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030" windowHeight="5130"/>
  </bookViews>
  <sheets>
    <sheet name="index" sheetId="9" r:id="rId1"/>
    <sheet name="laps_times" sheetId="1" r:id="rId2"/>
    <sheet name="intermediates" sheetId="7" r:id="rId3"/>
    <sheet name="rankings" sheetId="8" r:id="rId4"/>
    <sheet name="splits" sheetId="11" r:id="rId5"/>
    <sheet name="rozbor" sheetId="12" r:id="rId6"/>
  </sheets>
  <definedNames>
    <definedName name="_xlnm._FilterDatabase" localSheetId="1" hidden="1">laps_times!$B$1:$B$2</definedName>
    <definedName name="_xlnm.Print_Titles" localSheetId="2">intermediates!$A:$I,intermediates!$1:$3</definedName>
    <definedName name="_xlnm.Print_Titles" localSheetId="1">laps_times!$A:$I,laps_times!$1:$3</definedName>
    <definedName name="_xlnm.Print_Titles" localSheetId="3">rankings!$A:$I,rankings!$1:$3</definedName>
  </definedNames>
  <calcPr calcId="145621"/>
</workbook>
</file>

<file path=xl/calcChain.xml><?xml version="1.0" encoding="utf-8"?>
<calcChain xmlns="http://schemas.openxmlformats.org/spreadsheetml/2006/main">
  <c r="B2" i="11" l="1"/>
  <c r="BT4" i="8"/>
  <c r="BT5" i="8"/>
  <c r="BT6" i="8"/>
  <c r="BT7" i="8"/>
  <c r="BT8" i="8"/>
  <c r="BT9" i="8"/>
  <c r="BT10" i="8"/>
  <c r="BT11" i="8"/>
  <c r="BT12" i="8"/>
  <c r="BT13" i="8"/>
  <c r="BT14" i="8"/>
  <c r="BT15" i="8"/>
  <c r="BT16" i="8"/>
  <c r="BT17" i="8"/>
  <c r="BT18" i="8"/>
  <c r="BT19" i="8"/>
  <c r="BT20" i="8"/>
  <c r="BT21" i="8"/>
  <c r="BT22" i="8"/>
  <c r="BT23" i="8"/>
  <c r="BT24" i="8"/>
  <c r="BT25" i="8"/>
  <c r="BT26" i="8"/>
  <c r="BT27" i="8"/>
  <c r="BT28" i="8"/>
  <c r="BT29" i="8"/>
  <c r="BT30" i="8"/>
  <c r="BT31" i="8"/>
  <c r="BT32" i="8"/>
  <c r="BT33" i="8"/>
  <c r="BT34" i="8"/>
  <c r="BT35" i="8"/>
  <c r="BT36" i="8"/>
  <c r="BT37" i="8"/>
  <c r="BT38" i="8"/>
  <c r="BT39" i="8"/>
  <c r="BT40" i="8"/>
  <c r="BT41" i="8"/>
  <c r="BT42" i="8"/>
  <c r="BT43" i="8"/>
  <c r="BT44" i="8"/>
  <c r="BT45" i="8"/>
  <c r="BT46" i="8"/>
  <c r="BT47" i="8"/>
  <c r="BT48" i="8"/>
  <c r="BT49" i="8"/>
  <c r="BT50" i="8"/>
  <c r="BT51" i="8"/>
  <c r="BT52" i="8"/>
  <c r="BT53" i="8"/>
  <c r="BT54" i="8"/>
  <c r="BT55" i="8"/>
  <c r="BT56" i="8"/>
  <c r="BT57" i="8"/>
  <c r="BT58" i="8"/>
  <c r="BT59" i="8"/>
  <c r="BT60" i="8"/>
  <c r="BT61" i="8"/>
  <c r="BT62" i="8"/>
  <c r="BT63" i="8"/>
  <c r="BT64" i="8"/>
  <c r="BT65" i="8"/>
  <c r="BT66" i="8"/>
  <c r="BT67" i="8"/>
  <c r="BT68" i="8"/>
  <c r="BT69" i="8"/>
  <c r="BT70" i="8"/>
  <c r="BT71" i="8"/>
  <c r="BT72" i="8"/>
  <c r="BT73" i="8"/>
  <c r="BT74" i="8"/>
  <c r="BT75" i="8"/>
  <c r="BT76" i="8"/>
  <c r="BT77" i="8"/>
  <c r="BT78" i="8"/>
  <c r="BT79" i="8"/>
  <c r="BT80" i="8"/>
  <c r="BT81" i="8"/>
  <c r="BT82" i="8"/>
  <c r="BT83" i="8"/>
  <c r="BT84" i="8"/>
  <c r="BT85" i="8"/>
  <c r="BT86" i="8"/>
  <c r="BT87" i="8"/>
  <c r="BT88" i="8"/>
  <c r="BT89" i="8"/>
  <c r="BT90" i="8"/>
  <c r="BT91" i="8"/>
  <c r="BT92" i="8"/>
  <c r="BT93" i="8"/>
  <c r="BT94" i="8"/>
  <c r="BT95" i="8"/>
  <c r="BT96" i="8"/>
  <c r="BT97" i="8"/>
  <c r="BT98" i="8"/>
  <c r="BT99" i="8"/>
  <c r="BT100" i="8"/>
  <c r="BT101" i="8"/>
  <c r="BT102" i="8"/>
  <c r="BT103" i="8"/>
  <c r="BT104" i="8"/>
  <c r="BT105" i="8"/>
  <c r="BT106" i="8"/>
  <c r="BT107" i="8"/>
  <c r="BT108" i="8"/>
  <c r="BT109" i="8"/>
  <c r="BT110" i="8"/>
  <c r="BT111" i="8"/>
  <c r="BT112" i="8"/>
  <c r="BT113" i="8"/>
  <c r="BT112" i="7"/>
  <c r="BT113" i="7"/>
  <c r="BU112" i="7"/>
  <c r="BU113" i="7"/>
  <c r="T107" i="11" l="1"/>
  <c r="S107" i="11"/>
  <c r="R107" i="11"/>
  <c r="Q107" i="11"/>
  <c r="P107" i="11"/>
  <c r="O107" i="11"/>
  <c r="N107" i="11"/>
  <c r="T106" i="11"/>
  <c r="S106" i="11"/>
  <c r="R106" i="11"/>
  <c r="Q106" i="11"/>
  <c r="P106" i="11"/>
  <c r="O106" i="11"/>
  <c r="N106" i="11"/>
  <c r="C113" i="11" l="1"/>
  <c r="D113" i="11"/>
  <c r="E113" i="11"/>
  <c r="F113" i="11"/>
  <c r="G113" i="11"/>
  <c r="H113" i="11"/>
  <c r="I113" i="11"/>
  <c r="J113" i="11"/>
  <c r="AF113" i="11" s="1"/>
  <c r="K113" i="11"/>
  <c r="L113" i="11"/>
  <c r="M113" i="11"/>
  <c r="N113" i="11"/>
  <c r="O113" i="11"/>
  <c r="C112" i="11"/>
  <c r="D112" i="11"/>
  <c r="E112" i="11"/>
  <c r="F112" i="11"/>
  <c r="G112" i="11"/>
  <c r="H112" i="11"/>
  <c r="I112" i="11"/>
  <c r="J112" i="11"/>
  <c r="AF112" i="11" s="1"/>
  <c r="K112" i="11"/>
  <c r="L112" i="11"/>
  <c r="M112" i="11"/>
  <c r="N112" i="11"/>
  <c r="O112" i="11"/>
  <c r="P112" i="11"/>
  <c r="C111" i="11"/>
  <c r="D111" i="11"/>
  <c r="E111" i="11"/>
  <c r="F111" i="11"/>
  <c r="G111" i="11"/>
  <c r="H111" i="11"/>
  <c r="I111" i="11"/>
  <c r="J111" i="11"/>
  <c r="AF111" i="11" s="1"/>
  <c r="K111" i="11"/>
  <c r="L111" i="11"/>
  <c r="M111" i="11"/>
  <c r="N111" i="11"/>
  <c r="O111" i="11"/>
  <c r="P111" i="11"/>
  <c r="Q111" i="11"/>
  <c r="R111" i="11"/>
  <c r="S111" i="11"/>
  <c r="T111" i="11"/>
  <c r="C110" i="11"/>
  <c r="D110" i="11"/>
  <c r="E110" i="11"/>
  <c r="F110" i="11"/>
  <c r="G110" i="11"/>
  <c r="H110" i="11"/>
  <c r="I110" i="11"/>
  <c r="J110" i="11"/>
  <c r="AF110" i="11" s="1"/>
  <c r="K110" i="11"/>
  <c r="L110" i="11"/>
  <c r="M110" i="11"/>
  <c r="N110" i="11"/>
  <c r="O110" i="11"/>
  <c r="P110" i="11"/>
  <c r="Q110" i="11"/>
  <c r="R110" i="11"/>
  <c r="S110" i="11"/>
  <c r="T110" i="11"/>
  <c r="C109" i="11"/>
  <c r="D109" i="11"/>
  <c r="E109" i="11"/>
  <c r="F109" i="11"/>
  <c r="G109" i="11"/>
  <c r="H109" i="11"/>
  <c r="I109" i="11"/>
  <c r="J109" i="11"/>
  <c r="AF109" i="11" s="1"/>
  <c r="K109" i="11"/>
  <c r="L109" i="11"/>
  <c r="M109" i="11"/>
  <c r="N109" i="11"/>
  <c r="O109" i="11"/>
  <c r="P109" i="11"/>
  <c r="Q109" i="11"/>
  <c r="R109" i="11"/>
  <c r="S109" i="11"/>
  <c r="T109" i="11"/>
  <c r="C108" i="11"/>
  <c r="D108" i="11"/>
  <c r="E108" i="11"/>
  <c r="F108" i="11"/>
  <c r="G108" i="11"/>
  <c r="H108" i="11"/>
  <c r="I108" i="11"/>
  <c r="J108" i="11"/>
  <c r="AF108" i="11" s="1"/>
  <c r="K108" i="11"/>
  <c r="L108" i="11"/>
  <c r="M108" i="11"/>
  <c r="N108" i="11"/>
  <c r="O108" i="11"/>
  <c r="P108" i="11"/>
  <c r="Q108" i="11"/>
  <c r="R108" i="11"/>
  <c r="S108" i="11"/>
  <c r="T108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C113" i="8"/>
  <c r="D113" i="8"/>
  <c r="E113" i="8"/>
  <c r="F113" i="8"/>
  <c r="G113" i="8"/>
  <c r="H113" i="8"/>
  <c r="I113" i="8"/>
  <c r="C112" i="8"/>
  <c r="D112" i="8"/>
  <c r="E112" i="8"/>
  <c r="F112" i="8"/>
  <c r="G112" i="8"/>
  <c r="H112" i="8"/>
  <c r="I112" i="8"/>
  <c r="C111" i="8"/>
  <c r="D111" i="8"/>
  <c r="E111" i="8"/>
  <c r="F111" i="8"/>
  <c r="G111" i="8"/>
  <c r="H111" i="8"/>
  <c r="I111" i="8"/>
  <c r="C110" i="8"/>
  <c r="D110" i="8"/>
  <c r="E110" i="8"/>
  <c r="F110" i="8"/>
  <c r="G110" i="8"/>
  <c r="H110" i="8"/>
  <c r="I110" i="8"/>
  <c r="C109" i="8"/>
  <c r="D109" i="8"/>
  <c r="E109" i="8"/>
  <c r="F109" i="8"/>
  <c r="G109" i="8"/>
  <c r="H109" i="8"/>
  <c r="I109" i="8"/>
  <c r="C108" i="8"/>
  <c r="D108" i="8"/>
  <c r="E108" i="8"/>
  <c r="F108" i="8"/>
  <c r="G108" i="8"/>
  <c r="H108" i="8"/>
  <c r="I108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C113" i="7"/>
  <c r="D113" i="7"/>
  <c r="E113" i="7"/>
  <c r="F113" i="7"/>
  <c r="G113" i="7"/>
  <c r="I113" i="7"/>
  <c r="J113" i="7"/>
  <c r="C112" i="7"/>
  <c r="D112" i="7"/>
  <c r="E112" i="7"/>
  <c r="F112" i="7"/>
  <c r="G112" i="7"/>
  <c r="I112" i="7"/>
  <c r="J112" i="7"/>
  <c r="C111" i="7"/>
  <c r="D111" i="7"/>
  <c r="E111" i="7"/>
  <c r="F111" i="7"/>
  <c r="G111" i="7"/>
  <c r="I111" i="7"/>
  <c r="J111" i="7"/>
  <c r="K111" i="7" s="1"/>
  <c r="L111" i="7" s="1"/>
  <c r="C110" i="7"/>
  <c r="D110" i="7"/>
  <c r="E110" i="7"/>
  <c r="F110" i="7"/>
  <c r="G110" i="7"/>
  <c r="I110" i="7"/>
  <c r="J110" i="7"/>
  <c r="K110" i="7" s="1"/>
  <c r="C109" i="7"/>
  <c r="D109" i="7"/>
  <c r="E109" i="7"/>
  <c r="F109" i="7"/>
  <c r="G109" i="7"/>
  <c r="I109" i="7"/>
  <c r="J109" i="7"/>
  <c r="K109" i="7" s="1"/>
  <c r="L109" i="7" s="1"/>
  <c r="M109" i="7" s="1"/>
  <c r="N109" i="7" s="1"/>
  <c r="O109" i="7" s="1"/>
  <c r="P109" i="7" s="1"/>
  <c r="Q109" i="7" s="1"/>
  <c r="R109" i="7" s="1"/>
  <c r="S109" i="7" s="1"/>
  <c r="T109" i="7" s="1"/>
  <c r="U109" i="7" s="1"/>
  <c r="V109" i="7" s="1"/>
  <c r="W109" i="7" s="1"/>
  <c r="X109" i="7" s="1"/>
  <c r="Y109" i="7" s="1"/>
  <c r="Z109" i="7" s="1"/>
  <c r="AA109" i="7" s="1"/>
  <c r="AB109" i="7" s="1"/>
  <c r="AC109" i="7" s="1"/>
  <c r="AD109" i="7" s="1"/>
  <c r="AE109" i="7" s="1"/>
  <c r="AF109" i="7" s="1"/>
  <c r="AG109" i="7" s="1"/>
  <c r="AH109" i="7" s="1"/>
  <c r="AI109" i="7" s="1"/>
  <c r="AJ109" i="7" s="1"/>
  <c r="AK109" i="7" s="1"/>
  <c r="AL109" i="7" s="1"/>
  <c r="AM109" i="7" s="1"/>
  <c r="AN109" i="7" s="1"/>
  <c r="AO109" i="7" s="1"/>
  <c r="AP109" i="7" s="1"/>
  <c r="AQ109" i="7" s="1"/>
  <c r="AR109" i="7" s="1"/>
  <c r="AS109" i="7" s="1"/>
  <c r="AT109" i="7" s="1"/>
  <c r="AU109" i="7" s="1"/>
  <c r="AV109" i="7" s="1"/>
  <c r="AW109" i="7" s="1"/>
  <c r="AX109" i="7" s="1"/>
  <c r="AY109" i="7" s="1"/>
  <c r="AZ109" i="7" s="1"/>
  <c r="BA109" i="7" s="1"/>
  <c r="BB109" i="7" s="1"/>
  <c r="BC109" i="7" s="1"/>
  <c r="BD109" i="7" s="1"/>
  <c r="BE109" i="7" s="1"/>
  <c r="BF109" i="7" s="1"/>
  <c r="BG109" i="7" s="1"/>
  <c r="BH109" i="7" s="1"/>
  <c r="BI109" i="7" s="1"/>
  <c r="BJ109" i="7" s="1"/>
  <c r="BK109" i="7" s="1"/>
  <c r="BL109" i="7" s="1"/>
  <c r="BM109" i="7" s="1"/>
  <c r="BN109" i="7" s="1"/>
  <c r="BO109" i="7" s="1"/>
  <c r="BP109" i="7" s="1"/>
  <c r="BQ109" i="7" s="1"/>
  <c r="BR109" i="7" s="1"/>
  <c r="BS109" i="7" s="1"/>
  <c r="BT109" i="7" s="1"/>
  <c r="BU109" i="7" s="1"/>
  <c r="C108" i="7"/>
  <c r="D108" i="7"/>
  <c r="E108" i="7"/>
  <c r="F108" i="7"/>
  <c r="G108" i="7"/>
  <c r="I108" i="7"/>
  <c r="J108" i="7"/>
  <c r="K108" i="7" s="1"/>
  <c r="L108" i="7" s="1"/>
  <c r="M108" i="7" s="1"/>
  <c r="N108" i="7" s="1"/>
  <c r="O108" i="7" s="1"/>
  <c r="P108" i="7" s="1"/>
  <c r="Q108" i="7" s="1"/>
  <c r="R108" i="7" s="1"/>
  <c r="S108" i="7" s="1"/>
  <c r="T108" i="7" s="1"/>
  <c r="U108" i="7" s="1"/>
  <c r="V108" i="7" s="1"/>
  <c r="W108" i="7" s="1"/>
  <c r="X108" i="7" s="1"/>
  <c r="Y108" i="7" s="1"/>
  <c r="Z108" i="7" s="1"/>
  <c r="AA108" i="7" s="1"/>
  <c r="AB108" i="7" s="1"/>
  <c r="AC108" i="7" s="1"/>
  <c r="AD108" i="7" s="1"/>
  <c r="AE108" i="7" s="1"/>
  <c r="AF108" i="7" s="1"/>
  <c r="AG108" i="7" s="1"/>
  <c r="AH108" i="7" s="1"/>
  <c r="AI108" i="7" s="1"/>
  <c r="AJ108" i="7" s="1"/>
  <c r="AK108" i="7" s="1"/>
  <c r="AL108" i="7" s="1"/>
  <c r="AM108" i="7" s="1"/>
  <c r="AN108" i="7" s="1"/>
  <c r="AO108" i="7" s="1"/>
  <c r="AP108" i="7" s="1"/>
  <c r="AQ108" i="7" s="1"/>
  <c r="AR108" i="7" s="1"/>
  <c r="AS108" i="7" s="1"/>
  <c r="AT108" i="7" s="1"/>
  <c r="AU108" i="7" s="1"/>
  <c r="AV108" i="7" s="1"/>
  <c r="AW108" i="7" s="1"/>
  <c r="AX108" i="7" s="1"/>
  <c r="AY108" i="7" s="1"/>
  <c r="AZ108" i="7" s="1"/>
  <c r="BA108" i="7" s="1"/>
  <c r="BB108" i="7" s="1"/>
  <c r="BC108" i="7" s="1"/>
  <c r="BD108" i="7" s="1"/>
  <c r="BE108" i="7" s="1"/>
  <c r="BF108" i="7" s="1"/>
  <c r="BG108" i="7" s="1"/>
  <c r="BH108" i="7" s="1"/>
  <c r="BI108" i="7" s="1"/>
  <c r="BJ108" i="7" s="1"/>
  <c r="BK108" i="7" s="1"/>
  <c r="BL108" i="7" s="1"/>
  <c r="BM108" i="7" s="1"/>
  <c r="BN108" i="7" s="1"/>
  <c r="BO108" i="7" s="1"/>
  <c r="BP108" i="7" s="1"/>
  <c r="BQ108" i="7" s="1"/>
  <c r="BR108" i="7" s="1"/>
  <c r="BS108" i="7" s="1"/>
  <c r="BT108" i="7" s="1"/>
  <c r="BU108" i="7" s="1"/>
  <c r="M111" i="7" l="1"/>
  <c r="K112" i="7"/>
  <c r="L110" i="7"/>
  <c r="K113" i="7"/>
  <c r="AG110" i="11"/>
  <c r="AH110" i="11" s="1"/>
  <c r="AG109" i="11"/>
  <c r="AH109" i="11" s="1"/>
  <c r="AG108" i="11"/>
  <c r="AH108" i="11" s="1"/>
  <c r="AI108" i="11" s="1"/>
  <c r="AJ108" i="11" s="1"/>
  <c r="AK108" i="11" s="1"/>
  <c r="AL108" i="11" s="1"/>
  <c r="AM108" i="11" s="1"/>
  <c r="AN108" i="11" s="1"/>
  <c r="AO108" i="11" s="1"/>
  <c r="AP108" i="11" s="1"/>
  <c r="AG111" i="11"/>
  <c r="AH111" i="11" s="1"/>
  <c r="AG113" i="11"/>
  <c r="AG112" i="11"/>
  <c r="I107" i="11"/>
  <c r="G107" i="11"/>
  <c r="F107" i="11"/>
  <c r="E107" i="11"/>
  <c r="D107" i="11"/>
  <c r="C107" i="11"/>
  <c r="B107" i="11"/>
  <c r="I106" i="11"/>
  <c r="G106" i="11"/>
  <c r="F106" i="11"/>
  <c r="E106" i="11"/>
  <c r="D106" i="11"/>
  <c r="C106" i="11"/>
  <c r="B106" i="11"/>
  <c r="I105" i="11"/>
  <c r="G105" i="11"/>
  <c r="F105" i="11"/>
  <c r="E105" i="11"/>
  <c r="D105" i="11"/>
  <c r="C105" i="11"/>
  <c r="B105" i="11"/>
  <c r="I104" i="11"/>
  <c r="G104" i="11"/>
  <c r="F104" i="11"/>
  <c r="E104" i="11"/>
  <c r="D104" i="11"/>
  <c r="C104" i="11"/>
  <c r="B104" i="11"/>
  <c r="I103" i="11"/>
  <c r="G103" i="11"/>
  <c r="F103" i="11"/>
  <c r="E103" i="11"/>
  <c r="D103" i="11"/>
  <c r="C103" i="11"/>
  <c r="B103" i="11"/>
  <c r="I102" i="11"/>
  <c r="G102" i="11"/>
  <c r="F102" i="11"/>
  <c r="E102" i="11"/>
  <c r="D102" i="11"/>
  <c r="C102" i="11"/>
  <c r="B102" i="11"/>
  <c r="I101" i="11"/>
  <c r="G101" i="11"/>
  <c r="F101" i="11"/>
  <c r="E101" i="11"/>
  <c r="D101" i="11"/>
  <c r="C101" i="11"/>
  <c r="B101" i="11"/>
  <c r="I100" i="11"/>
  <c r="G100" i="11"/>
  <c r="F100" i="11"/>
  <c r="E100" i="11"/>
  <c r="D100" i="11"/>
  <c r="C100" i="11"/>
  <c r="B100" i="11"/>
  <c r="I99" i="11"/>
  <c r="G99" i="11"/>
  <c r="F99" i="11"/>
  <c r="E99" i="11"/>
  <c r="D99" i="11"/>
  <c r="C99" i="11"/>
  <c r="B99" i="11"/>
  <c r="I98" i="11"/>
  <c r="G98" i="11"/>
  <c r="F98" i="11"/>
  <c r="E98" i="11"/>
  <c r="D98" i="11"/>
  <c r="C98" i="11"/>
  <c r="B98" i="11"/>
  <c r="I97" i="11"/>
  <c r="G97" i="11"/>
  <c r="F97" i="11"/>
  <c r="E97" i="11"/>
  <c r="D97" i="11"/>
  <c r="C97" i="11"/>
  <c r="B97" i="11"/>
  <c r="I96" i="11"/>
  <c r="G96" i="11"/>
  <c r="F96" i="11"/>
  <c r="E96" i="11"/>
  <c r="D96" i="11"/>
  <c r="C96" i="11"/>
  <c r="B96" i="11"/>
  <c r="I95" i="11"/>
  <c r="G95" i="11"/>
  <c r="F95" i="11"/>
  <c r="E95" i="11"/>
  <c r="D95" i="11"/>
  <c r="C95" i="11"/>
  <c r="B95" i="11"/>
  <c r="I94" i="11"/>
  <c r="G94" i="11"/>
  <c r="F94" i="11"/>
  <c r="E94" i="11"/>
  <c r="D94" i="11"/>
  <c r="C94" i="11"/>
  <c r="B94" i="11"/>
  <c r="I93" i="11"/>
  <c r="G93" i="11"/>
  <c r="F93" i="11"/>
  <c r="E93" i="11"/>
  <c r="D93" i="11"/>
  <c r="C93" i="11"/>
  <c r="B93" i="11"/>
  <c r="I92" i="11"/>
  <c r="G92" i="11"/>
  <c r="F92" i="11"/>
  <c r="E92" i="11"/>
  <c r="D92" i="11"/>
  <c r="C92" i="11"/>
  <c r="B92" i="11"/>
  <c r="I91" i="11"/>
  <c r="G91" i="11"/>
  <c r="F91" i="11"/>
  <c r="E91" i="11"/>
  <c r="D91" i="11"/>
  <c r="C91" i="11"/>
  <c r="B91" i="11"/>
  <c r="I90" i="11"/>
  <c r="G90" i="11"/>
  <c r="F90" i="11"/>
  <c r="E90" i="11"/>
  <c r="D90" i="11"/>
  <c r="C90" i="11"/>
  <c r="B90" i="11"/>
  <c r="I89" i="11"/>
  <c r="G89" i="11"/>
  <c r="F89" i="11"/>
  <c r="E89" i="11"/>
  <c r="D89" i="11"/>
  <c r="C89" i="11"/>
  <c r="B89" i="11"/>
  <c r="I88" i="11"/>
  <c r="G88" i="11"/>
  <c r="F88" i="11"/>
  <c r="E88" i="11"/>
  <c r="D88" i="11"/>
  <c r="C88" i="11"/>
  <c r="B88" i="11"/>
  <c r="I87" i="11"/>
  <c r="G87" i="11"/>
  <c r="F87" i="11"/>
  <c r="E87" i="11"/>
  <c r="D87" i="11"/>
  <c r="C87" i="11"/>
  <c r="B87" i="11"/>
  <c r="I86" i="11"/>
  <c r="G86" i="11"/>
  <c r="F86" i="11"/>
  <c r="E86" i="11"/>
  <c r="D86" i="11"/>
  <c r="C86" i="11"/>
  <c r="B86" i="11"/>
  <c r="I85" i="11"/>
  <c r="G85" i="11"/>
  <c r="F85" i="11"/>
  <c r="E85" i="11"/>
  <c r="D85" i="11"/>
  <c r="C85" i="11"/>
  <c r="B85" i="11"/>
  <c r="I84" i="11"/>
  <c r="G84" i="11"/>
  <c r="F84" i="11"/>
  <c r="E84" i="11"/>
  <c r="D84" i="11"/>
  <c r="C84" i="11"/>
  <c r="B84" i="11"/>
  <c r="I83" i="11"/>
  <c r="G83" i="11"/>
  <c r="F83" i="11"/>
  <c r="E83" i="11"/>
  <c r="D83" i="11"/>
  <c r="C83" i="11"/>
  <c r="B83" i="11"/>
  <c r="I82" i="11"/>
  <c r="G82" i="11"/>
  <c r="F82" i="11"/>
  <c r="E82" i="11"/>
  <c r="D82" i="11"/>
  <c r="C82" i="11"/>
  <c r="B82" i="11"/>
  <c r="I81" i="11"/>
  <c r="G81" i="11"/>
  <c r="F81" i="11"/>
  <c r="E81" i="11"/>
  <c r="D81" i="11"/>
  <c r="C81" i="11"/>
  <c r="B81" i="11"/>
  <c r="I80" i="11"/>
  <c r="G80" i="11"/>
  <c r="F80" i="11"/>
  <c r="E80" i="11"/>
  <c r="D80" i="11"/>
  <c r="C80" i="11"/>
  <c r="B80" i="11"/>
  <c r="I79" i="11"/>
  <c r="G79" i="11"/>
  <c r="F79" i="11"/>
  <c r="E79" i="11"/>
  <c r="D79" i="11"/>
  <c r="C79" i="11"/>
  <c r="B79" i="11"/>
  <c r="I78" i="11"/>
  <c r="G78" i="11"/>
  <c r="F78" i="11"/>
  <c r="E78" i="11"/>
  <c r="D78" i="11"/>
  <c r="C78" i="11"/>
  <c r="B78" i="11"/>
  <c r="I77" i="11"/>
  <c r="G77" i="11"/>
  <c r="F77" i="11"/>
  <c r="E77" i="11"/>
  <c r="D77" i="11"/>
  <c r="C77" i="11"/>
  <c r="B77" i="11"/>
  <c r="I76" i="11"/>
  <c r="G76" i="11"/>
  <c r="F76" i="11"/>
  <c r="E76" i="11"/>
  <c r="D76" i="11"/>
  <c r="C76" i="11"/>
  <c r="B76" i="11"/>
  <c r="I75" i="11"/>
  <c r="G75" i="11"/>
  <c r="F75" i="11"/>
  <c r="E75" i="11"/>
  <c r="D75" i="11"/>
  <c r="C75" i="11"/>
  <c r="B75" i="11"/>
  <c r="I74" i="11"/>
  <c r="G74" i="11"/>
  <c r="F74" i="11"/>
  <c r="E74" i="11"/>
  <c r="D74" i="11"/>
  <c r="C74" i="11"/>
  <c r="B74" i="11"/>
  <c r="I73" i="11"/>
  <c r="G73" i="11"/>
  <c r="F73" i="11"/>
  <c r="E73" i="11"/>
  <c r="D73" i="11"/>
  <c r="C73" i="11"/>
  <c r="B73" i="11"/>
  <c r="I72" i="11"/>
  <c r="G72" i="11"/>
  <c r="F72" i="11"/>
  <c r="E72" i="11"/>
  <c r="D72" i="11"/>
  <c r="C72" i="11"/>
  <c r="B72" i="11"/>
  <c r="I71" i="11"/>
  <c r="G71" i="11"/>
  <c r="F71" i="11"/>
  <c r="E71" i="11"/>
  <c r="D71" i="11"/>
  <c r="C71" i="11"/>
  <c r="B71" i="11"/>
  <c r="I70" i="11"/>
  <c r="G70" i="11"/>
  <c r="F70" i="11"/>
  <c r="E70" i="11"/>
  <c r="D70" i="11"/>
  <c r="C70" i="11"/>
  <c r="B70" i="11"/>
  <c r="I69" i="11"/>
  <c r="G69" i="11"/>
  <c r="F69" i="11"/>
  <c r="E69" i="11"/>
  <c r="D69" i="11"/>
  <c r="C69" i="11"/>
  <c r="B69" i="11"/>
  <c r="I68" i="11"/>
  <c r="G68" i="11"/>
  <c r="F68" i="11"/>
  <c r="E68" i="11"/>
  <c r="D68" i="11"/>
  <c r="C68" i="11"/>
  <c r="B68" i="11"/>
  <c r="I67" i="11"/>
  <c r="G67" i="11"/>
  <c r="F67" i="11"/>
  <c r="E67" i="11"/>
  <c r="D67" i="11"/>
  <c r="C67" i="11"/>
  <c r="B67" i="11"/>
  <c r="I66" i="11"/>
  <c r="G66" i="11"/>
  <c r="F66" i="11"/>
  <c r="E66" i="11"/>
  <c r="D66" i="11"/>
  <c r="C66" i="11"/>
  <c r="B66" i="11"/>
  <c r="I65" i="11"/>
  <c r="G65" i="11"/>
  <c r="F65" i="11"/>
  <c r="E65" i="11"/>
  <c r="D65" i="11"/>
  <c r="C65" i="11"/>
  <c r="B65" i="11"/>
  <c r="I64" i="11"/>
  <c r="G64" i="11"/>
  <c r="F64" i="11"/>
  <c r="E64" i="11"/>
  <c r="D64" i="11"/>
  <c r="C64" i="11"/>
  <c r="B64" i="11"/>
  <c r="I63" i="11"/>
  <c r="G63" i="11"/>
  <c r="F63" i="11"/>
  <c r="E63" i="11"/>
  <c r="D63" i="11"/>
  <c r="C63" i="11"/>
  <c r="B63" i="11"/>
  <c r="I62" i="11"/>
  <c r="G62" i="11"/>
  <c r="F62" i="11"/>
  <c r="E62" i="11"/>
  <c r="D62" i="11"/>
  <c r="C62" i="11"/>
  <c r="B62" i="11"/>
  <c r="I61" i="11"/>
  <c r="G61" i="11"/>
  <c r="F61" i="11"/>
  <c r="E61" i="11"/>
  <c r="D61" i="11"/>
  <c r="C61" i="11"/>
  <c r="B61" i="11"/>
  <c r="I60" i="11"/>
  <c r="G60" i="11"/>
  <c r="F60" i="11"/>
  <c r="E60" i="11"/>
  <c r="D60" i="11"/>
  <c r="C60" i="11"/>
  <c r="B60" i="11"/>
  <c r="I59" i="11"/>
  <c r="G59" i="11"/>
  <c r="F59" i="11"/>
  <c r="E59" i="11"/>
  <c r="D59" i="11"/>
  <c r="C59" i="11"/>
  <c r="B59" i="11"/>
  <c r="I58" i="11"/>
  <c r="G58" i="11"/>
  <c r="F58" i="11"/>
  <c r="E58" i="11"/>
  <c r="D58" i="11"/>
  <c r="C58" i="11"/>
  <c r="B58" i="11"/>
  <c r="I57" i="11"/>
  <c r="G57" i="11"/>
  <c r="F57" i="11"/>
  <c r="E57" i="11"/>
  <c r="D57" i="11"/>
  <c r="C57" i="11"/>
  <c r="B57" i="11"/>
  <c r="I56" i="11"/>
  <c r="G56" i="11"/>
  <c r="F56" i="11"/>
  <c r="E56" i="11"/>
  <c r="D56" i="11"/>
  <c r="C56" i="11"/>
  <c r="B56" i="11"/>
  <c r="I55" i="11"/>
  <c r="G55" i="11"/>
  <c r="F55" i="11"/>
  <c r="E55" i="11"/>
  <c r="D55" i="11"/>
  <c r="C55" i="11"/>
  <c r="B55" i="11"/>
  <c r="I54" i="11"/>
  <c r="G54" i="11"/>
  <c r="F54" i="11"/>
  <c r="E54" i="11"/>
  <c r="D54" i="11"/>
  <c r="C54" i="11"/>
  <c r="B54" i="11"/>
  <c r="I53" i="11"/>
  <c r="G53" i="11"/>
  <c r="F53" i="11"/>
  <c r="E53" i="11"/>
  <c r="D53" i="11"/>
  <c r="C53" i="11"/>
  <c r="B53" i="11"/>
  <c r="I52" i="11"/>
  <c r="G52" i="11"/>
  <c r="F52" i="11"/>
  <c r="E52" i="11"/>
  <c r="D52" i="11"/>
  <c r="C52" i="11"/>
  <c r="B52" i="11"/>
  <c r="I51" i="11"/>
  <c r="G51" i="11"/>
  <c r="F51" i="11"/>
  <c r="E51" i="11"/>
  <c r="D51" i="11"/>
  <c r="C51" i="11"/>
  <c r="B51" i="11"/>
  <c r="I50" i="11"/>
  <c r="G50" i="11"/>
  <c r="F50" i="11"/>
  <c r="E50" i="11"/>
  <c r="D50" i="11"/>
  <c r="C50" i="11"/>
  <c r="B50" i="11"/>
  <c r="I49" i="11"/>
  <c r="G49" i="11"/>
  <c r="F49" i="11"/>
  <c r="E49" i="11"/>
  <c r="D49" i="11"/>
  <c r="C49" i="11"/>
  <c r="B49" i="11"/>
  <c r="I48" i="11"/>
  <c r="G48" i="11"/>
  <c r="F48" i="11"/>
  <c r="E48" i="11"/>
  <c r="D48" i="11"/>
  <c r="C48" i="11"/>
  <c r="B48" i="11"/>
  <c r="I47" i="11"/>
  <c r="G47" i="11"/>
  <c r="F47" i="11"/>
  <c r="E47" i="11"/>
  <c r="D47" i="11"/>
  <c r="C47" i="11"/>
  <c r="B47" i="11"/>
  <c r="I46" i="11"/>
  <c r="G46" i="11"/>
  <c r="F46" i="11"/>
  <c r="E46" i="11"/>
  <c r="D46" i="11"/>
  <c r="C46" i="11"/>
  <c r="B46" i="11"/>
  <c r="I45" i="11"/>
  <c r="G45" i="11"/>
  <c r="F45" i="11"/>
  <c r="E45" i="11"/>
  <c r="D45" i="11"/>
  <c r="C45" i="11"/>
  <c r="B45" i="11"/>
  <c r="I44" i="11"/>
  <c r="G44" i="11"/>
  <c r="F44" i="11"/>
  <c r="E44" i="11"/>
  <c r="D44" i="11"/>
  <c r="C44" i="11"/>
  <c r="B44" i="11"/>
  <c r="I43" i="11"/>
  <c r="G43" i="11"/>
  <c r="F43" i="11"/>
  <c r="E43" i="11"/>
  <c r="D43" i="11"/>
  <c r="C43" i="11"/>
  <c r="B43" i="11"/>
  <c r="I42" i="11"/>
  <c r="G42" i="11"/>
  <c r="F42" i="11"/>
  <c r="E42" i="11"/>
  <c r="D42" i="11"/>
  <c r="C42" i="11"/>
  <c r="B42" i="11"/>
  <c r="I41" i="11"/>
  <c r="G41" i="11"/>
  <c r="F41" i="11"/>
  <c r="E41" i="11"/>
  <c r="D41" i="11"/>
  <c r="C41" i="11"/>
  <c r="B41" i="11"/>
  <c r="I40" i="11"/>
  <c r="G40" i="11"/>
  <c r="F40" i="11"/>
  <c r="E40" i="11"/>
  <c r="D40" i="11"/>
  <c r="C40" i="11"/>
  <c r="B40" i="11"/>
  <c r="I39" i="11"/>
  <c r="G39" i="11"/>
  <c r="F39" i="11"/>
  <c r="E39" i="11"/>
  <c r="D39" i="11"/>
  <c r="C39" i="11"/>
  <c r="B39" i="11"/>
  <c r="I38" i="11"/>
  <c r="G38" i="11"/>
  <c r="F38" i="11"/>
  <c r="E38" i="11"/>
  <c r="D38" i="11"/>
  <c r="C38" i="11"/>
  <c r="B38" i="11"/>
  <c r="I37" i="11"/>
  <c r="G37" i="11"/>
  <c r="F37" i="11"/>
  <c r="E37" i="11"/>
  <c r="D37" i="11"/>
  <c r="C37" i="11"/>
  <c r="B37" i="11"/>
  <c r="I36" i="11"/>
  <c r="G36" i="11"/>
  <c r="F36" i="11"/>
  <c r="E36" i="11"/>
  <c r="D36" i="11"/>
  <c r="C36" i="11"/>
  <c r="B36" i="11"/>
  <c r="I35" i="11"/>
  <c r="G35" i="11"/>
  <c r="F35" i="11"/>
  <c r="E35" i="11"/>
  <c r="D35" i="11"/>
  <c r="C35" i="11"/>
  <c r="B35" i="11"/>
  <c r="I34" i="11"/>
  <c r="G34" i="11"/>
  <c r="F34" i="11"/>
  <c r="E34" i="11"/>
  <c r="D34" i="11"/>
  <c r="C34" i="11"/>
  <c r="B34" i="11"/>
  <c r="I33" i="11"/>
  <c r="G33" i="11"/>
  <c r="F33" i="11"/>
  <c r="E33" i="11"/>
  <c r="D33" i="11"/>
  <c r="C33" i="11"/>
  <c r="B33" i="11"/>
  <c r="I32" i="11"/>
  <c r="G32" i="11"/>
  <c r="F32" i="11"/>
  <c r="E32" i="11"/>
  <c r="D32" i="11"/>
  <c r="C32" i="11"/>
  <c r="B32" i="11"/>
  <c r="I31" i="11"/>
  <c r="G31" i="11"/>
  <c r="F31" i="11"/>
  <c r="E31" i="11"/>
  <c r="D31" i="11"/>
  <c r="C31" i="11"/>
  <c r="B31" i="11"/>
  <c r="I30" i="11"/>
  <c r="G30" i="11"/>
  <c r="F30" i="11"/>
  <c r="E30" i="11"/>
  <c r="D30" i="11"/>
  <c r="C30" i="11"/>
  <c r="B30" i="11"/>
  <c r="I29" i="11"/>
  <c r="G29" i="11"/>
  <c r="F29" i="11"/>
  <c r="E29" i="11"/>
  <c r="D29" i="11"/>
  <c r="C29" i="11"/>
  <c r="B29" i="11"/>
  <c r="I28" i="11"/>
  <c r="G28" i="11"/>
  <c r="F28" i="11"/>
  <c r="E28" i="11"/>
  <c r="D28" i="11"/>
  <c r="C28" i="11"/>
  <c r="B28" i="11"/>
  <c r="I27" i="11"/>
  <c r="G27" i="11"/>
  <c r="F27" i="11"/>
  <c r="E27" i="11"/>
  <c r="D27" i="11"/>
  <c r="C27" i="11"/>
  <c r="B27" i="11"/>
  <c r="I26" i="11"/>
  <c r="G26" i="11"/>
  <c r="F26" i="11"/>
  <c r="E26" i="11"/>
  <c r="D26" i="11"/>
  <c r="C26" i="11"/>
  <c r="B26" i="11"/>
  <c r="I25" i="11"/>
  <c r="G25" i="11"/>
  <c r="F25" i="11"/>
  <c r="E25" i="11"/>
  <c r="D25" i="11"/>
  <c r="C25" i="11"/>
  <c r="B25" i="11"/>
  <c r="I24" i="11"/>
  <c r="G24" i="11"/>
  <c r="F24" i="11"/>
  <c r="E24" i="11"/>
  <c r="D24" i="11"/>
  <c r="C24" i="11"/>
  <c r="B24" i="11"/>
  <c r="I23" i="11"/>
  <c r="G23" i="11"/>
  <c r="F23" i="11"/>
  <c r="E23" i="11"/>
  <c r="D23" i="11"/>
  <c r="C23" i="11"/>
  <c r="B23" i="11"/>
  <c r="I22" i="11"/>
  <c r="G22" i="11"/>
  <c r="F22" i="11"/>
  <c r="E22" i="11"/>
  <c r="D22" i="11"/>
  <c r="C22" i="11"/>
  <c r="B22" i="11"/>
  <c r="I21" i="11"/>
  <c r="G21" i="11"/>
  <c r="F21" i="11"/>
  <c r="E21" i="11"/>
  <c r="D21" i="11"/>
  <c r="C21" i="11"/>
  <c r="B21" i="11"/>
  <c r="I20" i="11"/>
  <c r="G20" i="11"/>
  <c r="F20" i="11"/>
  <c r="E20" i="11"/>
  <c r="D20" i="11"/>
  <c r="C20" i="11"/>
  <c r="B20" i="11"/>
  <c r="I19" i="11"/>
  <c r="G19" i="11"/>
  <c r="F19" i="11"/>
  <c r="E19" i="11"/>
  <c r="D19" i="11"/>
  <c r="C19" i="11"/>
  <c r="B19" i="11"/>
  <c r="I18" i="11"/>
  <c r="G18" i="11"/>
  <c r="F18" i="11"/>
  <c r="E18" i="11"/>
  <c r="D18" i="11"/>
  <c r="C18" i="11"/>
  <c r="B18" i="11"/>
  <c r="I17" i="11"/>
  <c r="G17" i="11"/>
  <c r="F17" i="11"/>
  <c r="E17" i="11"/>
  <c r="D17" i="11"/>
  <c r="C17" i="11"/>
  <c r="B17" i="11"/>
  <c r="I16" i="11"/>
  <c r="G16" i="11"/>
  <c r="F16" i="11"/>
  <c r="E16" i="11"/>
  <c r="D16" i="11"/>
  <c r="C16" i="11"/>
  <c r="B16" i="11"/>
  <c r="I15" i="11"/>
  <c r="G15" i="11"/>
  <c r="F15" i="11"/>
  <c r="E15" i="11"/>
  <c r="D15" i="11"/>
  <c r="C15" i="11"/>
  <c r="B15" i="11"/>
  <c r="I14" i="11"/>
  <c r="G14" i="11"/>
  <c r="F14" i="11"/>
  <c r="E14" i="11"/>
  <c r="D14" i="11"/>
  <c r="C14" i="11"/>
  <c r="B14" i="11"/>
  <c r="I13" i="11"/>
  <c r="G13" i="11"/>
  <c r="F13" i="11"/>
  <c r="E13" i="11"/>
  <c r="D13" i="11"/>
  <c r="C13" i="11"/>
  <c r="B13" i="11"/>
  <c r="I12" i="11"/>
  <c r="G12" i="11"/>
  <c r="F12" i="11"/>
  <c r="E12" i="11"/>
  <c r="D12" i="11"/>
  <c r="C12" i="11"/>
  <c r="B12" i="11"/>
  <c r="I11" i="11"/>
  <c r="G11" i="11"/>
  <c r="F11" i="11"/>
  <c r="E11" i="11"/>
  <c r="D11" i="11"/>
  <c r="C11" i="11"/>
  <c r="B11" i="11"/>
  <c r="I10" i="11"/>
  <c r="G10" i="11"/>
  <c r="F10" i="11"/>
  <c r="E10" i="11"/>
  <c r="D10" i="11"/>
  <c r="C10" i="11"/>
  <c r="B10" i="11"/>
  <c r="I9" i="11"/>
  <c r="G9" i="11"/>
  <c r="F9" i="11"/>
  <c r="E9" i="11"/>
  <c r="D9" i="11"/>
  <c r="C9" i="11"/>
  <c r="B9" i="11"/>
  <c r="I8" i="11"/>
  <c r="G8" i="11"/>
  <c r="F8" i="11"/>
  <c r="E8" i="11"/>
  <c r="D8" i="11"/>
  <c r="C8" i="11"/>
  <c r="B8" i="11"/>
  <c r="I7" i="11"/>
  <c r="G7" i="11"/>
  <c r="F7" i="11"/>
  <c r="E7" i="11"/>
  <c r="D7" i="11"/>
  <c r="C7" i="11"/>
  <c r="B7" i="11"/>
  <c r="I6" i="11"/>
  <c r="G6" i="11"/>
  <c r="F6" i="11"/>
  <c r="E6" i="11"/>
  <c r="D6" i="11"/>
  <c r="C6" i="11"/>
  <c r="B6" i="11"/>
  <c r="I5" i="11"/>
  <c r="G5" i="11"/>
  <c r="F5" i="11"/>
  <c r="E5" i="11"/>
  <c r="D5" i="11"/>
  <c r="C5" i="11"/>
  <c r="B5" i="11"/>
  <c r="I4" i="11"/>
  <c r="G4" i="11"/>
  <c r="F4" i="11"/>
  <c r="E4" i="11"/>
  <c r="D4" i="11"/>
  <c r="C4" i="11"/>
  <c r="B4" i="11"/>
  <c r="I107" i="8"/>
  <c r="G107" i="8"/>
  <c r="F107" i="8"/>
  <c r="E107" i="8"/>
  <c r="D107" i="8"/>
  <c r="C107" i="8"/>
  <c r="B107" i="8"/>
  <c r="I106" i="8"/>
  <c r="G106" i="8"/>
  <c r="F106" i="8"/>
  <c r="E106" i="8"/>
  <c r="D106" i="8"/>
  <c r="C106" i="8"/>
  <c r="B106" i="8"/>
  <c r="I105" i="8"/>
  <c r="G105" i="8"/>
  <c r="F105" i="8"/>
  <c r="E105" i="8"/>
  <c r="D105" i="8"/>
  <c r="C105" i="8"/>
  <c r="B105" i="8"/>
  <c r="I104" i="8"/>
  <c r="G104" i="8"/>
  <c r="F104" i="8"/>
  <c r="E104" i="8"/>
  <c r="D104" i="8"/>
  <c r="C104" i="8"/>
  <c r="B104" i="8"/>
  <c r="I103" i="8"/>
  <c r="G103" i="8"/>
  <c r="F103" i="8"/>
  <c r="E103" i="8"/>
  <c r="D103" i="8"/>
  <c r="C103" i="8"/>
  <c r="B103" i="8"/>
  <c r="I102" i="8"/>
  <c r="G102" i="8"/>
  <c r="F102" i="8"/>
  <c r="E102" i="8"/>
  <c r="D102" i="8"/>
  <c r="C102" i="8"/>
  <c r="B102" i="8"/>
  <c r="I101" i="8"/>
  <c r="G101" i="8"/>
  <c r="F101" i="8"/>
  <c r="E101" i="8"/>
  <c r="D101" i="8"/>
  <c r="C101" i="8"/>
  <c r="B101" i="8"/>
  <c r="I100" i="8"/>
  <c r="G100" i="8"/>
  <c r="F100" i="8"/>
  <c r="E100" i="8"/>
  <c r="D100" i="8"/>
  <c r="C100" i="8"/>
  <c r="B100" i="8"/>
  <c r="I99" i="8"/>
  <c r="G99" i="8"/>
  <c r="F99" i="8"/>
  <c r="E99" i="8"/>
  <c r="D99" i="8"/>
  <c r="C99" i="8"/>
  <c r="B99" i="8"/>
  <c r="I98" i="8"/>
  <c r="G98" i="8"/>
  <c r="F98" i="8"/>
  <c r="E98" i="8"/>
  <c r="D98" i="8"/>
  <c r="C98" i="8"/>
  <c r="B98" i="8"/>
  <c r="I97" i="8"/>
  <c r="G97" i="8"/>
  <c r="F97" i="8"/>
  <c r="E97" i="8"/>
  <c r="D97" i="8"/>
  <c r="C97" i="8"/>
  <c r="B97" i="8"/>
  <c r="I96" i="8"/>
  <c r="G96" i="8"/>
  <c r="F96" i="8"/>
  <c r="E96" i="8"/>
  <c r="D96" i="8"/>
  <c r="C96" i="8"/>
  <c r="B96" i="8"/>
  <c r="I95" i="8"/>
  <c r="G95" i="8"/>
  <c r="F95" i="8"/>
  <c r="E95" i="8"/>
  <c r="D95" i="8"/>
  <c r="C95" i="8"/>
  <c r="B95" i="8"/>
  <c r="I94" i="8"/>
  <c r="G94" i="8"/>
  <c r="F94" i="8"/>
  <c r="E94" i="8"/>
  <c r="D94" i="8"/>
  <c r="C94" i="8"/>
  <c r="B94" i="8"/>
  <c r="I93" i="8"/>
  <c r="G93" i="8"/>
  <c r="F93" i="8"/>
  <c r="E93" i="8"/>
  <c r="D93" i="8"/>
  <c r="C93" i="8"/>
  <c r="B93" i="8"/>
  <c r="I92" i="8"/>
  <c r="G92" i="8"/>
  <c r="F92" i="8"/>
  <c r="E92" i="8"/>
  <c r="D92" i="8"/>
  <c r="C92" i="8"/>
  <c r="B92" i="8"/>
  <c r="I91" i="8"/>
  <c r="G91" i="8"/>
  <c r="F91" i="8"/>
  <c r="E91" i="8"/>
  <c r="D91" i="8"/>
  <c r="C91" i="8"/>
  <c r="B91" i="8"/>
  <c r="I90" i="8"/>
  <c r="G90" i="8"/>
  <c r="F90" i="8"/>
  <c r="E90" i="8"/>
  <c r="D90" i="8"/>
  <c r="C90" i="8"/>
  <c r="B90" i="8"/>
  <c r="I89" i="8"/>
  <c r="G89" i="8"/>
  <c r="F89" i="8"/>
  <c r="E89" i="8"/>
  <c r="D89" i="8"/>
  <c r="C89" i="8"/>
  <c r="B89" i="8"/>
  <c r="I88" i="8"/>
  <c r="G88" i="8"/>
  <c r="F88" i="8"/>
  <c r="E88" i="8"/>
  <c r="D88" i="8"/>
  <c r="C88" i="8"/>
  <c r="B88" i="8"/>
  <c r="I87" i="8"/>
  <c r="G87" i="8"/>
  <c r="F87" i="8"/>
  <c r="E87" i="8"/>
  <c r="D87" i="8"/>
  <c r="C87" i="8"/>
  <c r="B87" i="8"/>
  <c r="I86" i="8"/>
  <c r="G86" i="8"/>
  <c r="F86" i="8"/>
  <c r="E86" i="8"/>
  <c r="D86" i="8"/>
  <c r="C86" i="8"/>
  <c r="B86" i="8"/>
  <c r="I85" i="8"/>
  <c r="G85" i="8"/>
  <c r="F85" i="8"/>
  <c r="E85" i="8"/>
  <c r="D85" i="8"/>
  <c r="C85" i="8"/>
  <c r="B85" i="8"/>
  <c r="I84" i="8"/>
  <c r="G84" i="8"/>
  <c r="F84" i="8"/>
  <c r="E84" i="8"/>
  <c r="D84" i="8"/>
  <c r="C84" i="8"/>
  <c r="B84" i="8"/>
  <c r="I83" i="8"/>
  <c r="G83" i="8"/>
  <c r="F83" i="8"/>
  <c r="E83" i="8"/>
  <c r="D83" i="8"/>
  <c r="C83" i="8"/>
  <c r="B83" i="8"/>
  <c r="I82" i="8"/>
  <c r="G82" i="8"/>
  <c r="F82" i="8"/>
  <c r="E82" i="8"/>
  <c r="D82" i="8"/>
  <c r="C82" i="8"/>
  <c r="B82" i="8"/>
  <c r="I81" i="8"/>
  <c r="G81" i="8"/>
  <c r="F81" i="8"/>
  <c r="E81" i="8"/>
  <c r="D81" i="8"/>
  <c r="C81" i="8"/>
  <c r="B81" i="8"/>
  <c r="I80" i="8"/>
  <c r="G80" i="8"/>
  <c r="F80" i="8"/>
  <c r="E80" i="8"/>
  <c r="D80" i="8"/>
  <c r="C80" i="8"/>
  <c r="B80" i="8"/>
  <c r="I79" i="8"/>
  <c r="G79" i="8"/>
  <c r="F79" i="8"/>
  <c r="E79" i="8"/>
  <c r="D79" i="8"/>
  <c r="C79" i="8"/>
  <c r="B79" i="8"/>
  <c r="I78" i="8"/>
  <c r="G78" i="8"/>
  <c r="F78" i="8"/>
  <c r="E78" i="8"/>
  <c r="D78" i="8"/>
  <c r="C78" i="8"/>
  <c r="B78" i="8"/>
  <c r="I77" i="8"/>
  <c r="G77" i="8"/>
  <c r="F77" i="8"/>
  <c r="E77" i="8"/>
  <c r="D77" i="8"/>
  <c r="C77" i="8"/>
  <c r="B77" i="8"/>
  <c r="I76" i="8"/>
  <c r="G76" i="8"/>
  <c r="F76" i="8"/>
  <c r="E76" i="8"/>
  <c r="D76" i="8"/>
  <c r="C76" i="8"/>
  <c r="B76" i="8"/>
  <c r="I75" i="8"/>
  <c r="G75" i="8"/>
  <c r="F75" i="8"/>
  <c r="E75" i="8"/>
  <c r="D75" i="8"/>
  <c r="C75" i="8"/>
  <c r="B75" i="8"/>
  <c r="I74" i="8"/>
  <c r="G74" i="8"/>
  <c r="F74" i="8"/>
  <c r="E74" i="8"/>
  <c r="D74" i="8"/>
  <c r="C74" i="8"/>
  <c r="B74" i="8"/>
  <c r="I73" i="8"/>
  <c r="G73" i="8"/>
  <c r="F73" i="8"/>
  <c r="E73" i="8"/>
  <c r="D73" i="8"/>
  <c r="C73" i="8"/>
  <c r="B73" i="8"/>
  <c r="I72" i="8"/>
  <c r="G72" i="8"/>
  <c r="F72" i="8"/>
  <c r="E72" i="8"/>
  <c r="D72" i="8"/>
  <c r="C72" i="8"/>
  <c r="B72" i="8"/>
  <c r="I71" i="8"/>
  <c r="G71" i="8"/>
  <c r="F71" i="8"/>
  <c r="E71" i="8"/>
  <c r="D71" i="8"/>
  <c r="C71" i="8"/>
  <c r="B71" i="8"/>
  <c r="I70" i="8"/>
  <c r="G70" i="8"/>
  <c r="F70" i="8"/>
  <c r="E70" i="8"/>
  <c r="D70" i="8"/>
  <c r="C70" i="8"/>
  <c r="B70" i="8"/>
  <c r="I69" i="8"/>
  <c r="G69" i="8"/>
  <c r="F69" i="8"/>
  <c r="E69" i="8"/>
  <c r="D69" i="8"/>
  <c r="C69" i="8"/>
  <c r="B69" i="8"/>
  <c r="I68" i="8"/>
  <c r="G68" i="8"/>
  <c r="F68" i="8"/>
  <c r="E68" i="8"/>
  <c r="D68" i="8"/>
  <c r="C68" i="8"/>
  <c r="B68" i="8"/>
  <c r="I67" i="8"/>
  <c r="G67" i="8"/>
  <c r="F67" i="8"/>
  <c r="E67" i="8"/>
  <c r="D67" i="8"/>
  <c r="C67" i="8"/>
  <c r="B67" i="8"/>
  <c r="I66" i="8"/>
  <c r="G66" i="8"/>
  <c r="F66" i="8"/>
  <c r="E66" i="8"/>
  <c r="D66" i="8"/>
  <c r="C66" i="8"/>
  <c r="B66" i="8"/>
  <c r="I65" i="8"/>
  <c r="G65" i="8"/>
  <c r="F65" i="8"/>
  <c r="E65" i="8"/>
  <c r="D65" i="8"/>
  <c r="C65" i="8"/>
  <c r="B65" i="8"/>
  <c r="I64" i="8"/>
  <c r="G64" i="8"/>
  <c r="F64" i="8"/>
  <c r="E64" i="8"/>
  <c r="D64" i="8"/>
  <c r="C64" i="8"/>
  <c r="B64" i="8"/>
  <c r="I63" i="8"/>
  <c r="G63" i="8"/>
  <c r="F63" i="8"/>
  <c r="E63" i="8"/>
  <c r="D63" i="8"/>
  <c r="C63" i="8"/>
  <c r="B63" i="8"/>
  <c r="I62" i="8"/>
  <c r="G62" i="8"/>
  <c r="F62" i="8"/>
  <c r="E62" i="8"/>
  <c r="D62" i="8"/>
  <c r="C62" i="8"/>
  <c r="B62" i="8"/>
  <c r="I61" i="8"/>
  <c r="G61" i="8"/>
  <c r="F61" i="8"/>
  <c r="E61" i="8"/>
  <c r="D61" i="8"/>
  <c r="C61" i="8"/>
  <c r="B61" i="8"/>
  <c r="I60" i="8"/>
  <c r="G60" i="8"/>
  <c r="F60" i="8"/>
  <c r="E60" i="8"/>
  <c r="D60" i="8"/>
  <c r="C60" i="8"/>
  <c r="B60" i="8"/>
  <c r="I59" i="8"/>
  <c r="G59" i="8"/>
  <c r="F59" i="8"/>
  <c r="E59" i="8"/>
  <c r="D59" i="8"/>
  <c r="C59" i="8"/>
  <c r="B59" i="8"/>
  <c r="I58" i="8"/>
  <c r="G58" i="8"/>
  <c r="F58" i="8"/>
  <c r="E58" i="8"/>
  <c r="D58" i="8"/>
  <c r="C58" i="8"/>
  <c r="B58" i="8"/>
  <c r="I57" i="8"/>
  <c r="G57" i="8"/>
  <c r="F57" i="8"/>
  <c r="E57" i="8"/>
  <c r="D57" i="8"/>
  <c r="C57" i="8"/>
  <c r="B57" i="8"/>
  <c r="I56" i="8"/>
  <c r="G56" i="8"/>
  <c r="F56" i="8"/>
  <c r="E56" i="8"/>
  <c r="D56" i="8"/>
  <c r="C56" i="8"/>
  <c r="B56" i="8"/>
  <c r="I55" i="8"/>
  <c r="G55" i="8"/>
  <c r="F55" i="8"/>
  <c r="E55" i="8"/>
  <c r="D55" i="8"/>
  <c r="C55" i="8"/>
  <c r="B55" i="8"/>
  <c r="I54" i="8"/>
  <c r="G54" i="8"/>
  <c r="F54" i="8"/>
  <c r="E54" i="8"/>
  <c r="D54" i="8"/>
  <c r="C54" i="8"/>
  <c r="B54" i="8"/>
  <c r="I53" i="8"/>
  <c r="G53" i="8"/>
  <c r="F53" i="8"/>
  <c r="E53" i="8"/>
  <c r="D53" i="8"/>
  <c r="C53" i="8"/>
  <c r="B53" i="8"/>
  <c r="I52" i="8"/>
  <c r="G52" i="8"/>
  <c r="F52" i="8"/>
  <c r="E52" i="8"/>
  <c r="D52" i="8"/>
  <c r="C52" i="8"/>
  <c r="B52" i="8"/>
  <c r="I51" i="8"/>
  <c r="G51" i="8"/>
  <c r="F51" i="8"/>
  <c r="E51" i="8"/>
  <c r="D51" i="8"/>
  <c r="C51" i="8"/>
  <c r="B51" i="8"/>
  <c r="I50" i="8"/>
  <c r="G50" i="8"/>
  <c r="F50" i="8"/>
  <c r="E50" i="8"/>
  <c r="D50" i="8"/>
  <c r="C50" i="8"/>
  <c r="B50" i="8"/>
  <c r="I49" i="8"/>
  <c r="G49" i="8"/>
  <c r="F49" i="8"/>
  <c r="E49" i="8"/>
  <c r="D49" i="8"/>
  <c r="C49" i="8"/>
  <c r="B49" i="8"/>
  <c r="I48" i="8"/>
  <c r="G48" i="8"/>
  <c r="F48" i="8"/>
  <c r="E48" i="8"/>
  <c r="D48" i="8"/>
  <c r="C48" i="8"/>
  <c r="B48" i="8"/>
  <c r="I47" i="8"/>
  <c r="G47" i="8"/>
  <c r="F47" i="8"/>
  <c r="E47" i="8"/>
  <c r="D47" i="8"/>
  <c r="C47" i="8"/>
  <c r="B47" i="8"/>
  <c r="I46" i="8"/>
  <c r="G46" i="8"/>
  <c r="F46" i="8"/>
  <c r="E46" i="8"/>
  <c r="D46" i="8"/>
  <c r="C46" i="8"/>
  <c r="B46" i="8"/>
  <c r="I45" i="8"/>
  <c r="G45" i="8"/>
  <c r="F45" i="8"/>
  <c r="E45" i="8"/>
  <c r="D45" i="8"/>
  <c r="C45" i="8"/>
  <c r="B45" i="8"/>
  <c r="I44" i="8"/>
  <c r="G44" i="8"/>
  <c r="F44" i="8"/>
  <c r="E44" i="8"/>
  <c r="D44" i="8"/>
  <c r="C44" i="8"/>
  <c r="B44" i="8"/>
  <c r="I43" i="8"/>
  <c r="G43" i="8"/>
  <c r="F43" i="8"/>
  <c r="E43" i="8"/>
  <c r="D43" i="8"/>
  <c r="C43" i="8"/>
  <c r="B43" i="8"/>
  <c r="I42" i="8"/>
  <c r="G42" i="8"/>
  <c r="F42" i="8"/>
  <c r="E42" i="8"/>
  <c r="D42" i="8"/>
  <c r="C42" i="8"/>
  <c r="B42" i="8"/>
  <c r="I41" i="8"/>
  <c r="G41" i="8"/>
  <c r="F41" i="8"/>
  <c r="E41" i="8"/>
  <c r="D41" i="8"/>
  <c r="C41" i="8"/>
  <c r="B41" i="8"/>
  <c r="I40" i="8"/>
  <c r="G40" i="8"/>
  <c r="F40" i="8"/>
  <c r="E40" i="8"/>
  <c r="D40" i="8"/>
  <c r="C40" i="8"/>
  <c r="B40" i="8"/>
  <c r="I39" i="8"/>
  <c r="G39" i="8"/>
  <c r="F39" i="8"/>
  <c r="E39" i="8"/>
  <c r="D39" i="8"/>
  <c r="C39" i="8"/>
  <c r="B39" i="8"/>
  <c r="I38" i="8"/>
  <c r="G38" i="8"/>
  <c r="F38" i="8"/>
  <c r="E38" i="8"/>
  <c r="D38" i="8"/>
  <c r="C38" i="8"/>
  <c r="B38" i="8"/>
  <c r="I37" i="8"/>
  <c r="G37" i="8"/>
  <c r="F37" i="8"/>
  <c r="E37" i="8"/>
  <c r="D37" i="8"/>
  <c r="C37" i="8"/>
  <c r="B37" i="8"/>
  <c r="I36" i="8"/>
  <c r="G36" i="8"/>
  <c r="F36" i="8"/>
  <c r="E36" i="8"/>
  <c r="D36" i="8"/>
  <c r="C36" i="8"/>
  <c r="B36" i="8"/>
  <c r="I35" i="8"/>
  <c r="G35" i="8"/>
  <c r="F35" i="8"/>
  <c r="E35" i="8"/>
  <c r="D35" i="8"/>
  <c r="C35" i="8"/>
  <c r="B35" i="8"/>
  <c r="I34" i="8"/>
  <c r="G34" i="8"/>
  <c r="F34" i="8"/>
  <c r="E34" i="8"/>
  <c r="D34" i="8"/>
  <c r="C34" i="8"/>
  <c r="B34" i="8"/>
  <c r="I33" i="8"/>
  <c r="G33" i="8"/>
  <c r="F33" i="8"/>
  <c r="E33" i="8"/>
  <c r="D33" i="8"/>
  <c r="C33" i="8"/>
  <c r="B33" i="8"/>
  <c r="I32" i="8"/>
  <c r="G32" i="8"/>
  <c r="F32" i="8"/>
  <c r="E32" i="8"/>
  <c r="D32" i="8"/>
  <c r="C32" i="8"/>
  <c r="B32" i="8"/>
  <c r="I31" i="8"/>
  <c r="G31" i="8"/>
  <c r="F31" i="8"/>
  <c r="E31" i="8"/>
  <c r="D31" i="8"/>
  <c r="C31" i="8"/>
  <c r="B31" i="8"/>
  <c r="I30" i="8"/>
  <c r="G30" i="8"/>
  <c r="F30" i="8"/>
  <c r="E30" i="8"/>
  <c r="D30" i="8"/>
  <c r="C30" i="8"/>
  <c r="B30" i="8"/>
  <c r="I29" i="8"/>
  <c r="G29" i="8"/>
  <c r="F29" i="8"/>
  <c r="E29" i="8"/>
  <c r="D29" i="8"/>
  <c r="C29" i="8"/>
  <c r="B29" i="8"/>
  <c r="I28" i="8"/>
  <c r="G28" i="8"/>
  <c r="F28" i="8"/>
  <c r="E28" i="8"/>
  <c r="D28" i="8"/>
  <c r="C28" i="8"/>
  <c r="B28" i="8"/>
  <c r="I27" i="8"/>
  <c r="G27" i="8"/>
  <c r="F27" i="8"/>
  <c r="E27" i="8"/>
  <c r="D27" i="8"/>
  <c r="C27" i="8"/>
  <c r="B27" i="8"/>
  <c r="I26" i="8"/>
  <c r="G26" i="8"/>
  <c r="F26" i="8"/>
  <c r="E26" i="8"/>
  <c r="D26" i="8"/>
  <c r="C26" i="8"/>
  <c r="B26" i="8"/>
  <c r="I25" i="8"/>
  <c r="G25" i="8"/>
  <c r="F25" i="8"/>
  <c r="E25" i="8"/>
  <c r="D25" i="8"/>
  <c r="C25" i="8"/>
  <c r="B25" i="8"/>
  <c r="I24" i="8"/>
  <c r="G24" i="8"/>
  <c r="F24" i="8"/>
  <c r="E24" i="8"/>
  <c r="D24" i="8"/>
  <c r="C24" i="8"/>
  <c r="B24" i="8"/>
  <c r="I23" i="8"/>
  <c r="G23" i="8"/>
  <c r="F23" i="8"/>
  <c r="E23" i="8"/>
  <c r="D23" i="8"/>
  <c r="C23" i="8"/>
  <c r="B23" i="8"/>
  <c r="I22" i="8"/>
  <c r="G22" i="8"/>
  <c r="F22" i="8"/>
  <c r="E22" i="8"/>
  <c r="D22" i="8"/>
  <c r="C22" i="8"/>
  <c r="B22" i="8"/>
  <c r="I21" i="8"/>
  <c r="G21" i="8"/>
  <c r="F21" i="8"/>
  <c r="E21" i="8"/>
  <c r="D21" i="8"/>
  <c r="C21" i="8"/>
  <c r="B21" i="8"/>
  <c r="I20" i="8"/>
  <c r="G20" i="8"/>
  <c r="F20" i="8"/>
  <c r="E20" i="8"/>
  <c r="D20" i="8"/>
  <c r="C20" i="8"/>
  <c r="B20" i="8"/>
  <c r="I19" i="8"/>
  <c r="G19" i="8"/>
  <c r="F19" i="8"/>
  <c r="E19" i="8"/>
  <c r="D19" i="8"/>
  <c r="C19" i="8"/>
  <c r="B19" i="8"/>
  <c r="I18" i="8"/>
  <c r="G18" i="8"/>
  <c r="F18" i="8"/>
  <c r="E18" i="8"/>
  <c r="D18" i="8"/>
  <c r="C18" i="8"/>
  <c r="B18" i="8"/>
  <c r="I17" i="8"/>
  <c r="G17" i="8"/>
  <c r="F17" i="8"/>
  <c r="E17" i="8"/>
  <c r="D17" i="8"/>
  <c r="C17" i="8"/>
  <c r="B17" i="8"/>
  <c r="I16" i="8"/>
  <c r="G16" i="8"/>
  <c r="F16" i="8"/>
  <c r="E16" i="8"/>
  <c r="D16" i="8"/>
  <c r="C16" i="8"/>
  <c r="B16" i="8"/>
  <c r="I15" i="8"/>
  <c r="G15" i="8"/>
  <c r="F15" i="8"/>
  <c r="E15" i="8"/>
  <c r="D15" i="8"/>
  <c r="C15" i="8"/>
  <c r="B15" i="8"/>
  <c r="I14" i="8"/>
  <c r="G14" i="8"/>
  <c r="F14" i="8"/>
  <c r="E14" i="8"/>
  <c r="D14" i="8"/>
  <c r="C14" i="8"/>
  <c r="B14" i="8"/>
  <c r="I13" i="8"/>
  <c r="G13" i="8"/>
  <c r="F13" i="8"/>
  <c r="E13" i="8"/>
  <c r="D13" i="8"/>
  <c r="C13" i="8"/>
  <c r="B13" i="8"/>
  <c r="I12" i="8"/>
  <c r="G12" i="8"/>
  <c r="F12" i="8"/>
  <c r="E12" i="8"/>
  <c r="D12" i="8"/>
  <c r="C12" i="8"/>
  <c r="B12" i="8"/>
  <c r="I11" i="8"/>
  <c r="G11" i="8"/>
  <c r="F11" i="8"/>
  <c r="E11" i="8"/>
  <c r="D11" i="8"/>
  <c r="C11" i="8"/>
  <c r="B11" i="8"/>
  <c r="I10" i="8"/>
  <c r="G10" i="8"/>
  <c r="F10" i="8"/>
  <c r="E10" i="8"/>
  <c r="D10" i="8"/>
  <c r="C10" i="8"/>
  <c r="B10" i="8"/>
  <c r="I9" i="8"/>
  <c r="G9" i="8"/>
  <c r="F9" i="8"/>
  <c r="E9" i="8"/>
  <c r="D9" i="8"/>
  <c r="C9" i="8"/>
  <c r="B9" i="8"/>
  <c r="I8" i="8"/>
  <c r="G8" i="8"/>
  <c r="F8" i="8"/>
  <c r="E8" i="8"/>
  <c r="D8" i="8"/>
  <c r="C8" i="8"/>
  <c r="B8" i="8"/>
  <c r="I7" i="8"/>
  <c r="G7" i="8"/>
  <c r="F7" i="8"/>
  <c r="E7" i="8"/>
  <c r="D7" i="8"/>
  <c r="C7" i="8"/>
  <c r="B7" i="8"/>
  <c r="I6" i="8"/>
  <c r="G6" i="8"/>
  <c r="F6" i="8"/>
  <c r="E6" i="8"/>
  <c r="D6" i="8"/>
  <c r="C6" i="8"/>
  <c r="B6" i="8"/>
  <c r="I5" i="8"/>
  <c r="G5" i="8"/>
  <c r="F5" i="8"/>
  <c r="E5" i="8"/>
  <c r="D5" i="8"/>
  <c r="C5" i="8"/>
  <c r="B5" i="8"/>
  <c r="I4" i="8"/>
  <c r="G4" i="8"/>
  <c r="F4" i="8"/>
  <c r="E4" i="8"/>
  <c r="D4" i="8"/>
  <c r="C4" i="8"/>
  <c r="B4" i="8"/>
  <c r="B2" i="7"/>
  <c r="B2" i="8" s="1"/>
  <c r="B16" i="7"/>
  <c r="C16" i="7"/>
  <c r="D16" i="7"/>
  <c r="E16" i="7"/>
  <c r="F16" i="7"/>
  <c r="G16" i="7"/>
  <c r="I16" i="7"/>
  <c r="B17" i="7"/>
  <c r="C17" i="7"/>
  <c r="D17" i="7"/>
  <c r="E17" i="7"/>
  <c r="F17" i="7"/>
  <c r="G17" i="7"/>
  <c r="I17" i="7"/>
  <c r="B18" i="7"/>
  <c r="C18" i="7"/>
  <c r="D18" i="7"/>
  <c r="E18" i="7"/>
  <c r="F18" i="7"/>
  <c r="G18" i="7"/>
  <c r="I18" i="7"/>
  <c r="B19" i="7"/>
  <c r="C19" i="7"/>
  <c r="D19" i="7"/>
  <c r="E19" i="7"/>
  <c r="F19" i="7"/>
  <c r="G19" i="7"/>
  <c r="I19" i="7"/>
  <c r="B20" i="7"/>
  <c r="C20" i="7"/>
  <c r="D20" i="7"/>
  <c r="E20" i="7"/>
  <c r="F20" i="7"/>
  <c r="G20" i="7"/>
  <c r="I20" i="7"/>
  <c r="B21" i="7"/>
  <c r="C21" i="7"/>
  <c r="D21" i="7"/>
  <c r="E21" i="7"/>
  <c r="F21" i="7"/>
  <c r="G21" i="7"/>
  <c r="I21" i="7"/>
  <c r="B22" i="7"/>
  <c r="C22" i="7"/>
  <c r="D22" i="7"/>
  <c r="E22" i="7"/>
  <c r="F22" i="7"/>
  <c r="G22" i="7"/>
  <c r="I22" i="7"/>
  <c r="B23" i="7"/>
  <c r="C23" i="7"/>
  <c r="D23" i="7"/>
  <c r="E23" i="7"/>
  <c r="F23" i="7"/>
  <c r="G23" i="7"/>
  <c r="I23" i="7"/>
  <c r="B24" i="7"/>
  <c r="C24" i="7"/>
  <c r="D24" i="7"/>
  <c r="E24" i="7"/>
  <c r="F24" i="7"/>
  <c r="G24" i="7"/>
  <c r="I24" i="7"/>
  <c r="B25" i="7"/>
  <c r="C25" i="7"/>
  <c r="D25" i="7"/>
  <c r="E25" i="7"/>
  <c r="F25" i="7"/>
  <c r="G25" i="7"/>
  <c r="I25" i="7"/>
  <c r="B26" i="7"/>
  <c r="C26" i="7"/>
  <c r="D26" i="7"/>
  <c r="E26" i="7"/>
  <c r="F26" i="7"/>
  <c r="G26" i="7"/>
  <c r="I26" i="7"/>
  <c r="B27" i="7"/>
  <c r="C27" i="7"/>
  <c r="D27" i="7"/>
  <c r="E27" i="7"/>
  <c r="F27" i="7"/>
  <c r="G27" i="7"/>
  <c r="I27" i="7"/>
  <c r="B28" i="7"/>
  <c r="C28" i="7"/>
  <c r="D28" i="7"/>
  <c r="E28" i="7"/>
  <c r="F28" i="7"/>
  <c r="G28" i="7"/>
  <c r="I28" i="7"/>
  <c r="B29" i="7"/>
  <c r="C29" i="7"/>
  <c r="D29" i="7"/>
  <c r="E29" i="7"/>
  <c r="F29" i="7"/>
  <c r="G29" i="7"/>
  <c r="I29" i="7"/>
  <c r="B30" i="7"/>
  <c r="C30" i="7"/>
  <c r="D30" i="7"/>
  <c r="E30" i="7"/>
  <c r="F30" i="7"/>
  <c r="G30" i="7"/>
  <c r="I30" i="7"/>
  <c r="B31" i="7"/>
  <c r="C31" i="7"/>
  <c r="D31" i="7"/>
  <c r="E31" i="7"/>
  <c r="F31" i="7"/>
  <c r="G31" i="7"/>
  <c r="I31" i="7"/>
  <c r="B32" i="7"/>
  <c r="C32" i="7"/>
  <c r="D32" i="7"/>
  <c r="E32" i="7"/>
  <c r="F32" i="7"/>
  <c r="G32" i="7"/>
  <c r="I32" i="7"/>
  <c r="B33" i="7"/>
  <c r="C33" i="7"/>
  <c r="D33" i="7"/>
  <c r="E33" i="7"/>
  <c r="F33" i="7"/>
  <c r="G33" i="7"/>
  <c r="I33" i="7"/>
  <c r="B34" i="7"/>
  <c r="C34" i="7"/>
  <c r="D34" i="7"/>
  <c r="E34" i="7"/>
  <c r="F34" i="7"/>
  <c r="G34" i="7"/>
  <c r="I34" i="7"/>
  <c r="B35" i="7"/>
  <c r="C35" i="7"/>
  <c r="D35" i="7"/>
  <c r="E35" i="7"/>
  <c r="F35" i="7"/>
  <c r="G35" i="7"/>
  <c r="I35" i="7"/>
  <c r="B36" i="7"/>
  <c r="C36" i="7"/>
  <c r="D36" i="7"/>
  <c r="E36" i="7"/>
  <c r="F36" i="7"/>
  <c r="G36" i="7"/>
  <c r="I36" i="7"/>
  <c r="B37" i="7"/>
  <c r="C37" i="7"/>
  <c r="D37" i="7"/>
  <c r="E37" i="7"/>
  <c r="F37" i="7"/>
  <c r="G37" i="7"/>
  <c r="I37" i="7"/>
  <c r="B38" i="7"/>
  <c r="C38" i="7"/>
  <c r="D38" i="7"/>
  <c r="E38" i="7"/>
  <c r="F38" i="7"/>
  <c r="G38" i="7"/>
  <c r="I38" i="7"/>
  <c r="B39" i="7"/>
  <c r="C39" i="7"/>
  <c r="D39" i="7"/>
  <c r="E39" i="7"/>
  <c r="F39" i="7"/>
  <c r="G39" i="7"/>
  <c r="I39" i="7"/>
  <c r="B40" i="7"/>
  <c r="C40" i="7"/>
  <c r="D40" i="7"/>
  <c r="E40" i="7"/>
  <c r="F40" i="7"/>
  <c r="G40" i="7"/>
  <c r="I40" i="7"/>
  <c r="B41" i="7"/>
  <c r="C41" i="7"/>
  <c r="D41" i="7"/>
  <c r="E41" i="7"/>
  <c r="F41" i="7"/>
  <c r="G41" i="7"/>
  <c r="I41" i="7"/>
  <c r="B42" i="7"/>
  <c r="C42" i="7"/>
  <c r="D42" i="7"/>
  <c r="E42" i="7"/>
  <c r="F42" i="7"/>
  <c r="G42" i="7"/>
  <c r="I42" i="7"/>
  <c r="B43" i="7"/>
  <c r="C43" i="7"/>
  <c r="D43" i="7"/>
  <c r="E43" i="7"/>
  <c r="F43" i="7"/>
  <c r="G43" i="7"/>
  <c r="I43" i="7"/>
  <c r="B44" i="7"/>
  <c r="C44" i="7"/>
  <c r="D44" i="7"/>
  <c r="E44" i="7"/>
  <c r="F44" i="7"/>
  <c r="G44" i="7"/>
  <c r="I44" i="7"/>
  <c r="B45" i="7"/>
  <c r="C45" i="7"/>
  <c r="D45" i="7"/>
  <c r="E45" i="7"/>
  <c r="F45" i="7"/>
  <c r="G45" i="7"/>
  <c r="I45" i="7"/>
  <c r="B46" i="7"/>
  <c r="C46" i="7"/>
  <c r="D46" i="7"/>
  <c r="E46" i="7"/>
  <c r="F46" i="7"/>
  <c r="G46" i="7"/>
  <c r="I46" i="7"/>
  <c r="B47" i="7"/>
  <c r="C47" i="7"/>
  <c r="D47" i="7"/>
  <c r="E47" i="7"/>
  <c r="F47" i="7"/>
  <c r="G47" i="7"/>
  <c r="I47" i="7"/>
  <c r="B48" i="7"/>
  <c r="C48" i="7"/>
  <c r="D48" i="7"/>
  <c r="E48" i="7"/>
  <c r="F48" i="7"/>
  <c r="G48" i="7"/>
  <c r="I48" i="7"/>
  <c r="B49" i="7"/>
  <c r="C49" i="7"/>
  <c r="D49" i="7"/>
  <c r="E49" i="7"/>
  <c r="F49" i="7"/>
  <c r="G49" i="7"/>
  <c r="I49" i="7"/>
  <c r="B50" i="7"/>
  <c r="C50" i="7"/>
  <c r="D50" i="7"/>
  <c r="E50" i="7"/>
  <c r="F50" i="7"/>
  <c r="G50" i="7"/>
  <c r="I50" i="7"/>
  <c r="B51" i="7"/>
  <c r="C51" i="7"/>
  <c r="D51" i="7"/>
  <c r="E51" i="7"/>
  <c r="F51" i="7"/>
  <c r="G51" i="7"/>
  <c r="I51" i="7"/>
  <c r="B52" i="7"/>
  <c r="C52" i="7"/>
  <c r="D52" i="7"/>
  <c r="E52" i="7"/>
  <c r="F52" i="7"/>
  <c r="G52" i="7"/>
  <c r="I52" i="7"/>
  <c r="B53" i="7"/>
  <c r="C53" i="7"/>
  <c r="D53" i="7"/>
  <c r="E53" i="7"/>
  <c r="F53" i="7"/>
  <c r="G53" i="7"/>
  <c r="I53" i="7"/>
  <c r="B54" i="7"/>
  <c r="C54" i="7"/>
  <c r="D54" i="7"/>
  <c r="E54" i="7"/>
  <c r="F54" i="7"/>
  <c r="G54" i="7"/>
  <c r="I54" i="7"/>
  <c r="B55" i="7"/>
  <c r="C55" i="7"/>
  <c r="D55" i="7"/>
  <c r="E55" i="7"/>
  <c r="F55" i="7"/>
  <c r="G55" i="7"/>
  <c r="I55" i="7"/>
  <c r="B56" i="7"/>
  <c r="C56" i="7"/>
  <c r="D56" i="7"/>
  <c r="E56" i="7"/>
  <c r="F56" i="7"/>
  <c r="G56" i="7"/>
  <c r="I56" i="7"/>
  <c r="B57" i="7"/>
  <c r="C57" i="7"/>
  <c r="D57" i="7"/>
  <c r="E57" i="7"/>
  <c r="F57" i="7"/>
  <c r="G57" i="7"/>
  <c r="I57" i="7"/>
  <c r="B58" i="7"/>
  <c r="C58" i="7"/>
  <c r="D58" i="7"/>
  <c r="E58" i="7"/>
  <c r="F58" i="7"/>
  <c r="G58" i="7"/>
  <c r="I58" i="7"/>
  <c r="B59" i="7"/>
  <c r="C59" i="7"/>
  <c r="D59" i="7"/>
  <c r="E59" i="7"/>
  <c r="F59" i="7"/>
  <c r="G59" i="7"/>
  <c r="I59" i="7"/>
  <c r="B60" i="7"/>
  <c r="C60" i="7"/>
  <c r="D60" i="7"/>
  <c r="E60" i="7"/>
  <c r="F60" i="7"/>
  <c r="G60" i="7"/>
  <c r="I60" i="7"/>
  <c r="B61" i="7"/>
  <c r="C61" i="7"/>
  <c r="D61" i="7"/>
  <c r="E61" i="7"/>
  <c r="F61" i="7"/>
  <c r="G61" i="7"/>
  <c r="I61" i="7"/>
  <c r="B62" i="7"/>
  <c r="C62" i="7"/>
  <c r="D62" i="7"/>
  <c r="E62" i="7"/>
  <c r="F62" i="7"/>
  <c r="G62" i="7"/>
  <c r="I62" i="7"/>
  <c r="B63" i="7"/>
  <c r="C63" i="7"/>
  <c r="D63" i="7"/>
  <c r="E63" i="7"/>
  <c r="F63" i="7"/>
  <c r="G63" i="7"/>
  <c r="I63" i="7"/>
  <c r="B64" i="7"/>
  <c r="C64" i="7"/>
  <c r="D64" i="7"/>
  <c r="E64" i="7"/>
  <c r="F64" i="7"/>
  <c r="G64" i="7"/>
  <c r="I64" i="7"/>
  <c r="B65" i="7"/>
  <c r="C65" i="7"/>
  <c r="D65" i="7"/>
  <c r="E65" i="7"/>
  <c r="F65" i="7"/>
  <c r="G65" i="7"/>
  <c r="I65" i="7"/>
  <c r="B66" i="7"/>
  <c r="C66" i="7"/>
  <c r="D66" i="7"/>
  <c r="E66" i="7"/>
  <c r="F66" i="7"/>
  <c r="G66" i="7"/>
  <c r="I66" i="7"/>
  <c r="B67" i="7"/>
  <c r="C67" i="7"/>
  <c r="D67" i="7"/>
  <c r="E67" i="7"/>
  <c r="F67" i="7"/>
  <c r="G67" i="7"/>
  <c r="I67" i="7"/>
  <c r="B68" i="7"/>
  <c r="C68" i="7"/>
  <c r="D68" i="7"/>
  <c r="E68" i="7"/>
  <c r="F68" i="7"/>
  <c r="G68" i="7"/>
  <c r="I68" i="7"/>
  <c r="B69" i="7"/>
  <c r="C69" i="7"/>
  <c r="D69" i="7"/>
  <c r="E69" i="7"/>
  <c r="F69" i="7"/>
  <c r="G69" i="7"/>
  <c r="I69" i="7"/>
  <c r="B70" i="7"/>
  <c r="C70" i="7"/>
  <c r="D70" i="7"/>
  <c r="E70" i="7"/>
  <c r="F70" i="7"/>
  <c r="G70" i="7"/>
  <c r="I70" i="7"/>
  <c r="B71" i="7"/>
  <c r="C71" i="7"/>
  <c r="D71" i="7"/>
  <c r="E71" i="7"/>
  <c r="F71" i="7"/>
  <c r="G71" i="7"/>
  <c r="I71" i="7"/>
  <c r="B72" i="7"/>
  <c r="C72" i="7"/>
  <c r="D72" i="7"/>
  <c r="E72" i="7"/>
  <c r="F72" i="7"/>
  <c r="G72" i="7"/>
  <c r="I72" i="7"/>
  <c r="B73" i="7"/>
  <c r="C73" i="7"/>
  <c r="D73" i="7"/>
  <c r="E73" i="7"/>
  <c r="F73" i="7"/>
  <c r="G73" i="7"/>
  <c r="I73" i="7"/>
  <c r="B74" i="7"/>
  <c r="C74" i="7"/>
  <c r="D74" i="7"/>
  <c r="E74" i="7"/>
  <c r="F74" i="7"/>
  <c r="G74" i="7"/>
  <c r="I74" i="7"/>
  <c r="B75" i="7"/>
  <c r="C75" i="7"/>
  <c r="D75" i="7"/>
  <c r="E75" i="7"/>
  <c r="F75" i="7"/>
  <c r="G75" i="7"/>
  <c r="I75" i="7"/>
  <c r="B76" i="7"/>
  <c r="C76" i="7"/>
  <c r="D76" i="7"/>
  <c r="E76" i="7"/>
  <c r="F76" i="7"/>
  <c r="G76" i="7"/>
  <c r="I76" i="7"/>
  <c r="B77" i="7"/>
  <c r="C77" i="7"/>
  <c r="D77" i="7"/>
  <c r="E77" i="7"/>
  <c r="F77" i="7"/>
  <c r="G77" i="7"/>
  <c r="I77" i="7"/>
  <c r="B78" i="7"/>
  <c r="C78" i="7"/>
  <c r="D78" i="7"/>
  <c r="E78" i="7"/>
  <c r="F78" i="7"/>
  <c r="G78" i="7"/>
  <c r="I78" i="7"/>
  <c r="B79" i="7"/>
  <c r="C79" i="7"/>
  <c r="D79" i="7"/>
  <c r="E79" i="7"/>
  <c r="F79" i="7"/>
  <c r="G79" i="7"/>
  <c r="I79" i="7"/>
  <c r="B80" i="7"/>
  <c r="C80" i="7"/>
  <c r="D80" i="7"/>
  <c r="E80" i="7"/>
  <c r="F80" i="7"/>
  <c r="G80" i="7"/>
  <c r="I80" i="7"/>
  <c r="B81" i="7"/>
  <c r="C81" i="7"/>
  <c r="D81" i="7"/>
  <c r="E81" i="7"/>
  <c r="F81" i="7"/>
  <c r="G81" i="7"/>
  <c r="I81" i="7"/>
  <c r="B82" i="7"/>
  <c r="C82" i="7"/>
  <c r="D82" i="7"/>
  <c r="E82" i="7"/>
  <c r="F82" i="7"/>
  <c r="G82" i="7"/>
  <c r="I82" i="7"/>
  <c r="B83" i="7"/>
  <c r="C83" i="7"/>
  <c r="D83" i="7"/>
  <c r="E83" i="7"/>
  <c r="F83" i="7"/>
  <c r="G83" i="7"/>
  <c r="I83" i="7"/>
  <c r="B84" i="7"/>
  <c r="C84" i="7"/>
  <c r="D84" i="7"/>
  <c r="E84" i="7"/>
  <c r="F84" i="7"/>
  <c r="G84" i="7"/>
  <c r="I84" i="7"/>
  <c r="B85" i="7"/>
  <c r="C85" i="7"/>
  <c r="D85" i="7"/>
  <c r="E85" i="7"/>
  <c r="F85" i="7"/>
  <c r="G85" i="7"/>
  <c r="I85" i="7"/>
  <c r="B86" i="7"/>
  <c r="C86" i="7"/>
  <c r="D86" i="7"/>
  <c r="E86" i="7"/>
  <c r="F86" i="7"/>
  <c r="G86" i="7"/>
  <c r="I86" i="7"/>
  <c r="B87" i="7"/>
  <c r="C87" i="7"/>
  <c r="D87" i="7"/>
  <c r="E87" i="7"/>
  <c r="F87" i="7"/>
  <c r="G87" i="7"/>
  <c r="I87" i="7"/>
  <c r="B88" i="7"/>
  <c r="C88" i="7"/>
  <c r="D88" i="7"/>
  <c r="E88" i="7"/>
  <c r="F88" i="7"/>
  <c r="G88" i="7"/>
  <c r="I88" i="7"/>
  <c r="B89" i="7"/>
  <c r="C89" i="7"/>
  <c r="D89" i="7"/>
  <c r="E89" i="7"/>
  <c r="F89" i="7"/>
  <c r="G89" i="7"/>
  <c r="I89" i="7"/>
  <c r="B90" i="7"/>
  <c r="C90" i="7"/>
  <c r="D90" i="7"/>
  <c r="E90" i="7"/>
  <c r="F90" i="7"/>
  <c r="G90" i="7"/>
  <c r="I90" i="7"/>
  <c r="B91" i="7"/>
  <c r="C91" i="7"/>
  <c r="D91" i="7"/>
  <c r="E91" i="7"/>
  <c r="F91" i="7"/>
  <c r="G91" i="7"/>
  <c r="I91" i="7"/>
  <c r="B92" i="7"/>
  <c r="C92" i="7"/>
  <c r="D92" i="7"/>
  <c r="E92" i="7"/>
  <c r="F92" i="7"/>
  <c r="G92" i="7"/>
  <c r="I92" i="7"/>
  <c r="B93" i="7"/>
  <c r="C93" i="7"/>
  <c r="D93" i="7"/>
  <c r="E93" i="7"/>
  <c r="F93" i="7"/>
  <c r="G93" i="7"/>
  <c r="I93" i="7"/>
  <c r="B94" i="7"/>
  <c r="C94" i="7"/>
  <c r="D94" i="7"/>
  <c r="E94" i="7"/>
  <c r="F94" i="7"/>
  <c r="G94" i="7"/>
  <c r="I94" i="7"/>
  <c r="B95" i="7"/>
  <c r="C95" i="7"/>
  <c r="D95" i="7"/>
  <c r="E95" i="7"/>
  <c r="F95" i="7"/>
  <c r="G95" i="7"/>
  <c r="I95" i="7"/>
  <c r="B96" i="7"/>
  <c r="C96" i="7"/>
  <c r="D96" i="7"/>
  <c r="E96" i="7"/>
  <c r="F96" i="7"/>
  <c r="G96" i="7"/>
  <c r="I96" i="7"/>
  <c r="B97" i="7"/>
  <c r="C97" i="7"/>
  <c r="D97" i="7"/>
  <c r="E97" i="7"/>
  <c r="F97" i="7"/>
  <c r="G97" i="7"/>
  <c r="I97" i="7"/>
  <c r="B98" i="7"/>
  <c r="C98" i="7"/>
  <c r="D98" i="7"/>
  <c r="E98" i="7"/>
  <c r="F98" i="7"/>
  <c r="G98" i="7"/>
  <c r="I98" i="7"/>
  <c r="B99" i="7"/>
  <c r="C99" i="7"/>
  <c r="D99" i="7"/>
  <c r="E99" i="7"/>
  <c r="F99" i="7"/>
  <c r="G99" i="7"/>
  <c r="I99" i="7"/>
  <c r="B100" i="7"/>
  <c r="C100" i="7"/>
  <c r="D100" i="7"/>
  <c r="E100" i="7"/>
  <c r="F100" i="7"/>
  <c r="G100" i="7"/>
  <c r="I100" i="7"/>
  <c r="B101" i="7"/>
  <c r="C101" i="7"/>
  <c r="D101" i="7"/>
  <c r="E101" i="7"/>
  <c r="F101" i="7"/>
  <c r="G101" i="7"/>
  <c r="I101" i="7"/>
  <c r="B102" i="7"/>
  <c r="C102" i="7"/>
  <c r="D102" i="7"/>
  <c r="E102" i="7"/>
  <c r="F102" i="7"/>
  <c r="G102" i="7"/>
  <c r="I102" i="7"/>
  <c r="B103" i="7"/>
  <c r="C103" i="7"/>
  <c r="D103" i="7"/>
  <c r="E103" i="7"/>
  <c r="F103" i="7"/>
  <c r="G103" i="7"/>
  <c r="I103" i="7"/>
  <c r="B104" i="7"/>
  <c r="C104" i="7"/>
  <c r="D104" i="7"/>
  <c r="E104" i="7"/>
  <c r="F104" i="7"/>
  <c r="G104" i="7"/>
  <c r="I104" i="7"/>
  <c r="B105" i="7"/>
  <c r="C105" i="7"/>
  <c r="D105" i="7"/>
  <c r="E105" i="7"/>
  <c r="F105" i="7"/>
  <c r="G105" i="7"/>
  <c r="I105" i="7"/>
  <c r="B106" i="7"/>
  <c r="C106" i="7"/>
  <c r="D106" i="7"/>
  <c r="E106" i="7"/>
  <c r="F106" i="7"/>
  <c r="G106" i="7"/>
  <c r="I106" i="7"/>
  <c r="B107" i="7"/>
  <c r="C107" i="7"/>
  <c r="D107" i="7"/>
  <c r="E107" i="7"/>
  <c r="F107" i="7"/>
  <c r="G107" i="7"/>
  <c r="I107" i="7"/>
  <c r="B9" i="7"/>
  <c r="C9" i="7"/>
  <c r="D9" i="7"/>
  <c r="E9" i="7"/>
  <c r="F9" i="7"/>
  <c r="G9" i="7"/>
  <c r="I9" i="7"/>
  <c r="B10" i="7"/>
  <c r="C10" i="7"/>
  <c r="D10" i="7"/>
  <c r="E10" i="7"/>
  <c r="F10" i="7"/>
  <c r="G10" i="7"/>
  <c r="I10" i="7"/>
  <c r="B11" i="7"/>
  <c r="C11" i="7"/>
  <c r="D11" i="7"/>
  <c r="E11" i="7"/>
  <c r="F11" i="7"/>
  <c r="G11" i="7"/>
  <c r="I11" i="7"/>
  <c r="B12" i="7"/>
  <c r="C12" i="7"/>
  <c r="D12" i="7"/>
  <c r="E12" i="7"/>
  <c r="F12" i="7"/>
  <c r="G12" i="7"/>
  <c r="I12" i="7"/>
  <c r="B13" i="7"/>
  <c r="C13" i="7"/>
  <c r="D13" i="7"/>
  <c r="E13" i="7"/>
  <c r="F13" i="7"/>
  <c r="G13" i="7"/>
  <c r="I13" i="7"/>
  <c r="B14" i="7"/>
  <c r="C14" i="7"/>
  <c r="D14" i="7"/>
  <c r="E14" i="7"/>
  <c r="F14" i="7"/>
  <c r="G14" i="7"/>
  <c r="I14" i="7"/>
  <c r="B15" i="7"/>
  <c r="C15" i="7"/>
  <c r="D15" i="7"/>
  <c r="E15" i="7"/>
  <c r="F15" i="7"/>
  <c r="G15" i="7"/>
  <c r="I15" i="7"/>
  <c r="B5" i="7"/>
  <c r="C5" i="7"/>
  <c r="D5" i="7"/>
  <c r="E5" i="7"/>
  <c r="F5" i="7"/>
  <c r="G5" i="7"/>
  <c r="I5" i="7"/>
  <c r="B6" i="7"/>
  <c r="C6" i="7"/>
  <c r="D6" i="7"/>
  <c r="E6" i="7"/>
  <c r="F6" i="7"/>
  <c r="G6" i="7"/>
  <c r="I6" i="7"/>
  <c r="B7" i="7"/>
  <c r="C7" i="7"/>
  <c r="D7" i="7"/>
  <c r="E7" i="7"/>
  <c r="F7" i="7"/>
  <c r="G7" i="7"/>
  <c r="I7" i="7"/>
  <c r="B8" i="7"/>
  <c r="C8" i="7"/>
  <c r="D8" i="7"/>
  <c r="E8" i="7"/>
  <c r="F8" i="7"/>
  <c r="G8" i="7"/>
  <c r="I8" i="7"/>
  <c r="I4" i="7"/>
  <c r="G4" i="7"/>
  <c r="F4" i="7"/>
  <c r="E4" i="7"/>
  <c r="D4" i="7"/>
  <c r="C4" i="7"/>
  <c r="B4" i="7"/>
  <c r="L113" i="7" l="1"/>
  <c r="M110" i="7"/>
  <c r="N111" i="7"/>
  <c r="L112" i="7"/>
  <c r="AH113" i="11"/>
  <c r="AH112" i="11"/>
  <c r="AI111" i="11"/>
  <c r="AI110" i="11"/>
  <c r="AI109" i="11"/>
  <c r="Q32" i="12"/>
  <c r="Q33" i="12"/>
  <c r="O111" i="7" l="1"/>
  <c r="M112" i="7"/>
  <c r="N110" i="7"/>
  <c r="M113" i="7"/>
  <c r="AI113" i="11"/>
  <c r="AI112" i="11"/>
  <c r="AJ111" i="11"/>
  <c r="AJ110" i="11"/>
  <c r="AJ109" i="11"/>
  <c r="R33" i="12"/>
  <c r="R32" i="12"/>
  <c r="F3" i="12"/>
  <c r="B9" i="12" s="1"/>
  <c r="B10" i="12" s="1"/>
  <c r="O110" i="7" l="1"/>
  <c r="P111" i="7"/>
  <c r="N112" i="7"/>
  <c r="N113" i="7"/>
  <c r="AJ113" i="11"/>
  <c r="AJ112" i="11"/>
  <c r="AK111" i="11"/>
  <c r="AK110" i="11"/>
  <c r="AK109" i="11"/>
  <c r="D4" i="12"/>
  <c r="B8" i="12"/>
  <c r="C9" i="12"/>
  <c r="C10" i="12"/>
  <c r="R31" i="12"/>
  <c r="S31" i="12" s="1"/>
  <c r="B15" i="12"/>
  <c r="B27" i="12"/>
  <c r="B21" i="12"/>
  <c r="O4" i="12"/>
  <c r="I3" i="12"/>
  <c r="H4" i="12" s="1"/>
  <c r="B26" i="12" l="1"/>
  <c r="I27" i="12"/>
  <c r="M27" i="12"/>
  <c r="E27" i="12"/>
  <c r="H27" i="12"/>
  <c r="F27" i="12"/>
  <c r="J27" i="12"/>
  <c r="N27" i="12"/>
  <c r="O27" i="12"/>
  <c r="G27" i="12"/>
  <c r="K27" i="12"/>
  <c r="L27" i="12"/>
  <c r="O113" i="7"/>
  <c r="Q111" i="7"/>
  <c r="O112" i="7"/>
  <c r="P110" i="7"/>
  <c r="AK113" i="11"/>
  <c r="AK112" i="11"/>
  <c r="AL111" i="11"/>
  <c r="AL110" i="11"/>
  <c r="AL109" i="11"/>
  <c r="S33" i="12"/>
  <c r="S32" i="12"/>
  <c r="B22" i="12"/>
  <c r="B20" i="12"/>
  <c r="B16" i="12"/>
  <c r="B14" i="12"/>
  <c r="C8" i="12"/>
  <c r="B28" i="12"/>
  <c r="C26" i="12"/>
  <c r="C27" i="12"/>
  <c r="C15" i="12"/>
  <c r="C28" i="12" l="1"/>
  <c r="H28" i="12"/>
  <c r="L28" i="12"/>
  <c r="K28" i="12"/>
  <c r="O28" i="12"/>
  <c r="I28" i="12"/>
  <c r="M28" i="12"/>
  <c r="G28" i="12"/>
  <c r="E28" i="12"/>
  <c r="F28" i="12"/>
  <c r="J28" i="12"/>
  <c r="N28" i="12"/>
  <c r="F26" i="12"/>
  <c r="J26" i="12"/>
  <c r="N26" i="12"/>
  <c r="M26" i="12"/>
  <c r="G26" i="12"/>
  <c r="K26" i="12"/>
  <c r="E26" i="12"/>
  <c r="O26" i="12"/>
  <c r="H26" i="12"/>
  <c r="L26" i="12"/>
  <c r="I26" i="12"/>
  <c r="P112" i="7"/>
  <c r="P113" i="7"/>
  <c r="Q110" i="7"/>
  <c r="R111" i="7"/>
  <c r="AL113" i="11"/>
  <c r="AL112" i="11"/>
  <c r="AM111" i="11"/>
  <c r="AM110" i="11"/>
  <c r="AM109" i="11"/>
  <c r="B40" i="12"/>
  <c r="B61" i="12" s="1"/>
  <c r="C61" i="12" s="1"/>
  <c r="B39" i="12"/>
  <c r="B38" i="12"/>
  <c r="B63" i="12" s="1"/>
  <c r="C16" i="12"/>
  <c r="G63" i="12" l="1"/>
  <c r="K63" i="12"/>
  <c r="E63" i="12"/>
  <c r="N63" i="12"/>
  <c r="H63" i="12"/>
  <c r="L63" i="12"/>
  <c r="J63" i="12"/>
  <c r="O63" i="12"/>
  <c r="I63" i="12"/>
  <c r="M63" i="12"/>
  <c r="F63" i="12"/>
  <c r="S111" i="7"/>
  <c r="R110" i="7"/>
  <c r="Q113" i="7"/>
  <c r="Q112" i="7"/>
  <c r="AM113" i="11"/>
  <c r="AM112" i="11"/>
  <c r="AN111" i="11"/>
  <c r="AN110" i="11"/>
  <c r="AN109" i="11"/>
  <c r="C40" i="12"/>
  <c r="C65" i="12" s="1"/>
  <c r="B65" i="12"/>
  <c r="C38" i="12"/>
  <c r="C63" i="12" s="1"/>
  <c r="B59" i="12"/>
  <c r="C59" i="12" s="1"/>
  <c r="B64" i="12"/>
  <c r="B60" i="12"/>
  <c r="E60" i="12" s="1"/>
  <c r="C39" i="12"/>
  <c r="C64" i="12" s="1"/>
  <c r="O65" i="12" l="1"/>
  <c r="I65" i="12"/>
  <c r="M65" i="12"/>
  <c r="F65" i="12"/>
  <c r="J65" i="12"/>
  <c r="N65" i="12"/>
  <c r="H65" i="12"/>
  <c r="G65" i="12"/>
  <c r="K65" i="12"/>
  <c r="E65" i="12"/>
  <c r="L65" i="12"/>
  <c r="F64" i="12"/>
  <c r="J64" i="12"/>
  <c r="N64" i="12"/>
  <c r="M64" i="12"/>
  <c r="E64" i="12"/>
  <c r="O64" i="12"/>
  <c r="G64" i="12"/>
  <c r="K64" i="12"/>
  <c r="H64" i="12"/>
  <c r="L64" i="12"/>
  <c r="I64" i="12"/>
  <c r="R113" i="7"/>
  <c r="R112" i="7"/>
  <c r="S110" i="7"/>
  <c r="T111" i="7"/>
  <c r="AN113" i="11"/>
  <c r="AN112" i="11"/>
  <c r="AO111" i="11"/>
  <c r="AO110" i="11"/>
  <c r="AO109" i="11"/>
  <c r="C60" i="12"/>
  <c r="T110" i="7" l="1"/>
  <c r="S112" i="7"/>
  <c r="U111" i="7"/>
  <c r="S113" i="7"/>
  <c r="AO113" i="11"/>
  <c r="AO112" i="11"/>
  <c r="AP111" i="11"/>
  <c r="AP110" i="11"/>
  <c r="AP109" i="11"/>
  <c r="K3" i="12"/>
  <c r="V111" i="7" l="1"/>
  <c r="T112" i="7"/>
  <c r="T113" i="7"/>
  <c r="U110" i="7"/>
  <c r="AP113" i="11"/>
  <c r="AP112" i="11"/>
  <c r="O3" i="12"/>
  <c r="U113" i="7" l="1"/>
  <c r="W111" i="7"/>
  <c r="V110" i="7"/>
  <c r="U112" i="7"/>
  <c r="C14" i="12"/>
  <c r="M107" i="11"/>
  <c r="L107" i="11"/>
  <c r="K107" i="11"/>
  <c r="J107" i="11"/>
  <c r="M106" i="11"/>
  <c r="L106" i="11"/>
  <c r="K106" i="11"/>
  <c r="J106" i="11"/>
  <c r="T105" i="11"/>
  <c r="S105" i="11"/>
  <c r="R105" i="11"/>
  <c r="Q105" i="11"/>
  <c r="P105" i="11"/>
  <c r="O105" i="11"/>
  <c r="N105" i="11"/>
  <c r="M105" i="11"/>
  <c r="L105" i="11"/>
  <c r="K105" i="11"/>
  <c r="J105" i="11"/>
  <c r="T104" i="11"/>
  <c r="S104" i="11"/>
  <c r="R104" i="11"/>
  <c r="Q104" i="11"/>
  <c r="P104" i="11"/>
  <c r="O104" i="11"/>
  <c r="N104" i="11"/>
  <c r="M104" i="11"/>
  <c r="L104" i="11"/>
  <c r="K104" i="11"/>
  <c r="J104" i="11"/>
  <c r="T103" i="11"/>
  <c r="S103" i="11"/>
  <c r="R103" i="11"/>
  <c r="Q103" i="11"/>
  <c r="P103" i="11"/>
  <c r="O103" i="11"/>
  <c r="N103" i="11"/>
  <c r="M103" i="11"/>
  <c r="L103" i="11"/>
  <c r="K103" i="11"/>
  <c r="J103" i="11"/>
  <c r="T102" i="11"/>
  <c r="S102" i="11"/>
  <c r="R102" i="11"/>
  <c r="Q102" i="11"/>
  <c r="P102" i="11"/>
  <c r="O102" i="11"/>
  <c r="N102" i="11"/>
  <c r="M102" i="11"/>
  <c r="L102" i="11"/>
  <c r="K102" i="11"/>
  <c r="J102" i="11"/>
  <c r="AF102" i="11" s="1"/>
  <c r="T101" i="11"/>
  <c r="S101" i="11"/>
  <c r="R101" i="11"/>
  <c r="Q101" i="11"/>
  <c r="P101" i="11"/>
  <c r="O101" i="11"/>
  <c r="N101" i="11"/>
  <c r="M101" i="11"/>
  <c r="L101" i="11"/>
  <c r="K101" i="11"/>
  <c r="J101" i="11"/>
  <c r="T100" i="11"/>
  <c r="S100" i="11"/>
  <c r="R100" i="11"/>
  <c r="Q100" i="11"/>
  <c r="P100" i="11"/>
  <c r="O100" i="11"/>
  <c r="N100" i="11"/>
  <c r="M100" i="11"/>
  <c r="L100" i="11"/>
  <c r="K100" i="11"/>
  <c r="J100" i="11"/>
  <c r="T99" i="11"/>
  <c r="S99" i="11"/>
  <c r="R99" i="11"/>
  <c r="Q99" i="11"/>
  <c r="P99" i="11"/>
  <c r="O99" i="11"/>
  <c r="N99" i="11"/>
  <c r="M99" i="11"/>
  <c r="L99" i="11"/>
  <c r="K99" i="11"/>
  <c r="J99" i="11"/>
  <c r="T98" i="11"/>
  <c r="S98" i="11"/>
  <c r="R98" i="11"/>
  <c r="Q98" i="11"/>
  <c r="P98" i="11"/>
  <c r="O98" i="11"/>
  <c r="N98" i="11"/>
  <c r="M98" i="11"/>
  <c r="L98" i="11"/>
  <c r="K98" i="11"/>
  <c r="J98" i="11"/>
  <c r="T97" i="11"/>
  <c r="S97" i="11"/>
  <c r="R97" i="11"/>
  <c r="Q97" i="11"/>
  <c r="P97" i="11"/>
  <c r="O97" i="11"/>
  <c r="N97" i="11"/>
  <c r="M97" i="11"/>
  <c r="L97" i="11"/>
  <c r="K97" i="11"/>
  <c r="J97" i="11"/>
  <c r="T96" i="11"/>
  <c r="S96" i="11"/>
  <c r="R96" i="11"/>
  <c r="Q96" i="11"/>
  <c r="P96" i="11"/>
  <c r="O96" i="11"/>
  <c r="N96" i="11"/>
  <c r="M96" i="11"/>
  <c r="L96" i="11"/>
  <c r="K96" i="11"/>
  <c r="J96" i="11"/>
  <c r="T95" i="11"/>
  <c r="S95" i="11"/>
  <c r="R95" i="11"/>
  <c r="Q95" i="11"/>
  <c r="P95" i="11"/>
  <c r="O95" i="11"/>
  <c r="N95" i="11"/>
  <c r="M95" i="11"/>
  <c r="L95" i="11"/>
  <c r="K95" i="11"/>
  <c r="J95" i="11"/>
  <c r="T94" i="11"/>
  <c r="S94" i="11"/>
  <c r="R94" i="11"/>
  <c r="Q94" i="11"/>
  <c r="P94" i="11"/>
  <c r="O94" i="11"/>
  <c r="N94" i="11"/>
  <c r="M94" i="11"/>
  <c r="L94" i="11"/>
  <c r="K94" i="11"/>
  <c r="J94" i="11"/>
  <c r="AF94" i="11" s="1"/>
  <c r="T93" i="11"/>
  <c r="S93" i="11"/>
  <c r="R93" i="11"/>
  <c r="Q93" i="11"/>
  <c r="P93" i="11"/>
  <c r="O93" i="11"/>
  <c r="N93" i="11"/>
  <c r="M93" i="11"/>
  <c r="L93" i="11"/>
  <c r="K93" i="11"/>
  <c r="J93" i="11"/>
  <c r="T92" i="11"/>
  <c r="S92" i="11"/>
  <c r="R92" i="11"/>
  <c r="Q92" i="11"/>
  <c r="P92" i="11"/>
  <c r="O92" i="11"/>
  <c r="N92" i="11"/>
  <c r="M92" i="11"/>
  <c r="L92" i="11"/>
  <c r="K92" i="11"/>
  <c r="J92" i="11"/>
  <c r="T91" i="11"/>
  <c r="S91" i="11"/>
  <c r="R91" i="11"/>
  <c r="Q91" i="11"/>
  <c r="P91" i="11"/>
  <c r="O91" i="11"/>
  <c r="N91" i="11"/>
  <c r="M91" i="11"/>
  <c r="L91" i="11"/>
  <c r="K91" i="11"/>
  <c r="J91" i="11"/>
  <c r="T90" i="11"/>
  <c r="S90" i="11"/>
  <c r="R90" i="11"/>
  <c r="Q90" i="11"/>
  <c r="P90" i="11"/>
  <c r="O90" i="11"/>
  <c r="N90" i="11"/>
  <c r="M90" i="11"/>
  <c r="L90" i="11"/>
  <c r="K90" i="11"/>
  <c r="J90" i="11"/>
  <c r="T89" i="11"/>
  <c r="S89" i="11"/>
  <c r="R89" i="11"/>
  <c r="Q89" i="11"/>
  <c r="P89" i="11"/>
  <c r="O89" i="11"/>
  <c r="N89" i="11"/>
  <c r="M89" i="11"/>
  <c r="L89" i="11"/>
  <c r="K89" i="11"/>
  <c r="J89" i="11"/>
  <c r="T88" i="11"/>
  <c r="S88" i="11"/>
  <c r="R88" i="11"/>
  <c r="Q88" i="11"/>
  <c r="P88" i="11"/>
  <c r="O88" i="11"/>
  <c r="N88" i="11"/>
  <c r="M88" i="11"/>
  <c r="L88" i="11"/>
  <c r="K88" i="11"/>
  <c r="J88" i="11"/>
  <c r="T87" i="11"/>
  <c r="S87" i="11"/>
  <c r="R87" i="11"/>
  <c r="Q87" i="11"/>
  <c r="P87" i="11"/>
  <c r="O87" i="11"/>
  <c r="N87" i="11"/>
  <c r="M87" i="11"/>
  <c r="L87" i="11"/>
  <c r="K87" i="11"/>
  <c r="J87" i="11"/>
  <c r="T86" i="11"/>
  <c r="S86" i="11"/>
  <c r="R86" i="11"/>
  <c r="Q86" i="11"/>
  <c r="P86" i="11"/>
  <c r="O86" i="11"/>
  <c r="N86" i="11"/>
  <c r="M86" i="11"/>
  <c r="L86" i="11"/>
  <c r="K86" i="11"/>
  <c r="J86" i="11"/>
  <c r="AF86" i="11" s="1"/>
  <c r="T85" i="11"/>
  <c r="S85" i="11"/>
  <c r="R85" i="11"/>
  <c r="Q85" i="11"/>
  <c r="P85" i="11"/>
  <c r="O85" i="11"/>
  <c r="N85" i="11"/>
  <c r="M85" i="11"/>
  <c r="L85" i="11"/>
  <c r="K85" i="11"/>
  <c r="J85" i="11"/>
  <c r="T84" i="11"/>
  <c r="S84" i="11"/>
  <c r="R84" i="11"/>
  <c r="Q84" i="11"/>
  <c r="P84" i="11"/>
  <c r="O84" i="11"/>
  <c r="N84" i="11"/>
  <c r="M84" i="11"/>
  <c r="L84" i="11"/>
  <c r="K84" i="11"/>
  <c r="J84" i="11"/>
  <c r="T83" i="11"/>
  <c r="S83" i="11"/>
  <c r="R83" i="11"/>
  <c r="Q83" i="11"/>
  <c r="P83" i="11"/>
  <c r="O83" i="11"/>
  <c r="N83" i="11"/>
  <c r="M83" i="11"/>
  <c r="L83" i="11"/>
  <c r="K83" i="11"/>
  <c r="J83" i="11"/>
  <c r="T82" i="11"/>
  <c r="S82" i="11"/>
  <c r="R82" i="11"/>
  <c r="Q82" i="11"/>
  <c r="P82" i="11"/>
  <c r="O82" i="11"/>
  <c r="N82" i="11"/>
  <c r="M82" i="11"/>
  <c r="L82" i="11"/>
  <c r="K82" i="11"/>
  <c r="J82" i="11"/>
  <c r="T81" i="11"/>
  <c r="S81" i="11"/>
  <c r="R81" i="11"/>
  <c r="Q81" i="11"/>
  <c r="P81" i="11"/>
  <c r="O81" i="11"/>
  <c r="N81" i="11"/>
  <c r="M81" i="11"/>
  <c r="L81" i="11"/>
  <c r="K81" i="11"/>
  <c r="J81" i="11"/>
  <c r="T80" i="11"/>
  <c r="S80" i="11"/>
  <c r="R80" i="11"/>
  <c r="Q80" i="11"/>
  <c r="P80" i="11"/>
  <c r="O80" i="11"/>
  <c r="N80" i="11"/>
  <c r="M80" i="11"/>
  <c r="L80" i="11"/>
  <c r="K80" i="11"/>
  <c r="J80" i="11"/>
  <c r="T79" i="11"/>
  <c r="S79" i="11"/>
  <c r="R79" i="11"/>
  <c r="Q79" i="11"/>
  <c r="P79" i="11"/>
  <c r="O79" i="11"/>
  <c r="N79" i="11"/>
  <c r="M79" i="11"/>
  <c r="L79" i="11"/>
  <c r="K79" i="11"/>
  <c r="J79" i="11"/>
  <c r="T78" i="11"/>
  <c r="S78" i="11"/>
  <c r="R78" i="11"/>
  <c r="Q78" i="11"/>
  <c r="P78" i="11"/>
  <c r="O78" i="11"/>
  <c r="N78" i="11"/>
  <c r="M78" i="11"/>
  <c r="L78" i="11"/>
  <c r="K78" i="11"/>
  <c r="J78" i="11"/>
  <c r="T77" i="11"/>
  <c r="S77" i="11"/>
  <c r="R77" i="11"/>
  <c r="Q77" i="11"/>
  <c r="P77" i="11"/>
  <c r="O77" i="11"/>
  <c r="N77" i="11"/>
  <c r="M77" i="11"/>
  <c r="L77" i="11"/>
  <c r="K77" i="11"/>
  <c r="J77" i="11"/>
  <c r="T76" i="11"/>
  <c r="S76" i="11"/>
  <c r="R76" i="11"/>
  <c r="Q76" i="11"/>
  <c r="P76" i="11"/>
  <c r="O76" i="11"/>
  <c r="N76" i="11"/>
  <c r="M76" i="11"/>
  <c r="L76" i="11"/>
  <c r="K76" i="11"/>
  <c r="J76" i="11"/>
  <c r="T75" i="11"/>
  <c r="S75" i="11"/>
  <c r="R75" i="11"/>
  <c r="Q75" i="11"/>
  <c r="P75" i="11"/>
  <c r="O75" i="11"/>
  <c r="N75" i="11"/>
  <c r="M75" i="11"/>
  <c r="L75" i="11"/>
  <c r="K75" i="11"/>
  <c r="J75" i="11"/>
  <c r="T74" i="11"/>
  <c r="S74" i="11"/>
  <c r="R74" i="11"/>
  <c r="Q74" i="11"/>
  <c r="P74" i="11"/>
  <c r="O74" i="11"/>
  <c r="N74" i="11"/>
  <c r="M74" i="11"/>
  <c r="L74" i="11"/>
  <c r="K74" i="11"/>
  <c r="J74" i="11"/>
  <c r="T73" i="11"/>
  <c r="S73" i="11"/>
  <c r="R73" i="11"/>
  <c r="Q73" i="11"/>
  <c r="P73" i="11"/>
  <c r="O73" i="11"/>
  <c r="N73" i="11"/>
  <c r="M73" i="11"/>
  <c r="L73" i="11"/>
  <c r="K73" i="11"/>
  <c r="J73" i="11"/>
  <c r="T72" i="11"/>
  <c r="S72" i="11"/>
  <c r="R72" i="11"/>
  <c r="Q72" i="11"/>
  <c r="P72" i="11"/>
  <c r="O72" i="11"/>
  <c r="N72" i="11"/>
  <c r="M72" i="11"/>
  <c r="L72" i="11"/>
  <c r="K72" i="11"/>
  <c r="J72" i="11"/>
  <c r="T71" i="11"/>
  <c r="S71" i="11"/>
  <c r="R71" i="11"/>
  <c r="Q71" i="11"/>
  <c r="P71" i="11"/>
  <c r="O71" i="11"/>
  <c r="N71" i="11"/>
  <c r="M71" i="11"/>
  <c r="L71" i="11"/>
  <c r="K71" i="11"/>
  <c r="J71" i="11"/>
  <c r="T70" i="11"/>
  <c r="S70" i="11"/>
  <c r="R70" i="11"/>
  <c r="Q70" i="11"/>
  <c r="P70" i="11"/>
  <c r="O70" i="11"/>
  <c r="N70" i="11"/>
  <c r="M70" i="11"/>
  <c r="L70" i="11"/>
  <c r="K70" i="11"/>
  <c r="J70" i="11"/>
  <c r="T69" i="11"/>
  <c r="S69" i="11"/>
  <c r="R69" i="11"/>
  <c r="Q69" i="11"/>
  <c r="P69" i="11"/>
  <c r="O69" i="11"/>
  <c r="N69" i="11"/>
  <c r="M69" i="11"/>
  <c r="L69" i="11"/>
  <c r="K69" i="11"/>
  <c r="J69" i="11"/>
  <c r="T68" i="11"/>
  <c r="S68" i="11"/>
  <c r="R68" i="11"/>
  <c r="Q68" i="11"/>
  <c r="P68" i="11"/>
  <c r="O68" i="11"/>
  <c r="N68" i="11"/>
  <c r="M68" i="11"/>
  <c r="L68" i="11"/>
  <c r="K68" i="11"/>
  <c r="J68" i="11"/>
  <c r="T67" i="11"/>
  <c r="S67" i="11"/>
  <c r="R67" i="11"/>
  <c r="Q67" i="11"/>
  <c r="P67" i="11"/>
  <c r="O67" i="11"/>
  <c r="N67" i="11"/>
  <c r="M67" i="11"/>
  <c r="L67" i="11"/>
  <c r="K67" i="11"/>
  <c r="J67" i="11"/>
  <c r="T66" i="11"/>
  <c r="S66" i="11"/>
  <c r="R66" i="11"/>
  <c r="Q66" i="11"/>
  <c r="P66" i="11"/>
  <c r="O66" i="11"/>
  <c r="N66" i="11"/>
  <c r="M66" i="11"/>
  <c r="L66" i="11"/>
  <c r="K66" i="11"/>
  <c r="J66" i="11"/>
  <c r="T65" i="11"/>
  <c r="S65" i="11"/>
  <c r="R65" i="11"/>
  <c r="Q65" i="11"/>
  <c r="P65" i="11"/>
  <c r="O65" i="11"/>
  <c r="N65" i="11"/>
  <c r="M65" i="11"/>
  <c r="L65" i="11"/>
  <c r="K65" i="11"/>
  <c r="J65" i="11"/>
  <c r="T64" i="11"/>
  <c r="S64" i="11"/>
  <c r="R64" i="11"/>
  <c r="Q64" i="11"/>
  <c r="P64" i="11"/>
  <c r="O64" i="11"/>
  <c r="N64" i="11"/>
  <c r="M64" i="11"/>
  <c r="L64" i="11"/>
  <c r="K64" i="11"/>
  <c r="J64" i="11"/>
  <c r="T63" i="11"/>
  <c r="S63" i="11"/>
  <c r="R63" i="11"/>
  <c r="Q63" i="11"/>
  <c r="P63" i="11"/>
  <c r="O63" i="11"/>
  <c r="N63" i="11"/>
  <c r="M63" i="11"/>
  <c r="L63" i="11"/>
  <c r="K63" i="11"/>
  <c r="J63" i="11"/>
  <c r="T62" i="11"/>
  <c r="S62" i="11"/>
  <c r="R62" i="11"/>
  <c r="Q62" i="11"/>
  <c r="P62" i="11"/>
  <c r="O62" i="11"/>
  <c r="N62" i="11"/>
  <c r="M62" i="11"/>
  <c r="L62" i="11"/>
  <c r="K62" i="11"/>
  <c r="J62" i="11"/>
  <c r="T61" i="11"/>
  <c r="S61" i="11"/>
  <c r="R61" i="11"/>
  <c r="Q61" i="11"/>
  <c r="P61" i="11"/>
  <c r="O61" i="11"/>
  <c r="N61" i="11"/>
  <c r="M61" i="11"/>
  <c r="L61" i="11"/>
  <c r="K61" i="11"/>
  <c r="J61" i="11"/>
  <c r="T60" i="11"/>
  <c r="S60" i="11"/>
  <c r="R60" i="11"/>
  <c r="Q60" i="11"/>
  <c r="P60" i="11"/>
  <c r="O60" i="11"/>
  <c r="N60" i="11"/>
  <c r="M60" i="11"/>
  <c r="L60" i="11"/>
  <c r="K60" i="11"/>
  <c r="J60" i="11"/>
  <c r="T59" i="11"/>
  <c r="S59" i="11"/>
  <c r="R59" i="11"/>
  <c r="Q59" i="11"/>
  <c r="P59" i="11"/>
  <c r="O59" i="11"/>
  <c r="N59" i="11"/>
  <c r="M59" i="11"/>
  <c r="L59" i="11"/>
  <c r="K59" i="11"/>
  <c r="J59" i="11"/>
  <c r="T58" i="11"/>
  <c r="S58" i="11"/>
  <c r="R58" i="11"/>
  <c r="Q58" i="11"/>
  <c r="P58" i="11"/>
  <c r="O58" i="11"/>
  <c r="N58" i="11"/>
  <c r="M58" i="11"/>
  <c r="L58" i="11"/>
  <c r="K58" i="11"/>
  <c r="J58" i="11"/>
  <c r="T57" i="11"/>
  <c r="S57" i="11"/>
  <c r="R57" i="11"/>
  <c r="Q57" i="11"/>
  <c r="P57" i="11"/>
  <c r="O57" i="11"/>
  <c r="N57" i="11"/>
  <c r="M57" i="11"/>
  <c r="L57" i="11"/>
  <c r="K57" i="11"/>
  <c r="J57" i="11"/>
  <c r="T56" i="11"/>
  <c r="S56" i="11"/>
  <c r="R56" i="11"/>
  <c r="Q56" i="11"/>
  <c r="P56" i="11"/>
  <c r="O56" i="11"/>
  <c r="N56" i="11"/>
  <c r="M56" i="11"/>
  <c r="L56" i="11"/>
  <c r="K56" i="11"/>
  <c r="J56" i="11"/>
  <c r="T55" i="11"/>
  <c r="S55" i="11"/>
  <c r="R55" i="11"/>
  <c r="Q55" i="11"/>
  <c r="P55" i="11"/>
  <c r="O55" i="11"/>
  <c r="N55" i="11"/>
  <c r="M55" i="11"/>
  <c r="L55" i="11"/>
  <c r="K55" i="11"/>
  <c r="J55" i="11"/>
  <c r="T54" i="11"/>
  <c r="S54" i="11"/>
  <c r="R54" i="11"/>
  <c r="Q54" i="11"/>
  <c r="P54" i="11"/>
  <c r="O54" i="11"/>
  <c r="N54" i="11"/>
  <c r="M54" i="11"/>
  <c r="L54" i="11"/>
  <c r="K54" i="11"/>
  <c r="J54" i="11"/>
  <c r="T53" i="11"/>
  <c r="S53" i="11"/>
  <c r="R53" i="11"/>
  <c r="Q53" i="11"/>
  <c r="P53" i="11"/>
  <c r="O53" i="11"/>
  <c r="N53" i="11"/>
  <c r="M53" i="11"/>
  <c r="L53" i="11"/>
  <c r="K53" i="11"/>
  <c r="J53" i="11"/>
  <c r="T52" i="11"/>
  <c r="S52" i="11"/>
  <c r="R52" i="11"/>
  <c r="Q52" i="11"/>
  <c r="P52" i="11"/>
  <c r="O52" i="11"/>
  <c r="N52" i="11"/>
  <c r="M52" i="11"/>
  <c r="L52" i="11"/>
  <c r="K52" i="11"/>
  <c r="J52" i="11"/>
  <c r="T51" i="11"/>
  <c r="S51" i="11"/>
  <c r="R51" i="11"/>
  <c r="Q51" i="11"/>
  <c r="P51" i="11"/>
  <c r="O51" i="11"/>
  <c r="N51" i="11"/>
  <c r="M51" i="11"/>
  <c r="L51" i="11"/>
  <c r="K51" i="11"/>
  <c r="J51" i="11"/>
  <c r="T50" i="11"/>
  <c r="S50" i="11"/>
  <c r="R50" i="11"/>
  <c r="Q50" i="11"/>
  <c r="P50" i="11"/>
  <c r="O50" i="11"/>
  <c r="N50" i="11"/>
  <c r="M50" i="11"/>
  <c r="L50" i="11"/>
  <c r="K50" i="11"/>
  <c r="J50" i="11"/>
  <c r="T49" i="11"/>
  <c r="S49" i="11"/>
  <c r="R49" i="11"/>
  <c r="Q49" i="11"/>
  <c r="P49" i="11"/>
  <c r="O49" i="11"/>
  <c r="N49" i="11"/>
  <c r="M49" i="11"/>
  <c r="L49" i="11"/>
  <c r="K49" i="11"/>
  <c r="J49" i="11"/>
  <c r="T48" i="11"/>
  <c r="S48" i="11"/>
  <c r="R48" i="11"/>
  <c r="Q48" i="11"/>
  <c r="P48" i="11"/>
  <c r="O48" i="11"/>
  <c r="N48" i="11"/>
  <c r="M48" i="11"/>
  <c r="L48" i="11"/>
  <c r="K48" i="11"/>
  <c r="J48" i="11"/>
  <c r="T47" i="11"/>
  <c r="S47" i="11"/>
  <c r="R47" i="11"/>
  <c r="Q47" i="11"/>
  <c r="P47" i="11"/>
  <c r="O47" i="11"/>
  <c r="N47" i="11"/>
  <c r="M47" i="11"/>
  <c r="L47" i="11"/>
  <c r="K47" i="11"/>
  <c r="J47" i="11"/>
  <c r="T46" i="11"/>
  <c r="S46" i="11"/>
  <c r="R46" i="11"/>
  <c r="Q46" i="11"/>
  <c r="P46" i="11"/>
  <c r="O46" i="11"/>
  <c r="N46" i="11"/>
  <c r="M46" i="11"/>
  <c r="L46" i="11"/>
  <c r="K46" i="11"/>
  <c r="J46" i="11"/>
  <c r="T45" i="11"/>
  <c r="S45" i="11"/>
  <c r="R45" i="11"/>
  <c r="Q45" i="11"/>
  <c r="P45" i="11"/>
  <c r="O45" i="11"/>
  <c r="N45" i="11"/>
  <c r="M45" i="11"/>
  <c r="L45" i="11"/>
  <c r="K45" i="11"/>
  <c r="J45" i="11"/>
  <c r="T44" i="11"/>
  <c r="S44" i="11"/>
  <c r="R44" i="11"/>
  <c r="Q44" i="11"/>
  <c r="P44" i="11"/>
  <c r="O44" i="11"/>
  <c r="N44" i="11"/>
  <c r="M44" i="11"/>
  <c r="L44" i="11"/>
  <c r="K44" i="11"/>
  <c r="J44" i="11"/>
  <c r="T43" i="11"/>
  <c r="S43" i="11"/>
  <c r="R43" i="11"/>
  <c r="Q43" i="11"/>
  <c r="P43" i="11"/>
  <c r="O43" i="11"/>
  <c r="N43" i="11"/>
  <c r="M43" i="11"/>
  <c r="L43" i="11"/>
  <c r="K43" i="11"/>
  <c r="J43" i="11"/>
  <c r="T42" i="11"/>
  <c r="S42" i="11"/>
  <c r="R42" i="11"/>
  <c r="Q42" i="11"/>
  <c r="P42" i="11"/>
  <c r="O42" i="11"/>
  <c r="N42" i="11"/>
  <c r="M42" i="11"/>
  <c r="L42" i="11"/>
  <c r="K42" i="11"/>
  <c r="J42" i="11"/>
  <c r="T41" i="11"/>
  <c r="S41" i="11"/>
  <c r="R41" i="11"/>
  <c r="Q41" i="11"/>
  <c r="P41" i="11"/>
  <c r="O41" i="11"/>
  <c r="N41" i="11"/>
  <c r="M41" i="11"/>
  <c r="L41" i="11"/>
  <c r="K41" i="11"/>
  <c r="J41" i="11"/>
  <c r="T40" i="11"/>
  <c r="S40" i="11"/>
  <c r="R40" i="11"/>
  <c r="Q40" i="11"/>
  <c r="P40" i="11"/>
  <c r="O40" i="11"/>
  <c r="N40" i="11"/>
  <c r="M40" i="11"/>
  <c r="L40" i="11"/>
  <c r="K40" i="11"/>
  <c r="J40" i="11"/>
  <c r="T39" i="11"/>
  <c r="S39" i="11"/>
  <c r="R39" i="11"/>
  <c r="Q39" i="11"/>
  <c r="P39" i="11"/>
  <c r="O39" i="11"/>
  <c r="N39" i="11"/>
  <c r="M39" i="11"/>
  <c r="L39" i="11"/>
  <c r="K39" i="11"/>
  <c r="J39" i="11"/>
  <c r="T38" i="11"/>
  <c r="S38" i="11"/>
  <c r="R38" i="11"/>
  <c r="Q38" i="11"/>
  <c r="P38" i="11"/>
  <c r="O38" i="11"/>
  <c r="N38" i="11"/>
  <c r="M38" i="11"/>
  <c r="L38" i="11"/>
  <c r="K38" i="11"/>
  <c r="J38" i="11"/>
  <c r="T37" i="11"/>
  <c r="S37" i="11"/>
  <c r="R37" i="11"/>
  <c r="Q37" i="11"/>
  <c r="P37" i="11"/>
  <c r="O37" i="11"/>
  <c r="N37" i="11"/>
  <c r="M37" i="11"/>
  <c r="L37" i="11"/>
  <c r="K37" i="11"/>
  <c r="J37" i="11"/>
  <c r="T36" i="11"/>
  <c r="S36" i="11"/>
  <c r="R36" i="11"/>
  <c r="Q36" i="11"/>
  <c r="P36" i="11"/>
  <c r="O36" i="11"/>
  <c r="N36" i="11"/>
  <c r="M36" i="11"/>
  <c r="L36" i="11"/>
  <c r="K36" i="11"/>
  <c r="J36" i="11"/>
  <c r="T35" i="11"/>
  <c r="S35" i="11"/>
  <c r="R35" i="11"/>
  <c r="Q35" i="11"/>
  <c r="P35" i="11"/>
  <c r="O35" i="11"/>
  <c r="N35" i="11"/>
  <c r="M35" i="11"/>
  <c r="L35" i="11"/>
  <c r="K35" i="11"/>
  <c r="J35" i="11"/>
  <c r="T34" i="11"/>
  <c r="S34" i="11"/>
  <c r="R34" i="11"/>
  <c r="Q34" i="11"/>
  <c r="P34" i="11"/>
  <c r="O34" i="11"/>
  <c r="N34" i="11"/>
  <c r="M34" i="11"/>
  <c r="L34" i="11"/>
  <c r="K34" i="11"/>
  <c r="J34" i="11"/>
  <c r="T33" i="11"/>
  <c r="S33" i="11"/>
  <c r="R33" i="11"/>
  <c r="Q33" i="11"/>
  <c r="P33" i="11"/>
  <c r="O33" i="11"/>
  <c r="N33" i="11"/>
  <c r="M33" i="11"/>
  <c r="L33" i="11"/>
  <c r="K33" i="11"/>
  <c r="J33" i="11"/>
  <c r="T32" i="11"/>
  <c r="S32" i="11"/>
  <c r="R32" i="11"/>
  <c r="Q32" i="11"/>
  <c r="P32" i="11"/>
  <c r="O32" i="11"/>
  <c r="N32" i="11"/>
  <c r="M32" i="11"/>
  <c r="L32" i="11"/>
  <c r="K32" i="11"/>
  <c r="J32" i="11"/>
  <c r="T31" i="11"/>
  <c r="S31" i="11"/>
  <c r="R31" i="11"/>
  <c r="Q31" i="11"/>
  <c r="P31" i="11"/>
  <c r="O31" i="11"/>
  <c r="N31" i="11"/>
  <c r="M31" i="11"/>
  <c r="L31" i="11"/>
  <c r="K31" i="11"/>
  <c r="J31" i="11"/>
  <c r="T30" i="11"/>
  <c r="S30" i="11"/>
  <c r="R30" i="11"/>
  <c r="Q30" i="11"/>
  <c r="P30" i="11"/>
  <c r="O30" i="11"/>
  <c r="N30" i="11"/>
  <c r="M30" i="11"/>
  <c r="L30" i="11"/>
  <c r="K30" i="11"/>
  <c r="J30" i="11"/>
  <c r="T29" i="11"/>
  <c r="S29" i="11"/>
  <c r="R29" i="11"/>
  <c r="Q29" i="11"/>
  <c r="P29" i="11"/>
  <c r="O29" i="11"/>
  <c r="N29" i="11"/>
  <c r="M29" i="11"/>
  <c r="L29" i="11"/>
  <c r="K29" i="11"/>
  <c r="J29" i="11"/>
  <c r="T28" i="11"/>
  <c r="S28" i="11"/>
  <c r="R28" i="11"/>
  <c r="Q28" i="11"/>
  <c r="P28" i="11"/>
  <c r="O28" i="11"/>
  <c r="N28" i="11"/>
  <c r="M28" i="11"/>
  <c r="L28" i="11"/>
  <c r="K28" i="11"/>
  <c r="J28" i="11"/>
  <c r="T27" i="11"/>
  <c r="S27" i="11"/>
  <c r="R27" i="11"/>
  <c r="Q27" i="11"/>
  <c r="P27" i="11"/>
  <c r="O27" i="11"/>
  <c r="N27" i="11"/>
  <c r="M27" i="11"/>
  <c r="L27" i="11"/>
  <c r="K27" i="11"/>
  <c r="J27" i="11"/>
  <c r="T26" i="11"/>
  <c r="S26" i="11"/>
  <c r="R26" i="11"/>
  <c r="Q26" i="11"/>
  <c r="P26" i="11"/>
  <c r="O26" i="11"/>
  <c r="N26" i="11"/>
  <c r="M26" i="11"/>
  <c r="L26" i="11"/>
  <c r="K26" i="11"/>
  <c r="J26" i="11"/>
  <c r="T25" i="11"/>
  <c r="S25" i="11"/>
  <c r="R25" i="11"/>
  <c r="Q25" i="11"/>
  <c r="P25" i="11"/>
  <c r="O25" i="11"/>
  <c r="N25" i="11"/>
  <c r="M25" i="11"/>
  <c r="L25" i="11"/>
  <c r="K25" i="11"/>
  <c r="J25" i="11"/>
  <c r="T24" i="11"/>
  <c r="S24" i="11"/>
  <c r="R24" i="11"/>
  <c r="Q24" i="11"/>
  <c r="P24" i="11"/>
  <c r="O24" i="11"/>
  <c r="N24" i="11"/>
  <c r="M24" i="11"/>
  <c r="L24" i="11"/>
  <c r="K24" i="11"/>
  <c r="J24" i="11"/>
  <c r="T23" i="11"/>
  <c r="S23" i="11"/>
  <c r="R23" i="11"/>
  <c r="Q23" i="11"/>
  <c r="P23" i="11"/>
  <c r="O23" i="11"/>
  <c r="N23" i="11"/>
  <c r="M23" i="11"/>
  <c r="L23" i="11"/>
  <c r="K23" i="11"/>
  <c r="J23" i="11"/>
  <c r="T22" i="11"/>
  <c r="S22" i="11"/>
  <c r="R22" i="11"/>
  <c r="Q22" i="11"/>
  <c r="P22" i="11"/>
  <c r="O22" i="11"/>
  <c r="N22" i="11"/>
  <c r="M22" i="11"/>
  <c r="L22" i="11"/>
  <c r="K22" i="11"/>
  <c r="J22" i="11"/>
  <c r="T21" i="11"/>
  <c r="S21" i="11"/>
  <c r="R21" i="11"/>
  <c r="Q21" i="11"/>
  <c r="P21" i="11"/>
  <c r="O21" i="11"/>
  <c r="N21" i="11"/>
  <c r="M21" i="11"/>
  <c r="L21" i="11"/>
  <c r="K21" i="11"/>
  <c r="J21" i="11"/>
  <c r="T20" i="11"/>
  <c r="S20" i="11"/>
  <c r="R20" i="11"/>
  <c r="Q20" i="11"/>
  <c r="P20" i="11"/>
  <c r="O20" i="11"/>
  <c r="N20" i="11"/>
  <c r="M20" i="11"/>
  <c r="L20" i="11"/>
  <c r="K20" i="11"/>
  <c r="J20" i="11"/>
  <c r="T19" i="11"/>
  <c r="S19" i="11"/>
  <c r="R19" i="11"/>
  <c r="Q19" i="11"/>
  <c r="P19" i="11"/>
  <c r="O19" i="11"/>
  <c r="N19" i="11"/>
  <c r="M19" i="11"/>
  <c r="L19" i="11"/>
  <c r="K19" i="11"/>
  <c r="J19" i="11"/>
  <c r="T18" i="11"/>
  <c r="S18" i="11"/>
  <c r="R18" i="11"/>
  <c r="Q18" i="11"/>
  <c r="P18" i="11"/>
  <c r="O18" i="11"/>
  <c r="N18" i="11"/>
  <c r="M18" i="11"/>
  <c r="L18" i="11"/>
  <c r="K18" i="11"/>
  <c r="J18" i="11"/>
  <c r="T17" i="11"/>
  <c r="S17" i="11"/>
  <c r="R17" i="11"/>
  <c r="Q17" i="11"/>
  <c r="P17" i="11"/>
  <c r="O17" i="11"/>
  <c r="N17" i="11"/>
  <c r="M17" i="11"/>
  <c r="L17" i="11"/>
  <c r="K17" i="11"/>
  <c r="J17" i="11"/>
  <c r="T16" i="11"/>
  <c r="S16" i="11"/>
  <c r="R16" i="11"/>
  <c r="Q16" i="11"/>
  <c r="P16" i="11"/>
  <c r="O16" i="11"/>
  <c r="N16" i="11"/>
  <c r="M16" i="11"/>
  <c r="L16" i="11"/>
  <c r="K16" i="11"/>
  <c r="J16" i="11"/>
  <c r="T15" i="11"/>
  <c r="S15" i="11"/>
  <c r="R15" i="11"/>
  <c r="Q15" i="11"/>
  <c r="P15" i="11"/>
  <c r="O15" i="11"/>
  <c r="N15" i="11"/>
  <c r="M15" i="11"/>
  <c r="L15" i="11"/>
  <c r="K15" i="11"/>
  <c r="J15" i="11"/>
  <c r="T14" i="11"/>
  <c r="S14" i="11"/>
  <c r="R14" i="11"/>
  <c r="Q14" i="11"/>
  <c r="P14" i="11"/>
  <c r="O14" i="11"/>
  <c r="N14" i="11"/>
  <c r="M14" i="11"/>
  <c r="L14" i="11"/>
  <c r="K14" i="11"/>
  <c r="J14" i="11"/>
  <c r="T13" i="11"/>
  <c r="S13" i="11"/>
  <c r="R13" i="11"/>
  <c r="Q13" i="11"/>
  <c r="P13" i="11"/>
  <c r="O13" i="11"/>
  <c r="N13" i="11"/>
  <c r="M13" i="11"/>
  <c r="L13" i="11"/>
  <c r="K13" i="11"/>
  <c r="J13" i="11"/>
  <c r="T12" i="11"/>
  <c r="S12" i="11"/>
  <c r="R12" i="11"/>
  <c r="Q12" i="11"/>
  <c r="P12" i="11"/>
  <c r="O12" i="11"/>
  <c r="N12" i="11"/>
  <c r="M12" i="11"/>
  <c r="L12" i="11"/>
  <c r="K12" i="11"/>
  <c r="J12" i="11"/>
  <c r="T11" i="11"/>
  <c r="S11" i="11"/>
  <c r="R11" i="11"/>
  <c r="Q11" i="11"/>
  <c r="P11" i="11"/>
  <c r="O11" i="11"/>
  <c r="N11" i="11"/>
  <c r="M11" i="11"/>
  <c r="L11" i="11"/>
  <c r="K11" i="11"/>
  <c r="J11" i="11"/>
  <c r="T10" i="11"/>
  <c r="S10" i="11"/>
  <c r="R10" i="11"/>
  <c r="Q10" i="11"/>
  <c r="P10" i="11"/>
  <c r="O10" i="11"/>
  <c r="N10" i="11"/>
  <c r="M10" i="11"/>
  <c r="L10" i="11"/>
  <c r="K10" i="11"/>
  <c r="J10" i="11"/>
  <c r="T9" i="11"/>
  <c r="S9" i="11"/>
  <c r="R9" i="11"/>
  <c r="Q9" i="11"/>
  <c r="P9" i="11"/>
  <c r="O9" i="11"/>
  <c r="N9" i="11"/>
  <c r="M9" i="11"/>
  <c r="L9" i="11"/>
  <c r="K9" i="11"/>
  <c r="J9" i="11"/>
  <c r="T8" i="11"/>
  <c r="S8" i="11"/>
  <c r="R8" i="11"/>
  <c r="Q8" i="11"/>
  <c r="P8" i="11"/>
  <c r="O8" i="11"/>
  <c r="N8" i="11"/>
  <c r="M8" i="11"/>
  <c r="L8" i="11"/>
  <c r="K8" i="11"/>
  <c r="J8" i="11"/>
  <c r="T7" i="11"/>
  <c r="S7" i="11"/>
  <c r="R7" i="11"/>
  <c r="Q7" i="11"/>
  <c r="P7" i="11"/>
  <c r="O7" i="11"/>
  <c r="N7" i="11"/>
  <c r="M7" i="11"/>
  <c r="L7" i="11"/>
  <c r="K7" i="11"/>
  <c r="J7" i="11"/>
  <c r="T6" i="11"/>
  <c r="S6" i="11"/>
  <c r="R6" i="11"/>
  <c r="Q6" i="11"/>
  <c r="P6" i="11"/>
  <c r="O6" i="11"/>
  <c r="N6" i="11"/>
  <c r="M6" i="11"/>
  <c r="L6" i="11"/>
  <c r="K6" i="11"/>
  <c r="J6" i="11"/>
  <c r="T5" i="11"/>
  <c r="S5" i="11"/>
  <c r="R5" i="11"/>
  <c r="Q5" i="11"/>
  <c r="P5" i="11"/>
  <c r="O5" i="11"/>
  <c r="N5" i="11"/>
  <c r="M5" i="11"/>
  <c r="L5" i="11"/>
  <c r="K5" i="11"/>
  <c r="J5" i="11"/>
  <c r="T4" i="11"/>
  <c r="S4" i="11"/>
  <c r="R4" i="11"/>
  <c r="Q4" i="11"/>
  <c r="P4" i="11"/>
  <c r="O4" i="11"/>
  <c r="N4" i="11"/>
  <c r="M4" i="11"/>
  <c r="L4" i="11"/>
  <c r="K4" i="11"/>
  <c r="J4" i="11"/>
  <c r="AD107" i="11" l="1"/>
  <c r="AC107" i="11"/>
  <c r="AB107" i="11"/>
  <c r="AE107" i="11"/>
  <c r="AE106" i="11"/>
  <c r="AA112" i="11"/>
  <c r="AA109" i="11"/>
  <c r="AA110" i="11"/>
  <c r="AA113" i="11"/>
  <c r="AA111" i="11"/>
  <c r="AA108" i="11"/>
  <c r="X111" i="11"/>
  <c r="X109" i="11"/>
  <c r="X112" i="11"/>
  <c r="X113" i="11"/>
  <c r="X108" i="11"/>
  <c r="X110" i="11"/>
  <c r="AB108" i="11"/>
  <c r="AB112" i="11"/>
  <c r="AB113" i="11"/>
  <c r="AB109" i="11"/>
  <c r="AB110" i="11"/>
  <c r="AB111" i="11"/>
  <c r="V112" i="7"/>
  <c r="W110" i="7"/>
  <c r="V113" i="7"/>
  <c r="W108" i="11"/>
  <c r="W112" i="11"/>
  <c r="W109" i="11"/>
  <c r="W113" i="11"/>
  <c r="W110" i="11"/>
  <c r="W111" i="11"/>
  <c r="U113" i="11"/>
  <c r="U108" i="11"/>
  <c r="U109" i="11"/>
  <c r="U112" i="11"/>
  <c r="U111" i="11"/>
  <c r="U110" i="11"/>
  <c r="AE110" i="11"/>
  <c r="AE113" i="11"/>
  <c r="AE111" i="11"/>
  <c r="AE108" i="11"/>
  <c r="AE112" i="11"/>
  <c r="AE109" i="11"/>
  <c r="Y108" i="11"/>
  <c r="Y112" i="11"/>
  <c r="Y109" i="11"/>
  <c r="Y111" i="11"/>
  <c r="Y110" i="11"/>
  <c r="Y113" i="11"/>
  <c r="AC112" i="11"/>
  <c r="AC109" i="11"/>
  <c r="AC111" i="11"/>
  <c r="AC110" i="11"/>
  <c r="AC113" i="11"/>
  <c r="AC108" i="11"/>
  <c r="V112" i="11"/>
  <c r="V109" i="11"/>
  <c r="V108" i="11"/>
  <c r="V113" i="11"/>
  <c r="V110" i="11"/>
  <c r="V111" i="11"/>
  <c r="Z111" i="11"/>
  <c r="Z112" i="11"/>
  <c r="Z113" i="11"/>
  <c r="Z108" i="11"/>
  <c r="Z109" i="11"/>
  <c r="Z110" i="11"/>
  <c r="AD113" i="11"/>
  <c r="AD111" i="11"/>
  <c r="AD109" i="11"/>
  <c r="AD112" i="11"/>
  <c r="AD110" i="11"/>
  <c r="AD108" i="11"/>
  <c r="X111" i="7"/>
  <c r="U4" i="11"/>
  <c r="G9" i="12"/>
  <c r="K9" i="12"/>
  <c r="O9" i="12"/>
  <c r="H9" i="12"/>
  <c r="H8" i="12" s="1"/>
  <c r="L9" i="12"/>
  <c r="L8" i="12" s="1"/>
  <c r="F9" i="12"/>
  <c r="F8" i="12" s="1"/>
  <c r="J9" i="12"/>
  <c r="J8" i="12" s="1"/>
  <c r="N9" i="12"/>
  <c r="N8" i="12" s="1"/>
  <c r="E9" i="12"/>
  <c r="E8" i="12" s="1"/>
  <c r="I9" i="12"/>
  <c r="M9" i="12"/>
  <c r="N10" i="12"/>
  <c r="AD4" i="11"/>
  <c r="W5" i="11"/>
  <c r="AA5" i="11"/>
  <c r="AE5" i="11"/>
  <c r="X6" i="11"/>
  <c r="AB6" i="11"/>
  <c r="Y7" i="11"/>
  <c r="AC7" i="11"/>
  <c r="Z4" i="11"/>
  <c r="AF7" i="11"/>
  <c r="U7" i="11"/>
  <c r="Z8" i="11"/>
  <c r="W9" i="11"/>
  <c r="AE9" i="11"/>
  <c r="AB10" i="11"/>
  <c r="AF11" i="11"/>
  <c r="AG11" i="11" s="1"/>
  <c r="U11" i="11"/>
  <c r="AC11" i="11"/>
  <c r="Z12" i="11"/>
  <c r="W13" i="11"/>
  <c r="AE13" i="11"/>
  <c r="AB14" i="11"/>
  <c r="AF15" i="11"/>
  <c r="AG15" i="11" s="1"/>
  <c r="U15" i="11"/>
  <c r="AC15" i="11"/>
  <c r="Z16" i="11"/>
  <c r="W17" i="11"/>
  <c r="AE17" i="11"/>
  <c r="AB18" i="11"/>
  <c r="AF19" i="11"/>
  <c r="AG19" i="11" s="1"/>
  <c r="U19" i="11"/>
  <c r="AC19" i="11"/>
  <c r="Z20" i="11"/>
  <c r="W21" i="11"/>
  <c r="AE21" i="11"/>
  <c r="AB22" i="11"/>
  <c r="Y23" i="11"/>
  <c r="V24" i="11"/>
  <c r="AD24" i="11"/>
  <c r="AA25" i="11"/>
  <c r="X26" i="11"/>
  <c r="Y27" i="11"/>
  <c r="V28" i="11"/>
  <c r="W4" i="11"/>
  <c r="AA4" i="11"/>
  <c r="AE4" i="11"/>
  <c r="X5" i="11"/>
  <c r="AB5" i="11"/>
  <c r="AF6" i="11"/>
  <c r="AG6" i="11" s="1"/>
  <c r="U6" i="11"/>
  <c r="Y6" i="11"/>
  <c r="AC6" i="11"/>
  <c r="V7" i="11"/>
  <c r="Z7" i="11"/>
  <c r="AD7" i="11"/>
  <c r="W8" i="11"/>
  <c r="AA8" i="11"/>
  <c r="AE8" i="11"/>
  <c r="X9" i="11"/>
  <c r="AB9" i="11"/>
  <c r="AF10" i="11"/>
  <c r="AG10" i="11" s="1"/>
  <c r="U10" i="11"/>
  <c r="Y10" i="11"/>
  <c r="AC10" i="11"/>
  <c r="V11" i="11"/>
  <c r="Z11" i="11"/>
  <c r="AD11" i="11"/>
  <c r="W12" i="11"/>
  <c r="AA12" i="11"/>
  <c r="AE12" i="11"/>
  <c r="X13" i="11"/>
  <c r="AB13" i="11"/>
  <c r="AF14" i="11"/>
  <c r="AG14" i="11" s="1"/>
  <c r="U14" i="11"/>
  <c r="Y14" i="11"/>
  <c r="AC14" i="11"/>
  <c r="V15" i="11"/>
  <c r="Z15" i="11"/>
  <c r="AD15" i="11"/>
  <c r="W16" i="11"/>
  <c r="AA16" i="11"/>
  <c r="AE16" i="11"/>
  <c r="X17" i="11"/>
  <c r="AB17" i="11"/>
  <c r="AF18" i="11"/>
  <c r="AG18" i="11" s="1"/>
  <c r="U18" i="11"/>
  <c r="Y18" i="11"/>
  <c r="AC18" i="11"/>
  <c r="V19" i="11"/>
  <c r="Z19" i="11"/>
  <c r="AD19" i="11"/>
  <c r="W20" i="11"/>
  <c r="AA20" i="11"/>
  <c r="AE20" i="11"/>
  <c r="X21" i="11"/>
  <c r="AB21" i="11"/>
  <c r="AF22" i="11"/>
  <c r="AG22" i="11" s="1"/>
  <c r="U22" i="11"/>
  <c r="Y22" i="11"/>
  <c r="AC22" i="11"/>
  <c r="V23" i="11"/>
  <c r="Z23" i="11"/>
  <c r="AD23" i="11"/>
  <c r="W24" i="11"/>
  <c r="AA24" i="11"/>
  <c r="AE24" i="11"/>
  <c r="X25" i="11"/>
  <c r="AB25" i="11"/>
  <c r="AF26" i="11"/>
  <c r="U26" i="11"/>
  <c r="Y26" i="11"/>
  <c r="AC26" i="11"/>
  <c r="V27" i="11"/>
  <c r="Z27" i="11"/>
  <c r="AD27" i="11"/>
  <c r="W28" i="11"/>
  <c r="AA28" i="11"/>
  <c r="AE28" i="11"/>
  <c r="X29" i="11"/>
  <c r="AB29" i="11"/>
  <c r="AF30" i="11"/>
  <c r="AG30" i="11" s="1"/>
  <c r="U30" i="11"/>
  <c r="Y30" i="11"/>
  <c r="AC30" i="11"/>
  <c r="V31" i="11"/>
  <c r="Z31" i="11"/>
  <c r="AD31" i="11"/>
  <c r="W32" i="11"/>
  <c r="AA32" i="11"/>
  <c r="AE32" i="11"/>
  <c r="X33" i="11"/>
  <c r="AB33" i="11"/>
  <c r="AF34" i="11"/>
  <c r="U34" i="11"/>
  <c r="Y34" i="11"/>
  <c r="AC34" i="11"/>
  <c r="V35" i="11"/>
  <c r="Z35" i="11"/>
  <c r="AD35" i="11"/>
  <c r="W36" i="11"/>
  <c r="AA36" i="11"/>
  <c r="AE36" i="11"/>
  <c r="X37" i="11"/>
  <c r="AB37" i="11"/>
  <c r="AF38" i="11"/>
  <c r="AG38" i="11" s="1"/>
  <c r="U38" i="11"/>
  <c r="Y38" i="11"/>
  <c r="AC38" i="11"/>
  <c r="V39" i="11"/>
  <c r="Z39" i="11"/>
  <c r="AD39" i="11"/>
  <c r="W40" i="11"/>
  <c r="AA40" i="11"/>
  <c r="AE40" i="11"/>
  <c r="X41" i="11"/>
  <c r="AB41" i="11"/>
  <c r="AF42" i="11"/>
  <c r="AG42" i="11" s="1"/>
  <c r="U42" i="11"/>
  <c r="Y42" i="11"/>
  <c r="AC42" i="11"/>
  <c r="V43" i="11"/>
  <c r="Z43" i="11"/>
  <c r="AD43" i="11"/>
  <c r="W44" i="11"/>
  <c r="AA44" i="11"/>
  <c r="AE44" i="11"/>
  <c r="X45" i="11"/>
  <c r="AB45" i="11"/>
  <c r="U46" i="11"/>
  <c r="AF46" i="11"/>
  <c r="AG46" i="11" s="1"/>
  <c r="Y46" i="11"/>
  <c r="AC46" i="11"/>
  <c r="V47" i="11"/>
  <c r="Z47" i="11"/>
  <c r="AD47" i="11"/>
  <c r="W48" i="11"/>
  <c r="AA48" i="11"/>
  <c r="AE48" i="11"/>
  <c r="X49" i="11"/>
  <c r="AB49" i="11"/>
  <c r="AF50" i="11"/>
  <c r="U50" i="11"/>
  <c r="Y50" i="11"/>
  <c r="AC50" i="11"/>
  <c r="V51" i="11"/>
  <c r="Z51" i="11"/>
  <c r="AD51" i="11"/>
  <c r="W52" i="11"/>
  <c r="AA52" i="11"/>
  <c r="AE52" i="11"/>
  <c r="X53" i="11"/>
  <c r="AB53" i="11"/>
  <c r="U54" i="11"/>
  <c r="AF54" i="11"/>
  <c r="AG54" i="11" s="1"/>
  <c r="Y54" i="11"/>
  <c r="AC54" i="11"/>
  <c r="V55" i="11"/>
  <c r="Z55" i="11"/>
  <c r="AD55" i="11"/>
  <c r="W56" i="11"/>
  <c r="AA56" i="11"/>
  <c r="AE56" i="11"/>
  <c r="X57" i="11"/>
  <c r="AB57" i="11"/>
  <c r="AF58" i="11"/>
  <c r="U58" i="11"/>
  <c r="Y58" i="11"/>
  <c r="AC58" i="11"/>
  <c r="V59" i="11"/>
  <c r="Z59" i="11"/>
  <c r="AD59" i="11"/>
  <c r="W60" i="11"/>
  <c r="AA60" i="11"/>
  <c r="AE60" i="11"/>
  <c r="X61" i="11"/>
  <c r="AB61" i="11"/>
  <c r="AF62" i="11"/>
  <c r="AG62" i="11" s="1"/>
  <c r="U62" i="11"/>
  <c r="Y62" i="11"/>
  <c r="AC62" i="11"/>
  <c r="V63" i="11"/>
  <c r="Z63" i="11"/>
  <c r="AD63" i="11"/>
  <c r="W64" i="11"/>
  <c r="X4" i="11"/>
  <c r="AB4" i="11"/>
  <c r="AF5" i="11"/>
  <c r="U5" i="11"/>
  <c r="Y5" i="11"/>
  <c r="AC5" i="11"/>
  <c r="V6" i="11"/>
  <c r="Z6" i="11"/>
  <c r="AD6" i="11"/>
  <c r="W7" i="11"/>
  <c r="AA7" i="11"/>
  <c r="AE7" i="11"/>
  <c r="X8" i="11"/>
  <c r="AB8" i="11"/>
  <c r="AF9" i="11"/>
  <c r="AG9" i="11" s="1"/>
  <c r="U9" i="11"/>
  <c r="Y9" i="11"/>
  <c r="AC9" i="11"/>
  <c r="V10" i="11"/>
  <c r="Z10" i="11"/>
  <c r="AD10" i="11"/>
  <c r="W11" i="11"/>
  <c r="AA11" i="11"/>
  <c r="AE11" i="11"/>
  <c r="X12" i="11"/>
  <c r="AB12" i="11"/>
  <c r="AF13" i="11"/>
  <c r="U13" i="11"/>
  <c r="Y13" i="11"/>
  <c r="AC13" i="11"/>
  <c r="V14" i="11"/>
  <c r="Z14" i="11"/>
  <c r="AD14" i="11"/>
  <c r="W15" i="11"/>
  <c r="AA15" i="11"/>
  <c r="AE15" i="11"/>
  <c r="X16" i="11"/>
  <c r="AB16" i="11"/>
  <c r="AF17" i="11"/>
  <c r="AG17" i="11" s="1"/>
  <c r="U17" i="11"/>
  <c r="Y17" i="11"/>
  <c r="AC17" i="11"/>
  <c r="V18" i="11"/>
  <c r="Z18" i="11"/>
  <c r="AD18" i="11"/>
  <c r="W19" i="11"/>
  <c r="AA19" i="11"/>
  <c r="AE19" i="11"/>
  <c r="X20" i="11"/>
  <c r="AB20" i="11"/>
  <c r="AF21" i="11"/>
  <c r="U21" i="11"/>
  <c r="Y21" i="11"/>
  <c r="AC21" i="11"/>
  <c r="V22" i="11"/>
  <c r="Z22" i="11"/>
  <c r="AD22" i="11"/>
  <c r="W23" i="11"/>
  <c r="AA23" i="11"/>
  <c r="AE23" i="11"/>
  <c r="X24" i="11"/>
  <c r="AB24" i="11"/>
  <c r="AF25" i="11"/>
  <c r="AG25" i="11" s="1"/>
  <c r="U25" i="11"/>
  <c r="Y25" i="11"/>
  <c r="AC25" i="11"/>
  <c r="V26" i="11"/>
  <c r="Z26" i="11"/>
  <c r="AD26" i="11"/>
  <c r="W27" i="11"/>
  <c r="AA27" i="11"/>
  <c r="AE27" i="11"/>
  <c r="X28" i="11"/>
  <c r="AB28" i="11"/>
  <c r="AF29" i="11"/>
  <c r="U29" i="11"/>
  <c r="Y29" i="11"/>
  <c r="AC29" i="11"/>
  <c r="V30" i="11"/>
  <c r="Z30" i="11"/>
  <c r="AD30" i="11"/>
  <c r="W31" i="11"/>
  <c r="AA31" i="11"/>
  <c r="AE31" i="11"/>
  <c r="X32" i="11"/>
  <c r="AB32" i="11"/>
  <c r="AF33" i="11"/>
  <c r="AG33" i="11" s="1"/>
  <c r="U33" i="11"/>
  <c r="Y33" i="11"/>
  <c r="AC33" i="11"/>
  <c r="V34" i="11"/>
  <c r="Z34" i="11"/>
  <c r="AD34" i="11"/>
  <c r="W35" i="11"/>
  <c r="AA35" i="11"/>
  <c r="AE35" i="11"/>
  <c r="X36" i="11"/>
  <c r="AB36" i="11"/>
  <c r="AF37" i="11"/>
  <c r="U37" i="11"/>
  <c r="Y37" i="11"/>
  <c r="AC37" i="11"/>
  <c r="V38" i="11"/>
  <c r="Z38" i="11"/>
  <c r="AD38" i="11"/>
  <c r="W39" i="11"/>
  <c r="AA39" i="11"/>
  <c r="AE39" i="11"/>
  <c r="X40" i="11"/>
  <c r="AB40" i="11"/>
  <c r="AF41" i="11"/>
  <c r="AG41" i="11" s="1"/>
  <c r="U41" i="11"/>
  <c r="Y41" i="11"/>
  <c r="AC41" i="11"/>
  <c r="V42" i="11"/>
  <c r="Z42" i="11"/>
  <c r="AD42" i="11"/>
  <c r="W43" i="11"/>
  <c r="AA43" i="11"/>
  <c r="AE43" i="11"/>
  <c r="X44" i="11"/>
  <c r="AB44" i="11"/>
  <c r="AF45" i="11"/>
  <c r="U45" i="11"/>
  <c r="Y45" i="11"/>
  <c r="AC45" i="11"/>
  <c r="V46" i="11"/>
  <c r="Z46" i="11"/>
  <c r="AD46" i="11"/>
  <c r="W47" i="11"/>
  <c r="AA47" i="11"/>
  <c r="AE47" i="11"/>
  <c r="X48" i="11"/>
  <c r="AB48" i="11"/>
  <c r="AF49" i="11"/>
  <c r="AG49" i="11" s="1"/>
  <c r="U49" i="11"/>
  <c r="Y49" i="11"/>
  <c r="AC49" i="11"/>
  <c r="V50" i="11"/>
  <c r="Z50" i="11"/>
  <c r="AD50" i="11"/>
  <c r="W51" i="11"/>
  <c r="AA51" i="11"/>
  <c r="AE51" i="11"/>
  <c r="X52" i="11"/>
  <c r="AB52" i="11"/>
  <c r="AF53" i="11"/>
  <c r="U53" i="11"/>
  <c r="Y53" i="11"/>
  <c r="AC53" i="11"/>
  <c r="V54" i="11"/>
  <c r="Z54" i="11"/>
  <c r="AD54" i="11"/>
  <c r="W55" i="11"/>
  <c r="AA55" i="11"/>
  <c r="AE55" i="11"/>
  <c r="X56" i="11"/>
  <c r="AB56" i="11"/>
  <c r="AF57" i="11"/>
  <c r="AG57" i="11" s="1"/>
  <c r="U57" i="11"/>
  <c r="Y57" i="11"/>
  <c r="AC57" i="11"/>
  <c r="V58" i="11"/>
  <c r="Z58" i="11"/>
  <c r="AD58" i="11"/>
  <c r="W59" i="11"/>
  <c r="AA59" i="11"/>
  <c r="AE59" i="11"/>
  <c r="X60" i="11"/>
  <c r="AB60" i="11"/>
  <c r="AF61" i="11"/>
  <c r="U61" i="11"/>
  <c r="Y61" i="11"/>
  <c r="AC61" i="11"/>
  <c r="V62" i="11"/>
  <c r="Z62" i="11"/>
  <c r="AD62" i="11"/>
  <c r="W63" i="11"/>
  <c r="AA63" i="11"/>
  <c r="AE63" i="11"/>
  <c r="X64" i="11"/>
  <c r="AB64" i="11"/>
  <c r="AF65" i="11"/>
  <c r="AG65" i="11" s="1"/>
  <c r="U65" i="11"/>
  <c r="Y65" i="11"/>
  <c r="AC65" i="11"/>
  <c r="V66" i="11"/>
  <c r="Z66" i="11"/>
  <c r="AD66" i="11"/>
  <c r="W67" i="11"/>
  <c r="AA67" i="11"/>
  <c r="AE67" i="11"/>
  <c r="X68" i="11"/>
  <c r="AB68" i="11"/>
  <c r="AF69" i="11"/>
  <c r="U69" i="11"/>
  <c r="Y69" i="11"/>
  <c r="AC69" i="11"/>
  <c r="V70" i="11"/>
  <c r="Z70" i="11"/>
  <c r="AD70" i="11"/>
  <c r="W71" i="11"/>
  <c r="AA71" i="11"/>
  <c r="AE71" i="11"/>
  <c r="X72" i="11"/>
  <c r="AB72" i="11"/>
  <c r="AF73" i="11"/>
  <c r="AG73" i="11" s="1"/>
  <c r="U73" i="11"/>
  <c r="Y73" i="11"/>
  <c r="AC73" i="11"/>
  <c r="V74" i="11"/>
  <c r="Z74" i="11"/>
  <c r="AD74" i="11"/>
  <c r="W75" i="11"/>
  <c r="AA75" i="11"/>
  <c r="AE75" i="11"/>
  <c r="X76" i="11"/>
  <c r="AB76" i="11"/>
  <c r="AF77" i="11"/>
  <c r="U77" i="11"/>
  <c r="Y77" i="11"/>
  <c r="AC77" i="11"/>
  <c r="V78" i="11"/>
  <c r="Z78" i="11"/>
  <c r="AD78" i="11"/>
  <c r="W79" i="11"/>
  <c r="AA79" i="11"/>
  <c r="AE79" i="11"/>
  <c r="X80" i="11"/>
  <c r="AB80" i="11"/>
  <c r="AF81" i="11"/>
  <c r="AG81" i="11" s="1"/>
  <c r="U81" i="11"/>
  <c r="V4" i="11"/>
  <c r="V8" i="11"/>
  <c r="AD8" i="11"/>
  <c r="AA9" i="11"/>
  <c r="X10" i="11"/>
  <c r="Y11" i="11"/>
  <c r="V12" i="11"/>
  <c r="AD12" i="11"/>
  <c r="AA13" i="11"/>
  <c r="X14" i="11"/>
  <c r="Y15" i="11"/>
  <c r="V16" i="11"/>
  <c r="AD16" i="11"/>
  <c r="AA17" i="11"/>
  <c r="X18" i="11"/>
  <c r="Y19" i="11"/>
  <c r="V20" i="11"/>
  <c r="AD20" i="11"/>
  <c r="AA21" i="11"/>
  <c r="X22" i="11"/>
  <c r="AF23" i="11"/>
  <c r="AG23" i="11" s="1"/>
  <c r="U23" i="11"/>
  <c r="AC23" i="11"/>
  <c r="Z24" i="11"/>
  <c r="W25" i="11"/>
  <c r="AE25" i="11"/>
  <c r="AB26" i="11"/>
  <c r="AF27" i="11"/>
  <c r="U27" i="11"/>
  <c r="AC27" i="11"/>
  <c r="Z28" i="11"/>
  <c r="AD28" i="11"/>
  <c r="W29" i="11"/>
  <c r="AA29" i="11"/>
  <c r="AE29" i="11"/>
  <c r="X30" i="11"/>
  <c r="AB30" i="11"/>
  <c r="AF31" i="11"/>
  <c r="AG31" i="11" s="1"/>
  <c r="U31" i="11"/>
  <c r="Y31" i="11"/>
  <c r="AC31" i="11"/>
  <c r="V32" i="11"/>
  <c r="Z32" i="11"/>
  <c r="AD32" i="11"/>
  <c r="W33" i="11"/>
  <c r="AA33" i="11"/>
  <c r="AE33" i="11"/>
  <c r="X34" i="11"/>
  <c r="AB34" i="11"/>
  <c r="AF35" i="11"/>
  <c r="AG35" i="11" s="1"/>
  <c r="U35" i="11"/>
  <c r="Y35" i="11"/>
  <c r="AC35" i="11"/>
  <c r="V36" i="11"/>
  <c r="Z36" i="11"/>
  <c r="AD36" i="11"/>
  <c r="W37" i="11"/>
  <c r="AA37" i="11"/>
  <c r="AE37" i="11"/>
  <c r="X38" i="11"/>
  <c r="AB38" i="11"/>
  <c r="AF39" i="11"/>
  <c r="AG39" i="11" s="1"/>
  <c r="U39" i="11"/>
  <c r="Y39" i="11"/>
  <c r="AC39" i="11"/>
  <c r="V40" i="11"/>
  <c r="Z40" i="11"/>
  <c r="AD40" i="11"/>
  <c r="W41" i="11"/>
  <c r="AA41" i="11"/>
  <c r="AE41" i="11"/>
  <c r="X42" i="11"/>
  <c r="AB42" i="11"/>
  <c r="AF43" i="11"/>
  <c r="AG43" i="11" s="1"/>
  <c r="U43" i="11"/>
  <c r="Y43" i="11"/>
  <c r="AC43" i="11"/>
  <c r="V44" i="11"/>
  <c r="Z44" i="11"/>
  <c r="AD44" i="11"/>
  <c r="W45" i="11"/>
  <c r="AA45" i="11"/>
  <c r="AE45" i="11"/>
  <c r="X46" i="11"/>
  <c r="AB46" i="11"/>
  <c r="AF47" i="11"/>
  <c r="AG47" i="11" s="1"/>
  <c r="U47" i="11"/>
  <c r="Y47" i="11"/>
  <c r="AC47" i="11"/>
  <c r="V48" i="11"/>
  <c r="Z48" i="11"/>
  <c r="AD48" i="11"/>
  <c r="W49" i="11"/>
  <c r="AA49" i="11"/>
  <c r="AE49" i="11"/>
  <c r="X50" i="11"/>
  <c r="AB50" i="11"/>
  <c r="AF51" i="11"/>
  <c r="AG51" i="11" s="1"/>
  <c r="U51" i="11"/>
  <c r="Y51" i="11"/>
  <c r="AC51" i="11"/>
  <c r="V52" i="11"/>
  <c r="Z52" i="11"/>
  <c r="AD52" i="11"/>
  <c r="W53" i="11"/>
  <c r="AA53" i="11"/>
  <c r="AE53" i="11"/>
  <c r="X54" i="11"/>
  <c r="AB54" i="11"/>
  <c r="AF55" i="11"/>
  <c r="AG55" i="11" s="1"/>
  <c r="U55" i="11"/>
  <c r="Y55" i="11"/>
  <c r="AC55" i="11"/>
  <c r="V56" i="11"/>
  <c r="Z56" i="11"/>
  <c r="AD56" i="11"/>
  <c r="W57" i="11"/>
  <c r="AA57" i="11"/>
  <c r="AE57" i="11"/>
  <c r="X58" i="11"/>
  <c r="AB58" i="11"/>
  <c r="AF59" i="11"/>
  <c r="AG59" i="11" s="1"/>
  <c r="U59" i="11"/>
  <c r="Y59" i="11"/>
  <c r="AC59" i="11"/>
  <c r="V60" i="11"/>
  <c r="Z60" i="11"/>
  <c r="AD60" i="11"/>
  <c r="W61" i="11"/>
  <c r="AA61" i="11"/>
  <c r="AE61" i="11"/>
  <c r="X62" i="11"/>
  <c r="AB62" i="11"/>
  <c r="AF63" i="11"/>
  <c r="AG63" i="11" s="1"/>
  <c r="U63" i="11"/>
  <c r="Y63" i="11"/>
  <c r="AC63" i="11"/>
  <c r="V64" i="11"/>
  <c r="Z64" i="11"/>
  <c r="AD64" i="11"/>
  <c r="W65" i="11"/>
  <c r="AA65" i="11"/>
  <c r="AE65" i="11"/>
  <c r="X66" i="11"/>
  <c r="AB66" i="11"/>
  <c r="AF67" i="11"/>
  <c r="AG67" i="11" s="1"/>
  <c r="U67" i="11"/>
  <c r="Y67" i="11"/>
  <c r="AC67" i="11"/>
  <c r="V68" i="11"/>
  <c r="Z68" i="11"/>
  <c r="AD68" i="11"/>
  <c r="W69" i="11"/>
  <c r="AA69" i="11"/>
  <c r="AE69" i="11"/>
  <c r="X70" i="11"/>
  <c r="AB70" i="11"/>
  <c r="AF71" i="11"/>
  <c r="AG71" i="11" s="1"/>
  <c r="U71" i="11"/>
  <c r="Y71" i="11"/>
  <c r="AC71" i="11"/>
  <c r="V72" i="11"/>
  <c r="Z72" i="11"/>
  <c r="AD72" i="11"/>
  <c r="W73" i="11"/>
  <c r="AA73" i="11"/>
  <c r="AE73" i="11"/>
  <c r="X74" i="11"/>
  <c r="AB74" i="11"/>
  <c r="AF75" i="11"/>
  <c r="AG75" i="11" s="1"/>
  <c r="U75" i="11"/>
  <c r="Y75" i="11"/>
  <c r="AC75" i="11"/>
  <c r="V76" i="11"/>
  <c r="Z76" i="11"/>
  <c r="AD76" i="11"/>
  <c r="W77" i="11"/>
  <c r="AA77" i="11"/>
  <c r="AE77" i="11"/>
  <c r="X78" i="11"/>
  <c r="AB78" i="11"/>
  <c r="AF79" i="11"/>
  <c r="AG79" i="11" s="1"/>
  <c r="U79" i="11"/>
  <c r="Y79" i="11"/>
  <c r="AC79" i="11"/>
  <c r="V80" i="11"/>
  <c r="Z80" i="11"/>
  <c r="AD80" i="11"/>
  <c r="W81" i="11"/>
  <c r="AA81" i="11"/>
  <c r="AE81" i="11"/>
  <c r="X82" i="11"/>
  <c r="AB82" i="11"/>
  <c r="AF83" i="11"/>
  <c r="AG83" i="11" s="1"/>
  <c r="U83" i="11"/>
  <c r="Y83" i="11"/>
  <c r="AC83" i="11"/>
  <c r="V84" i="11"/>
  <c r="Z84" i="11"/>
  <c r="AD84" i="11"/>
  <c r="W85" i="11"/>
  <c r="AA85" i="11"/>
  <c r="AE85" i="11"/>
  <c r="X86" i="11"/>
  <c r="AB86" i="11"/>
  <c r="AF87" i="11"/>
  <c r="AG87" i="11" s="1"/>
  <c r="U87" i="11"/>
  <c r="Y87" i="11"/>
  <c r="AC87" i="11"/>
  <c r="V88" i="11"/>
  <c r="Z88" i="11"/>
  <c r="AD88" i="11"/>
  <c r="W89" i="11"/>
  <c r="AA89" i="11"/>
  <c r="AE89" i="11"/>
  <c r="X90" i="11"/>
  <c r="AB90" i="11"/>
  <c r="AF91" i="11"/>
  <c r="AG91" i="11" s="1"/>
  <c r="U91" i="11"/>
  <c r="Y91" i="11"/>
  <c r="AC91" i="11"/>
  <c r="V92" i="11"/>
  <c r="Z92" i="11"/>
  <c r="AD92" i="11"/>
  <c r="W93" i="11"/>
  <c r="AA93" i="11"/>
  <c r="AE93" i="11"/>
  <c r="X94" i="11"/>
  <c r="AB94" i="11"/>
  <c r="AF95" i="11"/>
  <c r="AG95" i="11" s="1"/>
  <c r="U95" i="11"/>
  <c r="Y95" i="11"/>
  <c r="AC95" i="11"/>
  <c r="V96" i="11"/>
  <c r="Z96" i="11"/>
  <c r="AD96" i="11"/>
  <c r="W97" i="11"/>
  <c r="AA97" i="11"/>
  <c r="AE97" i="11"/>
  <c r="X98" i="11"/>
  <c r="AB98" i="11"/>
  <c r="AF99" i="11"/>
  <c r="AG99" i="11" s="1"/>
  <c r="U99" i="11"/>
  <c r="Y99" i="11"/>
  <c r="AC99" i="11"/>
  <c r="V100" i="11"/>
  <c r="Z100" i="11"/>
  <c r="AD100" i="11"/>
  <c r="W101" i="11"/>
  <c r="AA101" i="11"/>
  <c r="AE101" i="11"/>
  <c r="X102" i="11"/>
  <c r="AB102" i="11"/>
  <c r="AF103" i="11"/>
  <c r="AG103" i="11" s="1"/>
  <c r="U103" i="11"/>
  <c r="Y103" i="11"/>
  <c r="AC103" i="11"/>
  <c r="V104" i="11"/>
  <c r="Z104" i="11"/>
  <c r="AD104" i="11"/>
  <c r="W105" i="11"/>
  <c r="AA105" i="11"/>
  <c r="AE105" i="11"/>
  <c r="X106" i="11"/>
  <c r="AB106" i="11"/>
  <c r="V107" i="11"/>
  <c r="Z107" i="11"/>
  <c r="Y81" i="11"/>
  <c r="AC81" i="11"/>
  <c r="V82" i="11"/>
  <c r="Z82" i="11"/>
  <c r="AD82" i="11"/>
  <c r="W83" i="11"/>
  <c r="AA83" i="11"/>
  <c r="AE83" i="11"/>
  <c r="X84" i="11"/>
  <c r="AB84" i="11"/>
  <c r="AF85" i="11"/>
  <c r="AG85" i="11" s="1"/>
  <c r="U85" i="11"/>
  <c r="Y85" i="11"/>
  <c r="AC85" i="11"/>
  <c r="V86" i="11"/>
  <c r="Z86" i="11"/>
  <c r="AD86" i="11"/>
  <c r="W87" i="11"/>
  <c r="AA87" i="11"/>
  <c r="AE87" i="11"/>
  <c r="X88" i="11"/>
  <c r="AB88" i="11"/>
  <c r="AF89" i="11"/>
  <c r="AG89" i="11" s="1"/>
  <c r="U89" i="11"/>
  <c r="Y89" i="11"/>
  <c r="AC89" i="11"/>
  <c r="V90" i="11"/>
  <c r="Z90" i="11"/>
  <c r="AD90" i="11"/>
  <c r="W91" i="11"/>
  <c r="AA91" i="11"/>
  <c r="AE91" i="11"/>
  <c r="X92" i="11"/>
  <c r="AB92" i="11"/>
  <c r="AF93" i="11"/>
  <c r="AG93" i="11" s="1"/>
  <c r="U93" i="11"/>
  <c r="Y93" i="11"/>
  <c r="AC93" i="11"/>
  <c r="V94" i="11"/>
  <c r="Z94" i="11"/>
  <c r="AD94" i="11"/>
  <c r="W95" i="11"/>
  <c r="AA95" i="11"/>
  <c r="AE95" i="11"/>
  <c r="X96" i="11"/>
  <c r="AB96" i="11"/>
  <c r="AF97" i="11"/>
  <c r="AG97" i="11" s="1"/>
  <c r="U97" i="11"/>
  <c r="Y97" i="11"/>
  <c r="AC97" i="11"/>
  <c r="V98" i="11"/>
  <c r="Z98" i="11"/>
  <c r="AD98" i="11"/>
  <c r="W99" i="11"/>
  <c r="AA99" i="11"/>
  <c r="AE99" i="11"/>
  <c r="X100" i="11"/>
  <c r="AB100" i="11"/>
  <c r="AF101" i="11"/>
  <c r="AG101" i="11" s="1"/>
  <c r="U101" i="11"/>
  <c r="Y101" i="11"/>
  <c r="AC101" i="11"/>
  <c r="V102" i="11"/>
  <c r="Z102" i="11"/>
  <c r="AD102" i="11"/>
  <c r="W103" i="11"/>
  <c r="AA103" i="11"/>
  <c r="AE103" i="11"/>
  <c r="X104" i="11"/>
  <c r="AB104" i="11"/>
  <c r="AF105" i="11"/>
  <c r="AG105" i="11" s="1"/>
  <c r="U105" i="11"/>
  <c r="Y105" i="11"/>
  <c r="AC105" i="11"/>
  <c r="V106" i="11"/>
  <c r="Z106" i="11"/>
  <c r="AD106" i="11"/>
  <c r="X107" i="11"/>
  <c r="AF4" i="11"/>
  <c r="Y4" i="11"/>
  <c r="AC4" i="11"/>
  <c r="V5" i="11"/>
  <c r="Z5" i="11"/>
  <c r="AD5" i="11"/>
  <c r="W6" i="11"/>
  <c r="AA6" i="11"/>
  <c r="AE6" i="11"/>
  <c r="X7" i="11"/>
  <c r="AB7" i="11"/>
  <c r="AF8" i="11"/>
  <c r="U8" i="11"/>
  <c r="Y8" i="11"/>
  <c r="AC8" i="11"/>
  <c r="V9" i="11"/>
  <c r="Z9" i="11"/>
  <c r="AD9" i="11"/>
  <c r="W10" i="11"/>
  <c r="AA10" i="11"/>
  <c r="AE10" i="11"/>
  <c r="X11" i="11"/>
  <c r="AB11" i="11"/>
  <c r="AF12" i="11"/>
  <c r="AG12" i="11" s="1"/>
  <c r="U12" i="11"/>
  <c r="Y12" i="11"/>
  <c r="AC12" i="11"/>
  <c r="V13" i="11"/>
  <c r="Z13" i="11"/>
  <c r="AD13" i="11"/>
  <c r="W14" i="11"/>
  <c r="AA14" i="11"/>
  <c r="AE14" i="11"/>
  <c r="X15" i="11"/>
  <c r="AB15" i="11"/>
  <c r="AF16" i="11"/>
  <c r="AG16" i="11" s="1"/>
  <c r="U16" i="11"/>
  <c r="Y16" i="11"/>
  <c r="AC16" i="11"/>
  <c r="V17" i="11"/>
  <c r="Z17" i="11"/>
  <c r="AD17" i="11"/>
  <c r="W18" i="11"/>
  <c r="AA18" i="11"/>
  <c r="AE18" i="11"/>
  <c r="X19" i="11"/>
  <c r="AB19" i="11"/>
  <c r="AF20" i="11"/>
  <c r="AG20" i="11" s="1"/>
  <c r="U20" i="11"/>
  <c r="Y20" i="11"/>
  <c r="AC20" i="11"/>
  <c r="V21" i="11"/>
  <c r="Z21" i="11"/>
  <c r="AD21" i="11"/>
  <c r="W22" i="11"/>
  <c r="AA22" i="11"/>
  <c r="AE22" i="11"/>
  <c r="X23" i="11"/>
  <c r="AB23" i="11"/>
  <c r="AF24" i="11"/>
  <c r="AG24" i="11" s="1"/>
  <c r="U24" i="11"/>
  <c r="Y24" i="11"/>
  <c r="AC24" i="11"/>
  <c r="V25" i="11"/>
  <c r="Z25" i="11"/>
  <c r="AD25" i="11"/>
  <c r="W26" i="11"/>
  <c r="AA26" i="11"/>
  <c r="AE26" i="11"/>
  <c r="X27" i="11"/>
  <c r="AB27" i="11"/>
  <c r="AF28" i="11"/>
  <c r="AG28" i="11" s="1"/>
  <c r="U28" i="11"/>
  <c r="Y28" i="11"/>
  <c r="AC28" i="11"/>
  <c r="V29" i="11"/>
  <c r="Z29" i="11"/>
  <c r="AD29" i="11"/>
  <c r="W30" i="11"/>
  <c r="AA30" i="11"/>
  <c r="AE30" i="11"/>
  <c r="X31" i="11"/>
  <c r="AB31" i="11"/>
  <c r="AF32" i="11"/>
  <c r="AG32" i="11" s="1"/>
  <c r="U32" i="11"/>
  <c r="Y32" i="11"/>
  <c r="AC32" i="11"/>
  <c r="V33" i="11"/>
  <c r="Z33" i="11"/>
  <c r="AD33" i="11"/>
  <c r="W34" i="11"/>
  <c r="AA34" i="11"/>
  <c r="AE34" i="11"/>
  <c r="X35" i="11"/>
  <c r="AB35" i="11"/>
  <c r="AF36" i="11"/>
  <c r="AG36" i="11" s="1"/>
  <c r="U36" i="11"/>
  <c r="Y36" i="11"/>
  <c r="AC36" i="11"/>
  <c r="V37" i="11"/>
  <c r="Z37" i="11"/>
  <c r="AD37" i="11"/>
  <c r="W38" i="11"/>
  <c r="AA38" i="11"/>
  <c r="AE38" i="11"/>
  <c r="X39" i="11"/>
  <c r="AB39" i="11"/>
  <c r="AF40" i="11"/>
  <c r="AG40" i="11" s="1"/>
  <c r="U40" i="11"/>
  <c r="Y40" i="11"/>
  <c r="AC40" i="11"/>
  <c r="V41" i="11"/>
  <c r="Z41" i="11"/>
  <c r="AD41" i="11"/>
  <c r="W42" i="11"/>
  <c r="AA42" i="11"/>
  <c r="AE42" i="11"/>
  <c r="X43" i="11"/>
  <c r="AB43" i="11"/>
  <c r="AF44" i="11"/>
  <c r="AG44" i="11" s="1"/>
  <c r="U44" i="11"/>
  <c r="Y44" i="11"/>
  <c r="AC44" i="11"/>
  <c r="V45" i="11"/>
  <c r="Z45" i="11"/>
  <c r="AD45" i="11"/>
  <c r="W46" i="11"/>
  <c r="AA46" i="11"/>
  <c r="AE46" i="11"/>
  <c r="X47" i="11"/>
  <c r="AB47" i="11"/>
  <c r="AF48" i="11"/>
  <c r="U48" i="11"/>
  <c r="Y48" i="11"/>
  <c r="AC48" i="11"/>
  <c r="V49" i="11"/>
  <c r="Z49" i="11"/>
  <c r="AD49" i="11"/>
  <c r="W50" i="11"/>
  <c r="AA50" i="11"/>
  <c r="AE50" i="11"/>
  <c r="X51" i="11"/>
  <c r="AB51" i="11"/>
  <c r="AF52" i="11"/>
  <c r="AG52" i="11" s="1"/>
  <c r="U52" i="11"/>
  <c r="Y52" i="11"/>
  <c r="AC52" i="11"/>
  <c r="V53" i="11"/>
  <c r="Z53" i="11"/>
  <c r="AD53" i="11"/>
  <c r="W54" i="11"/>
  <c r="AA54" i="11"/>
  <c r="AE54" i="11"/>
  <c r="X55" i="11"/>
  <c r="AB55" i="11"/>
  <c r="AF56" i="11"/>
  <c r="AG56" i="11" s="1"/>
  <c r="U56" i="11"/>
  <c r="Y56" i="11"/>
  <c r="AC56" i="11"/>
  <c r="V57" i="11"/>
  <c r="Z57" i="11"/>
  <c r="AD57" i="11"/>
  <c r="W58" i="11"/>
  <c r="AA58" i="11"/>
  <c r="AE58" i="11"/>
  <c r="X59" i="11"/>
  <c r="AB59" i="11"/>
  <c r="AF60" i="11"/>
  <c r="AG60" i="11" s="1"/>
  <c r="U60" i="11"/>
  <c r="Y60" i="11"/>
  <c r="AC60" i="11"/>
  <c r="V61" i="11"/>
  <c r="Z61" i="11"/>
  <c r="AD61" i="11"/>
  <c r="W62" i="11"/>
  <c r="AA62" i="11"/>
  <c r="AE62" i="11"/>
  <c r="X63" i="11"/>
  <c r="AB63" i="11"/>
  <c r="AF64" i="11"/>
  <c r="AG64" i="11" s="1"/>
  <c r="U64" i="11"/>
  <c r="Y64" i="11"/>
  <c r="AC64" i="11"/>
  <c r="V65" i="11"/>
  <c r="Z65" i="11"/>
  <c r="AD65" i="11"/>
  <c r="W66" i="11"/>
  <c r="AA66" i="11"/>
  <c r="AE66" i="11"/>
  <c r="X67" i="11"/>
  <c r="AB67" i="11"/>
  <c r="AF68" i="11"/>
  <c r="AG68" i="11" s="1"/>
  <c r="U68" i="11"/>
  <c r="Y68" i="11"/>
  <c r="AC68" i="11"/>
  <c r="V69" i="11"/>
  <c r="Z69" i="11"/>
  <c r="AD69" i="11"/>
  <c r="W70" i="11"/>
  <c r="AA70" i="11"/>
  <c r="AE70" i="11"/>
  <c r="X71" i="11"/>
  <c r="AB71" i="11"/>
  <c r="AF72" i="11"/>
  <c r="AG72" i="11" s="1"/>
  <c r="U72" i="11"/>
  <c r="Y72" i="11"/>
  <c r="AC72" i="11"/>
  <c r="V73" i="11"/>
  <c r="Z73" i="11"/>
  <c r="AD73" i="11"/>
  <c r="W74" i="11"/>
  <c r="AA74" i="11"/>
  <c r="AE74" i="11"/>
  <c r="X75" i="11"/>
  <c r="AB75" i="11"/>
  <c r="AF76" i="11"/>
  <c r="U76" i="11"/>
  <c r="Y76" i="11"/>
  <c r="AC76" i="11"/>
  <c r="V77" i="11"/>
  <c r="Z77" i="11"/>
  <c r="AD77" i="11"/>
  <c r="W78" i="11"/>
  <c r="AA78" i="11"/>
  <c r="AE78" i="11"/>
  <c r="X79" i="11"/>
  <c r="AB79" i="11"/>
  <c r="AF80" i="11"/>
  <c r="AG80" i="11" s="1"/>
  <c r="U80" i="11"/>
  <c r="Y80" i="11"/>
  <c r="AC80" i="11"/>
  <c r="V81" i="11"/>
  <c r="Z81" i="11"/>
  <c r="AD81" i="11"/>
  <c r="W82" i="11"/>
  <c r="AA82" i="11"/>
  <c r="AE82" i="11"/>
  <c r="X83" i="11"/>
  <c r="AB83" i="11"/>
  <c r="AF84" i="11"/>
  <c r="AG84" i="11" s="1"/>
  <c r="U84" i="11"/>
  <c r="Y84" i="11"/>
  <c r="AC84" i="11"/>
  <c r="V85" i="11"/>
  <c r="Z85" i="11"/>
  <c r="AD85" i="11"/>
  <c r="W86" i="11"/>
  <c r="AA86" i="11"/>
  <c r="AE86" i="11"/>
  <c r="X87" i="11"/>
  <c r="AB87" i="11"/>
  <c r="AF88" i="11"/>
  <c r="U88" i="11"/>
  <c r="Y88" i="11"/>
  <c r="AC88" i="11"/>
  <c r="V89" i="11"/>
  <c r="Z89" i="11"/>
  <c r="AD89" i="11"/>
  <c r="W90" i="11"/>
  <c r="AA90" i="11"/>
  <c r="AE90" i="11"/>
  <c r="X91" i="11"/>
  <c r="AB91" i="11"/>
  <c r="AF92" i="11"/>
  <c r="AG92" i="11" s="1"/>
  <c r="U92" i="11"/>
  <c r="Y92" i="11"/>
  <c r="AC92" i="11"/>
  <c r="V93" i="11"/>
  <c r="Z93" i="11"/>
  <c r="AD93" i="11"/>
  <c r="W94" i="11"/>
  <c r="AA94" i="11"/>
  <c r="AE94" i="11"/>
  <c r="X95" i="11"/>
  <c r="AB95" i="11"/>
  <c r="AF96" i="11"/>
  <c r="AG96" i="11" s="1"/>
  <c r="U96" i="11"/>
  <c r="Y96" i="11"/>
  <c r="AC96" i="11"/>
  <c r="V97" i="11"/>
  <c r="Z97" i="11"/>
  <c r="AD97" i="11"/>
  <c r="W98" i="11"/>
  <c r="AA98" i="11"/>
  <c r="AE98" i="11"/>
  <c r="X99" i="11"/>
  <c r="AB99" i="11"/>
  <c r="AF100" i="11"/>
  <c r="AG100" i="11" s="1"/>
  <c r="U100" i="11"/>
  <c r="Y100" i="11"/>
  <c r="AC100" i="11"/>
  <c r="V101" i="11"/>
  <c r="Z101" i="11"/>
  <c r="AD101" i="11"/>
  <c r="W102" i="11"/>
  <c r="AA102" i="11"/>
  <c r="AE102" i="11"/>
  <c r="X103" i="11"/>
  <c r="AB103" i="11"/>
  <c r="AF104" i="11"/>
  <c r="AG104" i="11" s="1"/>
  <c r="U104" i="11"/>
  <c r="Y104" i="11"/>
  <c r="AC104" i="11"/>
  <c r="V105" i="11"/>
  <c r="Z105" i="11"/>
  <c r="AD105" i="11"/>
  <c r="W106" i="11"/>
  <c r="AA106" i="11"/>
  <c r="AF107" i="11"/>
  <c r="AG107" i="11" s="1"/>
  <c r="U107" i="11"/>
  <c r="Y107" i="11"/>
  <c r="AA64" i="11"/>
  <c r="AE64" i="11"/>
  <c r="X65" i="11"/>
  <c r="AB65" i="11"/>
  <c r="AF66" i="11"/>
  <c r="AG66" i="11" s="1"/>
  <c r="U66" i="11"/>
  <c r="Y66" i="11"/>
  <c r="AC66" i="11"/>
  <c r="V67" i="11"/>
  <c r="Z67" i="11"/>
  <c r="AD67" i="11"/>
  <c r="W68" i="11"/>
  <c r="AA68" i="11"/>
  <c r="AE68" i="11"/>
  <c r="X69" i="11"/>
  <c r="AB69" i="11"/>
  <c r="AF70" i="11"/>
  <c r="AG70" i="11" s="1"/>
  <c r="U70" i="11"/>
  <c r="Y70" i="11"/>
  <c r="AC70" i="11"/>
  <c r="V71" i="11"/>
  <c r="Z71" i="11"/>
  <c r="AD71" i="11"/>
  <c r="W72" i="11"/>
  <c r="AA72" i="11"/>
  <c r="AE72" i="11"/>
  <c r="X73" i="11"/>
  <c r="AB73" i="11"/>
  <c r="AF74" i="11"/>
  <c r="AG74" i="11" s="1"/>
  <c r="U74" i="11"/>
  <c r="Y74" i="11"/>
  <c r="AC74" i="11"/>
  <c r="V75" i="11"/>
  <c r="Z75" i="11"/>
  <c r="AD75" i="11"/>
  <c r="W76" i="11"/>
  <c r="AA76" i="11"/>
  <c r="AE76" i="11"/>
  <c r="X77" i="11"/>
  <c r="AB77" i="11"/>
  <c r="U78" i="11"/>
  <c r="Y78" i="11"/>
  <c r="AC78" i="11"/>
  <c r="V79" i="11"/>
  <c r="Z79" i="11"/>
  <c r="AD79" i="11"/>
  <c r="W80" i="11"/>
  <c r="AA80" i="11"/>
  <c r="AE80" i="11"/>
  <c r="X81" i="11"/>
  <c r="AB81" i="11"/>
  <c r="AF82" i="11"/>
  <c r="AG82" i="11" s="1"/>
  <c r="U82" i="11"/>
  <c r="Y82" i="11"/>
  <c r="AC82" i="11"/>
  <c r="V83" i="11"/>
  <c r="Z83" i="11"/>
  <c r="AD83" i="11"/>
  <c r="W84" i="11"/>
  <c r="AA84" i="11"/>
  <c r="AE84" i="11"/>
  <c r="X85" i="11"/>
  <c r="AB85" i="11"/>
  <c r="U86" i="11"/>
  <c r="Y86" i="11"/>
  <c r="AC86" i="11"/>
  <c r="V87" i="11"/>
  <c r="Z87" i="11"/>
  <c r="AD87" i="11"/>
  <c r="W88" i="11"/>
  <c r="AA88" i="11"/>
  <c r="AE88" i="11"/>
  <c r="X89" i="11"/>
  <c r="AB89" i="11"/>
  <c r="AF90" i="11"/>
  <c r="AG90" i="11" s="1"/>
  <c r="U90" i="11"/>
  <c r="Y90" i="11"/>
  <c r="AC90" i="11"/>
  <c r="V91" i="11"/>
  <c r="Z91" i="11"/>
  <c r="AD91" i="11"/>
  <c r="W92" i="11"/>
  <c r="AA92" i="11"/>
  <c r="AE92" i="11"/>
  <c r="X93" i="11"/>
  <c r="AB93" i="11"/>
  <c r="U94" i="11"/>
  <c r="Y94" i="11"/>
  <c r="AC94" i="11"/>
  <c r="V95" i="11"/>
  <c r="Z95" i="11"/>
  <c r="AD95" i="11"/>
  <c r="W96" i="11"/>
  <c r="AA96" i="11"/>
  <c r="AE96" i="11"/>
  <c r="X97" i="11"/>
  <c r="AB97" i="11"/>
  <c r="AF98" i="11"/>
  <c r="AG98" i="11" s="1"/>
  <c r="U98" i="11"/>
  <c r="Y98" i="11"/>
  <c r="AC98" i="11"/>
  <c r="V99" i="11"/>
  <c r="Z99" i="11"/>
  <c r="AD99" i="11"/>
  <c r="W100" i="11"/>
  <c r="AA100" i="11"/>
  <c r="AE100" i="11"/>
  <c r="X101" i="11"/>
  <c r="AB101" i="11"/>
  <c r="U102" i="11"/>
  <c r="Y102" i="11"/>
  <c r="AC102" i="11"/>
  <c r="V103" i="11"/>
  <c r="Z103" i="11"/>
  <c r="AD103" i="11"/>
  <c r="W104" i="11"/>
  <c r="AA104" i="11"/>
  <c r="AE104" i="11"/>
  <c r="X105" i="11"/>
  <c r="AB105" i="11"/>
  <c r="U106" i="11"/>
  <c r="Y106" i="11"/>
  <c r="AC106" i="11"/>
  <c r="W107" i="11"/>
  <c r="AA107" i="11"/>
  <c r="AF106" i="11"/>
  <c r="AG106" i="11" s="1"/>
  <c r="AF78" i="11"/>
  <c r="AG78" i="11" s="1"/>
  <c r="AG94" i="11"/>
  <c r="AG86" i="11"/>
  <c r="AG102" i="11"/>
  <c r="J5" i="7"/>
  <c r="J6" i="7"/>
  <c r="J7" i="7"/>
  <c r="K7" i="7" s="1"/>
  <c r="J8" i="7"/>
  <c r="K8" i="7" s="1"/>
  <c r="J9" i="7"/>
  <c r="J10" i="7"/>
  <c r="J11" i="7"/>
  <c r="J12" i="7"/>
  <c r="K12" i="7" s="1"/>
  <c r="J13" i="7"/>
  <c r="K13" i="7" s="1"/>
  <c r="J14" i="7"/>
  <c r="J15" i="7"/>
  <c r="K15" i="7" s="1"/>
  <c r="J16" i="7"/>
  <c r="K16" i="7" s="1"/>
  <c r="J17" i="7"/>
  <c r="K17" i="7" s="1"/>
  <c r="L17" i="7" s="1"/>
  <c r="J18" i="7"/>
  <c r="K18" i="7" s="1"/>
  <c r="J19" i="7"/>
  <c r="K19" i="7" s="1"/>
  <c r="J20" i="7"/>
  <c r="K20" i="7" s="1"/>
  <c r="L20" i="7" s="1"/>
  <c r="J21" i="7"/>
  <c r="K21" i="7" s="1"/>
  <c r="J22" i="7"/>
  <c r="J23" i="7"/>
  <c r="K23" i="7" s="1"/>
  <c r="J24" i="7"/>
  <c r="K24" i="7" s="1"/>
  <c r="J25" i="7"/>
  <c r="K25" i="7" s="1"/>
  <c r="J26" i="7"/>
  <c r="J27" i="7"/>
  <c r="K27" i="7" s="1"/>
  <c r="J28" i="7"/>
  <c r="J29" i="7"/>
  <c r="K29" i="7" s="1"/>
  <c r="J30" i="7"/>
  <c r="J31" i="7"/>
  <c r="K31" i="7" s="1"/>
  <c r="J32" i="7"/>
  <c r="K32" i="7" s="1"/>
  <c r="J33" i="7"/>
  <c r="K33" i="7" s="1"/>
  <c r="J34" i="7"/>
  <c r="K34" i="7" s="1"/>
  <c r="L34" i="7" s="1"/>
  <c r="J35" i="7"/>
  <c r="K35" i="7" s="1"/>
  <c r="J36" i="7"/>
  <c r="K36" i="7" s="1"/>
  <c r="L36" i="7" s="1"/>
  <c r="J37" i="7"/>
  <c r="J38" i="7"/>
  <c r="J39" i="7"/>
  <c r="K39" i="7" s="1"/>
  <c r="J40" i="7"/>
  <c r="K40" i="7" s="1"/>
  <c r="J41" i="7"/>
  <c r="K41" i="7" s="1"/>
  <c r="J42" i="7"/>
  <c r="J43" i="7"/>
  <c r="K43" i="7" s="1"/>
  <c r="J44" i="7"/>
  <c r="K44" i="7" s="1"/>
  <c r="L44" i="7" s="1"/>
  <c r="J45" i="7"/>
  <c r="K45" i="7" s="1"/>
  <c r="J46" i="7"/>
  <c r="K46" i="7" s="1"/>
  <c r="L46" i="7" s="1"/>
  <c r="J47" i="7"/>
  <c r="K47" i="7" s="1"/>
  <c r="J48" i="7"/>
  <c r="K48" i="7" s="1"/>
  <c r="J49" i="7"/>
  <c r="J50" i="7"/>
  <c r="K50" i="7" s="1"/>
  <c r="L50" i="7" s="1"/>
  <c r="J51" i="7"/>
  <c r="K51" i="7" s="1"/>
  <c r="J52" i="7"/>
  <c r="J53" i="7"/>
  <c r="K53" i="7" s="1"/>
  <c r="J54" i="7"/>
  <c r="K54" i="7" s="1"/>
  <c r="J55" i="7"/>
  <c r="J56" i="7"/>
  <c r="K56" i="7" s="1"/>
  <c r="J57" i="7"/>
  <c r="K57" i="7" s="1"/>
  <c r="J58" i="7"/>
  <c r="K58" i="7" s="1"/>
  <c r="J59" i="7"/>
  <c r="K59" i="7" s="1"/>
  <c r="J60" i="7"/>
  <c r="J61" i="7"/>
  <c r="K61" i="7" s="1"/>
  <c r="J62" i="7"/>
  <c r="J63" i="7"/>
  <c r="K63" i="7" s="1"/>
  <c r="J64" i="7"/>
  <c r="K64" i="7" s="1"/>
  <c r="J65" i="7"/>
  <c r="K65" i="7" s="1"/>
  <c r="L65" i="7" s="1"/>
  <c r="J66" i="7"/>
  <c r="J67" i="7"/>
  <c r="J68" i="7"/>
  <c r="J69" i="7"/>
  <c r="K69" i="7" s="1"/>
  <c r="L69" i="7" s="1"/>
  <c r="J70" i="7"/>
  <c r="J71" i="7"/>
  <c r="K71" i="7" s="1"/>
  <c r="L71" i="7" s="1"/>
  <c r="M71" i="7" s="1"/>
  <c r="N71" i="7" s="1"/>
  <c r="J72" i="7"/>
  <c r="K72" i="7" s="1"/>
  <c r="J73" i="7"/>
  <c r="J74" i="7"/>
  <c r="K74" i="7" s="1"/>
  <c r="L74" i="7" s="1"/>
  <c r="J75" i="7"/>
  <c r="K75" i="7" s="1"/>
  <c r="J76" i="7"/>
  <c r="K76" i="7" s="1"/>
  <c r="J77" i="7"/>
  <c r="K77" i="7" s="1"/>
  <c r="J78" i="7"/>
  <c r="K78" i="7" s="1"/>
  <c r="L78" i="7" s="1"/>
  <c r="J79" i="7"/>
  <c r="K79" i="7" s="1"/>
  <c r="J80" i="7"/>
  <c r="K80" i="7" s="1"/>
  <c r="J81" i="7"/>
  <c r="K81" i="7" s="1"/>
  <c r="J82" i="7"/>
  <c r="J83" i="7"/>
  <c r="J84" i="7"/>
  <c r="J85" i="7"/>
  <c r="K85" i="7" s="1"/>
  <c r="L85" i="7" s="1"/>
  <c r="J86" i="7"/>
  <c r="J87" i="7"/>
  <c r="K87" i="7" s="1"/>
  <c r="J88" i="7"/>
  <c r="K88" i="7" s="1"/>
  <c r="J89" i="7"/>
  <c r="J90" i="7"/>
  <c r="K90" i="7" s="1"/>
  <c r="L90" i="7" s="1"/>
  <c r="J91" i="7"/>
  <c r="K91" i="7" s="1"/>
  <c r="J92" i="7"/>
  <c r="K92" i="7" s="1"/>
  <c r="J93" i="7"/>
  <c r="J94" i="7"/>
  <c r="K94" i="7" s="1"/>
  <c r="L94" i="7" s="1"/>
  <c r="J95" i="7"/>
  <c r="K95" i="7" s="1"/>
  <c r="J96" i="7"/>
  <c r="K96" i="7" s="1"/>
  <c r="L96" i="7" s="1"/>
  <c r="J97" i="7"/>
  <c r="K97" i="7" s="1"/>
  <c r="J98" i="7"/>
  <c r="J99" i="7"/>
  <c r="K99" i="7" s="1"/>
  <c r="J100" i="7"/>
  <c r="K100" i="7" s="1"/>
  <c r="L100" i="7" s="1"/>
  <c r="M100" i="7" s="1"/>
  <c r="J101" i="7"/>
  <c r="K101" i="7" s="1"/>
  <c r="J102" i="7"/>
  <c r="J103" i="7"/>
  <c r="K103" i="7" s="1"/>
  <c r="J104" i="7"/>
  <c r="K104" i="7" s="1"/>
  <c r="J105" i="7"/>
  <c r="K105" i="7" s="1"/>
  <c r="J106" i="7"/>
  <c r="J107" i="7"/>
  <c r="K107" i="7" s="1"/>
  <c r="J4" i="7"/>
  <c r="W113" i="7" l="1"/>
  <c r="W112" i="7"/>
  <c r="J111" i="8"/>
  <c r="J108" i="8"/>
  <c r="J110" i="8"/>
  <c r="J113" i="8"/>
  <c r="J109" i="8"/>
  <c r="J112" i="8"/>
  <c r="Y111" i="7"/>
  <c r="X110" i="7"/>
  <c r="AQ113" i="11"/>
  <c r="AQ112" i="11"/>
  <c r="AQ111" i="11"/>
  <c r="AQ110" i="11"/>
  <c r="AQ109" i="11"/>
  <c r="AG4" i="11"/>
  <c r="AQ108" i="11"/>
  <c r="L10" i="12"/>
  <c r="H10" i="12"/>
  <c r="F10" i="12"/>
  <c r="E38" i="12"/>
  <c r="K10" i="12"/>
  <c r="K8" i="12"/>
  <c r="O10" i="12"/>
  <c r="O8" i="12"/>
  <c r="G10" i="12"/>
  <c r="G8" i="12"/>
  <c r="M10" i="12"/>
  <c r="M8" i="12"/>
  <c r="E10" i="12"/>
  <c r="E15" i="12"/>
  <c r="E16" i="12" s="1"/>
  <c r="I10" i="12"/>
  <c r="I8" i="12"/>
  <c r="J10" i="12"/>
  <c r="AQ75" i="11"/>
  <c r="AQ65" i="11"/>
  <c r="AQ33" i="11"/>
  <c r="AQ96" i="11"/>
  <c r="J4" i="8"/>
  <c r="AG7" i="11"/>
  <c r="AQ23" i="11"/>
  <c r="AQ81" i="11"/>
  <c r="AQ49" i="11"/>
  <c r="AQ17" i="11"/>
  <c r="AQ36" i="11"/>
  <c r="AQ73" i="11"/>
  <c r="AQ41" i="11"/>
  <c r="AQ9" i="11"/>
  <c r="AQ95" i="11"/>
  <c r="AQ12" i="11"/>
  <c r="AQ106" i="11"/>
  <c r="AQ77" i="11"/>
  <c r="AQ69" i="11"/>
  <c r="AQ61" i="11"/>
  <c r="AQ53" i="11"/>
  <c r="AQ45" i="11"/>
  <c r="AQ37" i="11"/>
  <c r="AQ29" i="11"/>
  <c r="AQ21" i="11"/>
  <c r="AQ13" i="11"/>
  <c r="AQ107" i="11"/>
  <c r="AQ54" i="11"/>
  <c r="AQ46" i="11"/>
  <c r="AQ93" i="11"/>
  <c r="AQ57" i="11"/>
  <c r="AQ25" i="11"/>
  <c r="AQ47" i="11"/>
  <c r="AQ68" i="11"/>
  <c r="AQ90" i="11"/>
  <c r="AQ88" i="11"/>
  <c r="AQ76" i="11"/>
  <c r="AQ64" i="11"/>
  <c r="AQ48" i="11"/>
  <c r="AQ28" i="11"/>
  <c r="AQ27" i="11"/>
  <c r="AQ105" i="11"/>
  <c r="AQ89" i="11"/>
  <c r="AG77" i="11"/>
  <c r="AH77" i="11" s="1"/>
  <c r="AG69" i="11"/>
  <c r="AG61" i="11"/>
  <c r="AG53" i="11"/>
  <c r="AH53" i="11" s="1"/>
  <c r="AG45" i="11"/>
  <c r="AH45" i="11" s="1"/>
  <c r="AG37" i="11"/>
  <c r="AG29" i="11"/>
  <c r="AG21" i="11"/>
  <c r="AH21" i="11" s="1"/>
  <c r="AG13" i="11"/>
  <c r="AH13" i="11" s="1"/>
  <c r="AG5" i="11"/>
  <c r="AG27" i="11"/>
  <c r="AG88" i="11"/>
  <c r="AH88" i="11" s="1"/>
  <c r="AQ91" i="11"/>
  <c r="AQ63" i="11"/>
  <c r="AQ35" i="11"/>
  <c r="AQ92" i="11"/>
  <c r="AQ60" i="11"/>
  <c r="AQ32" i="11"/>
  <c r="AQ50" i="11"/>
  <c r="AQ42" i="11"/>
  <c r="AQ34" i="11"/>
  <c r="AQ22" i="11"/>
  <c r="AQ14" i="11"/>
  <c r="AQ82" i="11"/>
  <c r="AQ102" i="11"/>
  <c r="AQ97" i="11"/>
  <c r="E61" i="12" s="1"/>
  <c r="AG50" i="11"/>
  <c r="AH50" i="11" s="1"/>
  <c r="AQ99" i="11"/>
  <c r="AQ79" i="11"/>
  <c r="AQ51" i="11"/>
  <c r="AQ11" i="11"/>
  <c r="AQ100" i="11"/>
  <c r="AQ80" i="11"/>
  <c r="AQ44" i="11"/>
  <c r="AQ16" i="11"/>
  <c r="AQ19" i="11"/>
  <c r="AQ7" i="11"/>
  <c r="AQ72" i="11"/>
  <c r="AQ52" i="11"/>
  <c r="AQ40" i="11"/>
  <c r="AQ20" i="11"/>
  <c r="AQ8" i="11"/>
  <c r="AQ62" i="11"/>
  <c r="AQ58" i="11"/>
  <c r="AQ38" i="11"/>
  <c r="AQ30" i="11"/>
  <c r="AQ26" i="11"/>
  <c r="AQ18" i="11"/>
  <c r="AQ10" i="11"/>
  <c r="AQ101" i="11"/>
  <c r="AQ85" i="11"/>
  <c r="AG26" i="11"/>
  <c r="AH26" i="11" s="1"/>
  <c r="AG76" i="11"/>
  <c r="AG48" i="11"/>
  <c r="AH48" i="11" s="1"/>
  <c r="AG8" i="11"/>
  <c r="AH8" i="11" s="1"/>
  <c r="AG58" i="11"/>
  <c r="AH58" i="11" s="1"/>
  <c r="AG34" i="11"/>
  <c r="AQ103" i="11"/>
  <c r="AQ87" i="11"/>
  <c r="AQ55" i="11"/>
  <c r="AQ31" i="11"/>
  <c r="AQ15" i="11"/>
  <c r="AQ104" i="11"/>
  <c r="AQ84" i="11"/>
  <c r="AQ56" i="11"/>
  <c r="AQ24" i="11"/>
  <c r="AQ74" i="11"/>
  <c r="AQ70" i="11"/>
  <c r="AQ66" i="11"/>
  <c r="AQ83" i="11"/>
  <c r="AQ71" i="11"/>
  <c r="AQ67" i="11"/>
  <c r="AQ59" i="11"/>
  <c r="AQ43" i="11"/>
  <c r="AQ39" i="11"/>
  <c r="AQ4" i="11"/>
  <c r="E59" i="12" s="1"/>
  <c r="AQ86" i="11"/>
  <c r="AQ94" i="11"/>
  <c r="AQ5" i="11"/>
  <c r="AQ6" i="11"/>
  <c r="AQ78" i="11"/>
  <c r="AQ98" i="11"/>
  <c r="F38" i="12"/>
  <c r="F15" i="12"/>
  <c r="F16" i="12" s="1"/>
  <c r="C22" i="12"/>
  <c r="C21" i="12"/>
  <c r="AH103" i="11"/>
  <c r="AH95" i="11"/>
  <c r="AH87" i="11"/>
  <c r="AH75" i="11"/>
  <c r="AH55" i="11"/>
  <c r="AH47" i="11"/>
  <c r="AH31" i="11"/>
  <c r="AH15" i="11"/>
  <c r="AH46" i="11"/>
  <c r="AH107" i="11"/>
  <c r="AI107" i="11" s="1"/>
  <c r="AJ107" i="11" s="1"/>
  <c r="AK107" i="11" s="1"/>
  <c r="AL107" i="11" s="1"/>
  <c r="AM107" i="11" s="1"/>
  <c r="AN107" i="11" s="1"/>
  <c r="AO107" i="11" s="1"/>
  <c r="AP107" i="11" s="1"/>
  <c r="AH100" i="11"/>
  <c r="AH92" i="11"/>
  <c r="AH80" i="11"/>
  <c r="AH60" i="11"/>
  <c r="AH44" i="11"/>
  <c r="AH32" i="11"/>
  <c r="AH16" i="11"/>
  <c r="AH54" i="11"/>
  <c r="AH101" i="11"/>
  <c r="AH93" i="11"/>
  <c r="AH85" i="11"/>
  <c r="AH86" i="11"/>
  <c r="AH59" i="11"/>
  <c r="AH19" i="11"/>
  <c r="AH74" i="11"/>
  <c r="AH99" i="11"/>
  <c r="AH91" i="11"/>
  <c r="AH79" i="11"/>
  <c r="AH63" i="11"/>
  <c r="AH51" i="11"/>
  <c r="AH35" i="11"/>
  <c r="AH23" i="11"/>
  <c r="AH11" i="11"/>
  <c r="AH104" i="11"/>
  <c r="AH96" i="11"/>
  <c r="AH84" i="11"/>
  <c r="AH68" i="11"/>
  <c r="AH56" i="11"/>
  <c r="AH36" i="11"/>
  <c r="AH24" i="11"/>
  <c r="AH12" i="11"/>
  <c r="AH14" i="11"/>
  <c r="AH71" i="11"/>
  <c r="AH39" i="11"/>
  <c r="AH94" i="11"/>
  <c r="AH64" i="11"/>
  <c r="AH28" i="11"/>
  <c r="AH106" i="11"/>
  <c r="AI106" i="11" s="1"/>
  <c r="AJ106" i="11" s="1"/>
  <c r="AK106" i="11" s="1"/>
  <c r="AL106" i="11" s="1"/>
  <c r="AM106" i="11" s="1"/>
  <c r="AN106" i="11" s="1"/>
  <c r="AO106" i="11" s="1"/>
  <c r="AP106" i="11" s="1"/>
  <c r="AH90" i="11"/>
  <c r="AH66" i="11"/>
  <c r="AH42" i="11"/>
  <c r="AH22" i="11"/>
  <c r="AH102" i="11"/>
  <c r="AH105" i="11"/>
  <c r="AH97" i="11"/>
  <c r="AH89" i="11"/>
  <c r="AH81" i="11"/>
  <c r="AH73" i="11"/>
  <c r="AH65" i="11"/>
  <c r="AH57" i="11"/>
  <c r="AH49" i="11"/>
  <c r="AH41" i="11"/>
  <c r="AH33" i="11"/>
  <c r="AH25" i="11"/>
  <c r="AH17" i="11"/>
  <c r="AH9" i="11"/>
  <c r="AH18" i="11"/>
  <c r="AH6" i="11"/>
  <c r="AH83" i="11"/>
  <c r="AH67" i="11"/>
  <c r="AH43" i="11"/>
  <c r="AH72" i="11"/>
  <c r="AH52" i="11"/>
  <c r="AH40" i="11"/>
  <c r="AH20" i="11"/>
  <c r="AH78" i="11"/>
  <c r="AH98" i="11"/>
  <c r="AH82" i="11"/>
  <c r="AH70" i="11"/>
  <c r="AH62" i="11"/>
  <c r="AH38" i="11"/>
  <c r="AH30" i="11"/>
  <c r="AH10" i="11"/>
  <c r="J84" i="8"/>
  <c r="J68" i="8"/>
  <c r="J60" i="8"/>
  <c r="J52" i="8"/>
  <c r="J28" i="8"/>
  <c r="J12" i="8"/>
  <c r="K28" i="7"/>
  <c r="L28" i="7" s="1"/>
  <c r="J93" i="8"/>
  <c r="J89" i="8"/>
  <c r="J73" i="8"/>
  <c r="J49" i="8"/>
  <c r="J37" i="8"/>
  <c r="J9" i="8"/>
  <c r="J5" i="8"/>
  <c r="K84" i="7"/>
  <c r="L84" i="7" s="1"/>
  <c r="K4" i="7"/>
  <c r="L72" i="7"/>
  <c r="L40" i="7"/>
  <c r="M36" i="7"/>
  <c r="L24" i="7"/>
  <c r="M20" i="7"/>
  <c r="L16" i="7"/>
  <c r="L8" i="7"/>
  <c r="N100" i="7"/>
  <c r="L104" i="7"/>
  <c r="L88" i="7"/>
  <c r="M85" i="7"/>
  <c r="L77" i="7"/>
  <c r="M69" i="7"/>
  <c r="L53" i="7"/>
  <c r="L21" i="7"/>
  <c r="M17" i="7"/>
  <c r="L105" i="7"/>
  <c r="L97" i="7"/>
  <c r="L81" i="7"/>
  <c r="L57" i="7"/>
  <c r="L41" i="7"/>
  <c r="L33" i="7"/>
  <c r="L25" i="7"/>
  <c r="L13" i="7"/>
  <c r="K89" i="7"/>
  <c r="M74" i="7"/>
  <c r="L54" i="7"/>
  <c r="J96" i="8"/>
  <c r="J80" i="8"/>
  <c r="J64" i="8"/>
  <c r="J48" i="8"/>
  <c r="J32" i="8"/>
  <c r="J16" i="8"/>
  <c r="L76" i="7"/>
  <c r="K93" i="7"/>
  <c r="O71" i="7"/>
  <c r="L63" i="7"/>
  <c r="M46" i="7"/>
  <c r="J77" i="8"/>
  <c r="J61" i="8"/>
  <c r="J45" i="8"/>
  <c r="J29" i="8"/>
  <c r="J13" i="8"/>
  <c r="J107" i="8"/>
  <c r="J103" i="8"/>
  <c r="J99" i="8"/>
  <c r="L95" i="7"/>
  <c r="J91" i="8"/>
  <c r="J87" i="8"/>
  <c r="J83" i="8"/>
  <c r="L79" i="7"/>
  <c r="J75" i="8"/>
  <c r="J71" i="8"/>
  <c r="J67" i="8"/>
  <c r="J63" i="8"/>
  <c r="J59" i="8"/>
  <c r="J55" i="8"/>
  <c r="J51" i="8"/>
  <c r="J47" i="8"/>
  <c r="L43" i="7"/>
  <c r="L39" i="7"/>
  <c r="J35" i="8"/>
  <c r="L31" i="7"/>
  <c r="L27" i="7"/>
  <c r="J23" i="8"/>
  <c r="J19" i="8"/>
  <c r="J15" i="8"/>
  <c r="J11" i="8"/>
  <c r="J7" i="8"/>
  <c r="L99" i="7"/>
  <c r="M90" i="7"/>
  <c r="K73" i="7"/>
  <c r="K68" i="7"/>
  <c r="M65" i="7"/>
  <c r="K60" i="7"/>
  <c r="K52" i="7"/>
  <c r="L32" i="7"/>
  <c r="L23" i="7"/>
  <c r="L7" i="7"/>
  <c r="K5" i="7"/>
  <c r="J100" i="8"/>
  <c r="J92" i="8"/>
  <c r="J76" i="8"/>
  <c r="J44" i="8"/>
  <c r="J36" i="8"/>
  <c r="J20" i="8"/>
  <c r="L101" i="7"/>
  <c r="L61" i="7"/>
  <c r="L45" i="7"/>
  <c r="L29" i="7"/>
  <c r="L56" i="7"/>
  <c r="K49" i="7"/>
  <c r="L47" i="7"/>
  <c r="K37" i="7"/>
  <c r="L12" i="7"/>
  <c r="J104" i="8"/>
  <c r="J88" i="8"/>
  <c r="J72" i="8"/>
  <c r="J56" i="8"/>
  <c r="J40" i="8"/>
  <c r="J24" i="8"/>
  <c r="J8" i="8"/>
  <c r="L92" i="7"/>
  <c r="L80" i="7"/>
  <c r="L64" i="7"/>
  <c r="L48" i="7"/>
  <c r="L103" i="7"/>
  <c r="L91" i="7"/>
  <c r="M78" i="7"/>
  <c r="L58" i="7"/>
  <c r="M50" i="7"/>
  <c r="M34" i="7"/>
  <c r="J101" i="8"/>
  <c r="J85" i="8"/>
  <c r="J69" i="8"/>
  <c r="J53" i="8"/>
  <c r="J21" i="8"/>
  <c r="J106" i="8"/>
  <c r="J102" i="8"/>
  <c r="J98" i="8"/>
  <c r="J94" i="8"/>
  <c r="J90" i="8"/>
  <c r="J86" i="8"/>
  <c r="J82" i="8"/>
  <c r="J78" i="8"/>
  <c r="J74" i="8"/>
  <c r="J70" i="8"/>
  <c r="J66" i="8"/>
  <c r="J62" i="8"/>
  <c r="J58" i="8"/>
  <c r="J54" i="8"/>
  <c r="J50" i="8"/>
  <c r="J46" i="8"/>
  <c r="J42" i="8"/>
  <c r="J38" i="8"/>
  <c r="J34" i="8"/>
  <c r="J30" i="8"/>
  <c r="J26" i="8"/>
  <c r="J22" i="8"/>
  <c r="J18" i="8"/>
  <c r="J14" i="8"/>
  <c r="J10" i="8"/>
  <c r="J6" i="8"/>
  <c r="L107" i="7"/>
  <c r="M96" i="7"/>
  <c r="M94" i="7"/>
  <c r="L87" i="7"/>
  <c r="L75" i="7"/>
  <c r="L59" i="7"/>
  <c r="L51" i="7"/>
  <c r="M44" i="7"/>
  <c r="L35" i="7"/>
  <c r="L19" i="7"/>
  <c r="L18" i="7"/>
  <c r="L15" i="7"/>
  <c r="K9" i="7"/>
  <c r="J105" i="8"/>
  <c r="J97" i="8"/>
  <c r="J81" i="8"/>
  <c r="J65" i="8"/>
  <c r="J57" i="8"/>
  <c r="J41" i="8"/>
  <c r="J33" i="8"/>
  <c r="J25" i="8"/>
  <c r="J17" i="8"/>
  <c r="K106" i="7"/>
  <c r="K86" i="7"/>
  <c r="K83" i="7"/>
  <c r="K70" i="7"/>
  <c r="K67" i="7"/>
  <c r="K62" i="7"/>
  <c r="K55" i="7"/>
  <c r="K42" i="7"/>
  <c r="K38" i="7"/>
  <c r="K26" i="7"/>
  <c r="K14" i="7"/>
  <c r="K11" i="7"/>
  <c r="K10" i="7"/>
  <c r="K6" i="7"/>
  <c r="J95" i="8"/>
  <c r="J79" i="8"/>
  <c r="J43" i="8"/>
  <c r="J39" i="8"/>
  <c r="J31" i="8"/>
  <c r="J27" i="8"/>
  <c r="K102" i="7"/>
  <c r="K98" i="7"/>
  <c r="K82" i="7"/>
  <c r="K66" i="7"/>
  <c r="K30" i="7"/>
  <c r="K22" i="7"/>
  <c r="L4" i="7" l="1"/>
  <c r="M4" i="7" s="1"/>
  <c r="K110" i="8"/>
  <c r="K109" i="8"/>
  <c r="K108" i="8"/>
  <c r="K111" i="8"/>
  <c r="K112" i="8"/>
  <c r="K113" i="8"/>
  <c r="X112" i="7"/>
  <c r="Y110" i="7"/>
  <c r="Z111" i="7"/>
  <c r="X113" i="7"/>
  <c r="AR113" i="11"/>
  <c r="AR112" i="11"/>
  <c r="AR111" i="11"/>
  <c r="AR110" i="11"/>
  <c r="AR109" i="11"/>
  <c r="AH4" i="11"/>
  <c r="AR108" i="11"/>
  <c r="E14" i="12"/>
  <c r="E17" i="12"/>
  <c r="E40" i="12"/>
  <c r="E39" i="12"/>
  <c r="F40" i="12"/>
  <c r="F39" i="12"/>
  <c r="E21" i="12"/>
  <c r="E23" i="12" s="1"/>
  <c r="AR68" i="11"/>
  <c r="AR50" i="11"/>
  <c r="AH7" i="11"/>
  <c r="AR102" i="11"/>
  <c r="AR94" i="11"/>
  <c r="AR40" i="11"/>
  <c r="AR49" i="11"/>
  <c r="AR51" i="11"/>
  <c r="AR48" i="11"/>
  <c r="AR27" i="11"/>
  <c r="AH27" i="11"/>
  <c r="AR103" i="11"/>
  <c r="AR87" i="11"/>
  <c r="AR55" i="11"/>
  <c r="AR31" i="11"/>
  <c r="AR46" i="11"/>
  <c r="AR100" i="11"/>
  <c r="AR80" i="11"/>
  <c r="AR44" i="11"/>
  <c r="AR16" i="11"/>
  <c r="AR93" i="11"/>
  <c r="AR77" i="11"/>
  <c r="AR45" i="11"/>
  <c r="AR13" i="11"/>
  <c r="AR86" i="11"/>
  <c r="AR19" i="11"/>
  <c r="AR58" i="11"/>
  <c r="AR18" i="11"/>
  <c r="AR83" i="11"/>
  <c r="AR43" i="11"/>
  <c r="AR7" i="11"/>
  <c r="AR29" i="11"/>
  <c r="AR61" i="11"/>
  <c r="AR30" i="11"/>
  <c r="AR78" i="11"/>
  <c r="AR33" i="11"/>
  <c r="AR97" i="11"/>
  <c r="F61" i="12" s="1"/>
  <c r="AR28" i="11"/>
  <c r="AR36" i="11"/>
  <c r="AR23" i="11"/>
  <c r="AR34" i="11"/>
  <c r="AR76" i="11"/>
  <c r="AR95" i="11"/>
  <c r="AR37" i="11"/>
  <c r="AR69" i="11"/>
  <c r="AR98" i="11"/>
  <c r="AR17" i="11"/>
  <c r="AR81" i="11"/>
  <c r="F60" i="12" s="1"/>
  <c r="AR90" i="11"/>
  <c r="AR12" i="11"/>
  <c r="AR99" i="11"/>
  <c r="AH61" i="11"/>
  <c r="AI61" i="11" s="1"/>
  <c r="AR26" i="11"/>
  <c r="AR70" i="11"/>
  <c r="AR72" i="11"/>
  <c r="AR5" i="11"/>
  <c r="AR65" i="11"/>
  <c r="AR42" i="11"/>
  <c r="AR71" i="11"/>
  <c r="AR96" i="11"/>
  <c r="AR79" i="11"/>
  <c r="AH29" i="11"/>
  <c r="AR4" i="11"/>
  <c r="AR9" i="11"/>
  <c r="AR25" i="11"/>
  <c r="AR41" i="11"/>
  <c r="AR57" i="11"/>
  <c r="AR73" i="11"/>
  <c r="AR89" i="11"/>
  <c r="AR105" i="11"/>
  <c r="AR22" i="11"/>
  <c r="AR66" i="11"/>
  <c r="AR106" i="11"/>
  <c r="AR64" i="11"/>
  <c r="AR39" i="11"/>
  <c r="AR14" i="11"/>
  <c r="AR24" i="11"/>
  <c r="AR56" i="11"/>
  <c r="AR84" i="11"/>
  <c r="AR104" i="11"/>
  <c r="AR11" i="11"/>
  <c r="AR35" i="11"/>
  <c r="AR63" i="11"/>
  <c r="AR91" i="11"/>
  <c r="AH34" i="11"/>
  <c r="AI34" i="11" s="1"/>
  <c r="AH76" i="11"/>
  <c r="AI76" i="11" s="1"/>
  <c r="AH37" i="11"/>
  <c r="AI37" i="11" s="1"/>
  <c r="AH69" i="11"/>
  <c r="AI69" i="11" s="1"/>
  <c r="AR10" i="11"/>
  <c r="AR38" i="11"/>
  <c r="AR62" i="11"/>
  <c r="AR82" i="11"/>
  <c r="AR20" i="11"/>
  <c r="AR52" i="11"/>
  <c r="AR88" i="11"/>
  <c r="AR67" i="11"/>
  <c r="AR6" i="11"/>
  <c r="AH5" i="11"/>
  <c r="AR74" i="11"/>
  <c r="AR8" i="11"/>
  <c r="AR59" i="11"/>
  <c r="AR21" i="11"/>
  <c r="AR53" i="11"/>
  <c r="AR85" i="11"/>
  <c r="AR101" i="11"/>
  <c r="AR54" i="11"/>
  <c r="AR32" i="11"/>
  <c r="AR60" i="11"/>
  <c r="AR92" i="11"/>
  <c r="AR107" i="11"/>
  <c r="AR15" i="11"/>
  <c r="AR47" i="11"/>
  <c r="AR75" i="11"/>
  <c r="F14" i="12"/>
  <c r="F17" i="12"/>
  <c r="G38" i="12"/>
  <c r="G15" i="12"/>
  <c r="G17" i="12" s="1"/>
  <c r="C20" i="12"/>
  <c r="F22" i="12"/>
  <c r="E22" i="12"/>
  <c r="AI74" i="11"/>
  <c r="AI21" i="11"/>
  <c r="AI53" i="11"/>
  <c r="AI85" i="11"/>
  <c r="AI54" i="11"/>
  <c r="AI60" i="11"/>
  <c r="AI47" i="11"/>
  <c r="AI75" i="11"/>
  <c r="AI50" i="11"/>
  <c r="AI98" i="11"/>
  <c r="AI40" i="11"/>
  <c r="AI72" i="11"/>
  <c r="AI83" i="11"/>
  <c r="AI17" i="11"/>
  <c r="AI49" i="11"/>
  <c r="AI81" i="11"/>
  <c r="AI102" i="11"/>
  <c r="AI90" i="11"/>
  <c r="AI94" i="11"/>
  <c r="AI12" i="11"/>
  <c r="AI68" i="11"/>
  <c r="AI58" i="11"/>
  <c r="AI48" i="11"/>
  <c r="AI19" i="11"/>
  <c r="AI86" i="11"/>
  <c r="AI13" i="11"/>
  <c r="AI45" i="11"/>
  <c r="AI77" i="11"/>
  <c r="AI93" i="11"/>
  <c r="AI16" i="11"/>
  <c r="AI44" i="11"/>
  <c r="AI80" i="11"/>
  <c r="AI100" i="11"/>
  <c r="AI46" i="11"/>
  <c r="AI31" i="11"/>
  <c r="AI55" i="11"/>
  <c r="AI87" i="11"/>
  <c r="AI103" i="11"/>
  <c r="AI8" i="11"/>
  <c r="AI59" i="11"/>
  <c r="AI26" i="11"/>
  <c r="AI101" i="11"/>
  <c r="AI32" i="11"/>
  <c r="AI92" i="11"/>
  <c r="AI15" i="11"/>
  <c r="AI95" i="11"/>
  <c r="AI30" i="11"/>
  <c r="AI70" i="11"/>
  <c r="AI78" i="11"/>
  <c r="AI43" i="11"/>
  <c r="AI18" i="11"/>
  <c r="AI33" i="11"/>
  <c r="AI65" i="11"/>
  <c r="AI97" i="11"/>
  <c r="AI42" i="11"/>
  <c r="AI28" i="11"/>
  <c r="AI71" i="11"/>
  <c r="AI36" i="11"/>
  <c r="AI96" i="11"/>
  <c r="AI23" i="11"/>
  <c r="AI51" i="11"/>
  <c r="AI79" i="11"/>
  <c r="AI99" i="11"/>
  <c r="AI10" i="11"/>
  <c r="AI38" i="11"/>
  <c r="AI62" i="11"/>
  <c r="AI82" i="11"/>
  <c r="AI20" i="11"/>
  <c r="AI52" i="11"/>
  <c r="AI88" i="11"/>
  <c r="AI67" i="11"/>
  <c r="AI6" i="11"/>
  <c r="F21" i="12"/>
  <c r="F23" i="12" s="1"/>
  <c r="AI9" i="11"/>
  <c r="AI25" i="11"/>
  <c r="AI41" i="11"/>
  <c r="AI57" i="11"/>
  <c r="AI73" i="11"/>
  <c r="AI89" i="11"/>
  <c r="AI105" i="11"/>
  <c r="AI22" i="11"/>
  <c r="AI66" i="11"/>
  <c r="AI64" i="11"/>
  <c r="AI39" i="11"/>
  <c r="AI14" i="11"/>
  <c r="AI24" i="11"/>
  <c r="AI56" i="11"/>
  <c r="AI84" i="11"/>
  <c r="AI104" i="11"/>
  <c r="AI11" i="11"/>
  <c r="AI35" i="11"/>
  <c r="AI63" i="11"/>
  <c r="AI91" i="11"/>
  <c r="K72" i="8"/>
  <c r="K36" i="8"/>
  <c r="M92" i="7"/>
  <c r="K56" i="8"/>
  <c r="M45" i="7"/>
  <c r="K85" i="8"/>
  <c r="M32" i="7"/>
  <c r="K52" i="8"/>
  <c r="L52" i="7"/>
  <c r="K71" i="8"/>
  <c r="K99" i="8"/>
  <c r="M27" i="7"/>
  <c r="M79" i="7"/>
  <c r="M54" i="7"/>
  <c r="M13" i="7"/>
  <c r="K57" i="8"/>
  <c r="N17" i="7"/>
  <c r="M77" i="7"/>
  <c r="K104" i="8"/>
  <c r="K22" i="8"/>
  <c r="L22" i="7"/>
  <c r="L98" i="7"/>
  <c r="K98" i="8"/>
  <c r="K6" i="8"/>
  <c r="L6" i="7"/>
  <c r="L62" i="7"/>
  <c r="K62" i="8"/>
  <c r="K78" i="8"/>
  <c r="M18" i="7"/>
  <c r="N78" i="7"/>
  <c r="K80" i="8"/>
  <c r="K47" i="8"/>
  <c r="K29" i="8"/>
  <c r="K101" i="8"/>
  <c r="M31" i="7"/>
  <c r="M39" i="7"/>
  <c r="K79" i="8"/>
  <c r="M95" i="7"/>
  <c r="K63" i="8"/>
  <c r="K44" i="8"/>
  <c r="K25" i="8"/>
  <c r="K77" i="8"/>
  <c r="M104" i="7"/>
  <c r="N20" i="7"/>
  <c r="M72" i="7"/>
  <c r="L66" i="7"/>
  <c r="K66" i="8"/>
  <c r="K11" i="8"/>
  <c r="L11" i="7"/>
  <c r="K42" i="8"/>
  <c r="L42" i="7"/>
  <c r="L70" i="7"/>
  <c r="K70" i="8"/>
  <c r="K65" i="8"/>
  <c r="M15" i="7"/>
  <c r="M19" i="7"/>
  <c r="N44" i="7"/>
  <c r="K59" i="8"/>
  <c r="M58" i="7"/>
  <c r="K91" i="8"/>
  <c r="K20" i="8"/>
  <c r="K64" i="8"/>
  <c r="K92" i="8"/>
  <c r="M12" i="7"/>
  <c r="L49" i="7"/>
  <c r="K49" i="8"/>
  <c r="K107" i="8"/>
  <c r="K45" i="8"/>
  <c r="K69" i="8"/>
  <c r="L5" i="7"/>
  <c r="K5" i="8"/>
  <c r="M23" i="7"/>
  <c r="K50" i="8"/>
  <c r="L68" i="7"/>
  <c r="K68" i="8"/>
  <c r="N90" i="7"/>
  <c r="K27" i="8"/>
  <c r="M43" i="7"/>
  <c r="K90" i="8"/>
  <c r="P71" i="7"/>
  <c r="M76" i="7"/>
  <c r="K4" i="8"/>
  <c r="K54" i="8"/>
  <c r="K84" i="8"/>
  <c r="K13" i="8"/>
  <c r="M33" i="7"/>
  <c r="M57" i="7"/>
  <c r="K81" i="8"/>
  <c r="M105" i="7"/>
  <c r="K21" i="8"/>
  <c r="M88" i="7"/>
  <c r="O100" i="7"/>
  <c r="M16" i="7"/>
  <c r="K24" i="8"/>
  <c r="K40" i="8"/>
  <c r="L82" i="7"/>
  <c r="K82" i="8"/>
  <c r="L14" i="7"/>
  <c r="K14" i="8"/>
  <c r="K55" i="8"/>
  <c r="L55" i="7"/>
  <c r="K83" i="8"/>
  <c r="L83" i="7"/>
  <c r="K15" i="8"/>
  <c r="M28" i="7"/>
  <c r="M51" i="7"/>
  <c r="M75" i="7"/>
  <c r="N94" i="7"/>
  <c r="M103" i="7"/>
  <c r="M64" i="7"/>
  <c r="K37" i="8"/>
  <c r="L37" i="7"/>
  <c r="K17" i="8"/>
  <c r="K7" i="8"/>
  <c r="K39" i="8"/>
  <c r="M63" i="7"/>
  <c r="K93" i="8"/>
  <c r="L93" i="7"/>
  <c r="K32" i="8"/>
  <c r="K96" i="8"/>
  <c r="K19" i="8"/>
  <c r="M84" i="7"/>
  <c r="K33" i="8"/>
  <c r="K97" i="8"/>
  <c r="M53" i="7"/>
  <c r="M8" i="7"/>
  <c r="K26" i="8"/>
  <c r="L26" i="7"/>
  <c r="L86" i="7"/>
  <c r="K86" i="8"/>
  <c r="K35" i="8"/>
  <c r="K51" i="8"/>
  <c r="K75" i="8"/>
  <c r="N96" i="7"/>
  <c r="N50" i="7"/>
  <c r="K103" i="8"/>
  <c r="M48" i="7"/>
  <c r="M56" i="7"/>
  <c r="M61" i="7"/>
  <c r="M7" i="7"/>
  <c r="K34" i="8"/>
  <c r="L60" i="7"/>
  <c r="K60" i="8"/>
  <c r="K73" i="8"/>
  <c r="L73" i="7"/>
  <c r="M99" i="7"/>
  <c r="K28" i="8"/>
  <c r="K89" i="8"/>
  <c r="L89" i="7"/>
  <c r="K41" i="8"/>
  <c r="M97" i="7"/>
  <c r="K53" i="8"/>
  <c r="K8" i="8"/>
  <c r="N36" i="7"/>
  <c r="K30" i="8"/>
  <c r="L30" i="7"/>
  <c r="L102" i="7"/>
  <c r="K102" i="8"/>
  <c r="L10" i="7"/>
  <c r="K10" i="8"/>
  <c r="K38" i="8"/>
  <c r="L38" i="7"/>
  <c r="K67" i="8"/>
  <c r="L67" i="7"/>
  <c r="L106" i="7"/>
  <c r="K106" i="8"/>
  <c r="K94" i="8"/>
  <c r="L9" i="7"/>
  <c r="K9" i="8"/>
  <c r="K18" i="8"/>
  <c r="M35" i="7"/>
  <c r="M59" i="7"/>
  <c r="M87" i="7"/>
  <c r="M107" i="7"/>
  <c r="K74" i="8"/>
  <c r="N34" i="7"/>
  <c r="K58" i="8"/>
  <c r="M91" i="7"/>
  <c r="K48" i="8"/>
  <c r="M80" i="7"/>
  <c r="K12" i="8"/>
  <c r="M47" i="7"/>
  <c r="K87" i="8"/>
  <c r="M29" i="7"/>
  <c r="K61" i="8"/>
  <c r="M101" i="7"/>
  <c r="K23" i="8"/>
  <c r="K46" i="8"/>
  <c r="N65" i="7"/>
  <c r="K31" i="8"/>
  <c r="K43" i="8"/>
  <c r="K95" i="8"/>
  <c r="N46" i="7"/>
  <c r="K76" i="8"/>
  <c r="N74" i="7"/>
  <c r="M25" i="7"/>
  <c r="M41" i="7"/>
  <c r="M81" i="7"/>
  <c r="K105" i="8"/>
  <c r="M21" i="7"/>
  <c r="N69" i="7"/>
  <c r="N85" i="7"/>
  <c r="K88" i="8"/>
  <c r="K16" i="8"/>
  <c r="M24" i="7"/>
  <c r="M40" i="7"/>
  <c r="K100" i="8"/>
  <c r="AA111" i="7" l="1"/>
  <c r="L111" i="8"/>
  <c r="L108" i="8"/>
  <c r="L109" i="8"/>
  <c r="L110" i="8"/>
  <c r="L113" i="8"/>
  <c r="L112" i="8"/>
  <c r="Y113" i="7"/>
  <c r="Z110" i="7"/>
  <c r="Y112" i="7"/>
  <c r="AS113" i="11"/>
  <c r="AS112" i="11"/>
  <c r="AS111" i="11"/>
  <c r="AS110" i="11"/>
  <c r="AS109" i="11"/>
  <c r="AI4" i="11"/>
  <c r="AS108" i="11"/>
  <c r="G40" i="12"/>
  <c r="G39" i="12"/>
  <c r="F59" i="12"/>
  <c r="AS72" i="11"/>
  <c r="L91" i="8"/>
  <c r="AS20" i="11"/>
  <c r="AI7" i="11"/>
  <c r="AS75" i="11"/>
  <c r="AS67" i="11"/>
  <c r="AS54" i="11"/>
  <c r="L35" i="8"/>
  <c r="AS38" i="11"/>
  <c r="AI29" i="11"/>
  <c r="AJ29" i="11" s="1"/>
  <c r="AI5" i="11"/>
  <c r="L87" i="8"/>
  <c r="AS76" i="11"/>
  <c r="AS107" i="11"/>
  <c r="AI27" i="11"/>
  <c r="AJ27" i="11" s="1"/>
  <c r="AS82" i="11"/>
  <c r="AS5" i="11"/>
  <c r="AS81" i="11"/>
  <c r="G60" i="12" s="1"/>
  <c r="AS74" i="11"/>
  <c r="AS88" i="11"/>
  <c r="AS98" i="11"/>
  <c r="AS53" i="11"/>
  <c r="AS11" i="11"/>
  <c r="AS24" i="11"/>
  <c r="AS106" i="11"/>
  <c r="AS89" i="11"/>
  <c r="AS25" i="11"/>
  <c r="AS99" i="11"/>
  <c r="AS96" i="11"/>
  <c r="AS42" i="11"/>
  <c r="AS18" i="11"/>
  <c r="AS70" i="11"/>
  <c r="AS92" i="11"/>
  <c r="AS37" i="11"/>
  <c r="AS87" i="11"/>
  <c r="AS100" i="11"/>
  <c r="AS45" i="11"/>
  <c r="AS19" i="11"/>
  <c r="AS90" i="11"/>
  <c r="AS17" i="11"/>
  <c r="AS91" i="11"/>
  <c r="AS35" i="11"/>
  <c r="AS104" i="11"/>
  <c r="AS56" i="11"/>
  <c r="AS14" i="11"/>
  <c r="AS64" i="11"/>
  <c r="G20" i="12" s="1"/>
  <c r="AS66" i="11"/>
  <c r="AS105" i="11"/>
  <c r="AS73" i="11"/>
  <c r="AS41" i="11"/>
  <c r="AS9" i="11"/>
  <c r="AS79" i="11"/>
  <c r="AS23" i="11"/>
  <c r="AS36" i="11"/>
  <c r="AS28" i="11"/>
  <c r="AS97" i="11"/>
  <c r="G61" i="12" s="1"/>
  <c r="AS33" i="11"/>
  <c r="AS43" i="11"/>
  <c r="AS78" i="11"/>
  <c r="AS30" i="11"/>
  <c r="AS15" i="11"/>
  <c r="AS32" i="11"/>
  <c r="AS69" i="11"/>
  <c r="AS26" i="11"/>
  <c r="AS8" i="11"/>
  <c r="AS103" i="11"/>
  <c r="AS55" i="11"/>
  <c r="AS46" i="11"/>
  <c r="AS80" i="11"/>
  <c r="AS16" i="11"/>
  <c r="AS93" i="11"/>
  <c r="AS61" i="11"/>
  <c r="AS29" i="11"/>
  <c r="AS86" i="11"/>
  <c r="AS48" i="11"/>
  <c r="AS58" i="11"/>
  <c r="AS68" i="11"/>
  <c r="AS94" i="11"/>
  <c r="AS102" i="11"/>
  <c r="AS49" i="11"/>
  <c r="AS63" i="11"/>
  <c r="AS84" i="11"/>
  <c r="AS39" i="11"/>
  <c r="AS22" i="11"/>
  <c r="AS57" i="11"/>
  <c r="AS51" i="11"/>
  <c r="AS71" i="11"/>
  <c r="AS65" i="11"/>
  <c r="AS7" i="11"/>
  <c r="AS95" i="11"/>
  <c r="AS101" i="11"/>
  <c r="AS59" i="11"/>
  <c r="AS34" i="11"/>
  <c r="AS31" i="11"/>
  <c r="AS44" i="11"/>
  <c r="AS77" i="11"/>
  <c r="AS13" i="11"/>
  <c r="AS12" i="11"/>
  <c r="AS6" i="11"/>
  <c r="AS27" i="11"/>
  <c r="AS52" i="11"/>
  <c r="AS62" i="11"/>
  <c r="AS10" i="11"/>
  <c r="AS4" i="11"/>
  <c r="G21" i="12" s="1"/>
  <c r="G23" i="12" s="1"/>
  <c r="AS83" i="11"/>
  <c r="AS40" i="11"/>
  <c r="AS50" i="11"/>
  <c r="AS47" i="11"/>
  <c r="AS60" i="11"/>
  <c r="AS85" i="11"/>
  <c r="AS21" i="11"/>
  <c r="G14" i="12"/>
  <c r="H38" i="12"/>
  <c r="H15" i="12"/>
  <c r="H14" i="12" s="1"/>
  <c r="G22" i="12"/>
  <c r="G16" i="12"/>
  <c r="F20" i="12"/>
  <c r="E20" i="12"/>
  <c r="AJ99" i="11"/>
  <c r="AJ96" i="11"/>
  <c r="AJ42" i="11"/>
  <c r="AJ18" i="11"/>
  <c r="AJ70" i="11"/>
  <c r="AJ92" i="11"/>
  <c r="AJ37" i="11"/>
  <c r="AJ34" i="11"/>
  <c r="AJ31" i="11"/>
  <c r="AJ44" i="11"/>
  <c r="AJ77" i="11"/>
  <c r="AJ13" i="11"/>
  <c r="AJ12" i="11"/>
  <c r="AJ81" i="11"/>
  <c r="AJ72" i="11"/>
  <c r="AJ98" i="11"/>
  <c r="AJ75" i="11"/>
  <c r="AJ54" i="11"/>
  <c r="AJ76" i="11"/>
  <c r="AJ63" i="11"/>
  <c r="AJ11" i="11"/>
  <c r="AJ84" i="11"/>
  <c r="AJ24" i="11"/>
  <c r="AJ39" i="11"/>
  <c r="AJ22" i="11"/>
  <c r="AJ89" i="11"/>
  <c r="AJ57" i="11"/>
  <c r="AJ25" i="11"/>
  <c r="AJ67" i="11"/>
  <c r="AJ88" i="11"/>
  <c r="AJ20" i="11"/>
  <c r="AJ82" i="11"/>
  <c r="AJ38" i="11"/>
  <c r="AJ79" i="11"/>
  <c r="AJ23" i="11"/>
  <c r="AJ36" i="11"/>
  <c r="AJ28" i="11"/>
  <c r="AJ97" i="11"/>
  <c r="AJ33" i="11"/>
  <c r="AJ43" i="11"/>
  <c r="AJ78" i="11"/>
  <c r="AJ30" i="11"/>
  <c r="AJ15" i="11"/>
  <c r="AJ32" i="11"/>
  <c r="AJ69" i="11"/>
  <c r="AJ26" i="11"/>
  <c r="AJ8" i="11"/>
  <c r="AJ103" i="11"/>
  <c r="AJ55" i="11"/>
  <c r="AJ46" i="11"/>
  <c r="AJ80" i="11"/>
  <c r="AJ16" i="11"/>
  <c r="AJ93" i="11"/>
  <c r="AJ61" i="11"/>
  <c r="AJ86" i="11"/>
  <c r="AJ48" i="11"/>
  <c r="AJ58" i="11"/>
  <c r="AJ68" i="11"/>
  <c r="AJ94" i="11"/>
  <c r="AJ102" i="11"/>
  <c r="AJ49" i="11"/>
  <c r="AJ83" i="11"/>
  <c r="AJ40" i="11"/>
  <c r="AJ50" i="11"/>
  <c r="AJ47" i="11"/>
  <c r="AJ60" i="11"/>
  <c r="AJ85" i="11"/>
  <c r="AJ21" i="11"/>
  <c r="AJ74" i="11"/>
  <c r="AJ51" i="11"/>
  <c r="AJ71" i="11"/>
  <c r="AJ65" i="11"/>
  <c r="AJ95" i="11"/>
  <c r="AJ101" i="11"/>
  <c r="AJ59" i="11"/>
  <c r="AJ87" i="11"/>
  <c r="AJ100" i="11"/>
  <c r="AJ45" i="11"/>
  <c r="AJ19" i="11"/>
  <c r="AJ90" i="11"/>
  <c r="AJ17" i="11"/>
  <c r="AJ53" i="11"/>
  <c r="AJ91" i="11"/>
  <c r="AJ35" i="11"/>
  <c r="AJ104" i="11"/>
  <c r="AJ56" i="11"/>
  <c r="AJ14" i="11"/>
  <c r="AJ64" i="11"/>
  <c r="AJ66" i="11"/>
  <c r="AJ105" i="11"/>
  <c r="AJ73" i="11"/>
  <c r="AJ41" i="11"/>
  <c r="AJ9" i="11"/>
  <c r="AJ6" i="11"/>
  <c r="AJ52" i="11"/>
  <c r="AJ62" i="11"/>
  <c r="AJ10" i="11"/>
  <c r="L76" i="8"/>
  <c r="L45" i="8"/>
  <c r="N40" i="7"/>
  <c r="N41" i="7"/>
  <c r="N101" i="7"/>
  <c r="N80" i="7"/>
  <c r="O34" i="7"/>
  <c r="L67" i="8"/>
  <c r="M67" i="7"/>
  <c r="O96" i="7"/>
  <c r="L71" i="8"/>
  <c r="M37" i="7"/>
  <c r="L37" i="8"/>
  <c r="M14" i="7"/>
  <c r="L14" i="8"/>
  <c r="N57" i="7"/>
  <c r="N23" i="7"/>
  <c r="N58" i="7"/>
  <c r="N19" i="7"/>
  <c r="L6" i="8"/>
  <c r="M6" i="7"/>
  <c r="L22" i="8"/>
  <c r="M22" i="7"/>
  <c r="L77" i="8"/>
  <c r="L13" i="8"/>
  <c r="L79" i="8"/>
  <c r="N32" i="7"/>
  <c r="N45" i="7"/>
  <c r="N81" i="7"/>
  <c r="L101" i="8"/>
  <c r="L99" i="8"/>
  <c r="M86" i="7"/>
  <c r="L86" i="8"/>
  <c r="L53" i="8"/>
  <c r="L93" i="8"/>
  <c r="M93" i="7"/>
  <c r="L103" i="8"/>
  <c r="N75" i="7"/>
  <c r="L28" i="8"/>
  <c r="M55" i="7"/>
  <c r="L55" i="8"/>
  <c r="L16" i="8"/>
  <c r="N76" i="7"/>
  <c r="L46" i="8"/>
  <c r="L34" i="8"/>
  <c r="N15" i="7"/>
  <c r="L11" i="8"/>
  <c r="M11" i="7"/>
  <c r="L72" i="8"/>
  <c r="L104" i="8"/>
  <c r="L65" i="8"/>
  <c r="L24" i="8"/>
  <c r="O85" i="7"/>
  <c r="L21" i="8"/>
  <c r="L41" i="8"/>
  <c r="L96" i="8"/>
  <c r="L90" i="8"/>
  <c r="L29" i="8"/>
  <c r="N47" i="7"/>
  <c r="L80" i="8"/>
  <c r="N107" i="7"/>
  <c r="L59" i="8"/>
  <c r="L106" i="8"/>
  <c r="M106" i="7"/>
  <c r="M102" i="7"/>
  <c r="L102" i="8"/>
  <c r="O36" i="7"/>
  <c r="L97" i="8"/>
  <c r="L73" i="8"/>
  <c r="M73" i="7"/>
  <c r="L61" i="8"/>
  <c r="L48" i="8"/>
  <c r="L4" i="8"/>
  <c r="L63" i="8"/>
  <c r="N64" i="7"/>
  <c r="O94" i="7"/>
  <c r="N51" i="7"/>
  <c r="L83" i="8"/>
  <c r="M83" i="7"/>
  <c r="L69" i="8"/>
  <c r="N33" i="7"/>
  <c r="L43" i="8"/>
  <c r="O90" i="7"/>
  <c r="L23" i="8"/>
  <c r="L58" i="8"/>
  <c r="L94" i="8"/>
  <c r="L19" i="8"/>
  <c r="M42" i="7"/>
  <c r="L42" i="8"/>
  <c r="O20" i="7"/>
  <c r="L74" i="8"/>
  <c r="N95" i="7"/>
  <c r="L31" i="8"/>
  <c r="L18" i="8"/>
  <c r="M62" i="7"/>
  <c r="L62" i="8"/>
  <c r="L98" i="8"/>
  <c r="M98" i="7"/>
  <c r="N77" i="7"/>
  <c r="N54" i="7"/>
  <c r="L27" i="8"/>
  <c r="N92" i="7"/>
  <c r="O65" i="7"/>
  <c r="N29" i="7"/>
  <c r="L9" i="8"/>
  <c r="M9" i="7"/>
  <c r="L30" i="8"/>
  <c r="M30" i="7"/>
  <c r="N97" i="7"/>
  <c r="L7" i="8"/>
  <c r="L56" i="8"/>
  <c r="N8" i="7"/>
  <c r="N53" i="7"/>
  <c r="L84" i="8"/>
  <c r="N63" i="7"/>
  <c r="N103" i="7"/>
  <c r="L75" i="8"/>
  <c r="N28" i="7"/>
  <c r="P100" i="7"/>
  <c r="Q71" i="7"/>
  <c r="N43" i="7"/>
  <c r="M49" i="7"/>
  <c r="L49" i="8"/>
  <c r="M66" i="7"/>
  <c r="L66" i="8"/>
  <c r="L17" i="8"/>
  <c r="N31" i="7"/>
  <c r="N18" i="7"/>
  <c r="L40" i="8"/>
  <c r="O69" i="7"/>
  <c r="L25" i="8"/>
  <c r="O74" i="7"/>
  <c r="N91" i="7"/>
  <c r="N87" i="7"/>
  <c r="N35" i="7"/>
  <c r="M10" i="7"/>
  <c r="L10" i="8"/>
  <c r="N7" i="7"/>
  <c r="N56" i="7"/>
  <c r="O50" i="7"/>
  <c r="L8" i="8"/>
  <c r="N84" i="7"/>
  <c r="L88" i="8"/>
  <c r="L105" i="8"/>
  <c r="L57" i="8"/>
  <c r="M68" i="7"/>
  <c r="L68" i="8"/>
  <c r="L12" i="8"/>
  <c r="L39" i="8"/>
  <c r="N13" i="7"/>
  <c r="N79" i="7"/>
  <c r="L32" i="8"/>
  <c r="N24" i="7"/>
  <c r="N21" i="7"/>
  <c r="L81" i="8"/>
  <c r="N25" i="7"/>
  <c r="L44" i="8"/>
  <c r="O46" i="7"/>
  <c r="L47" i="8"/>
  <c r="L107" i="8"/>
  <c r="N59" i="7"/>
  <c r="L38" i="8"/>
  <c r="M38" i="7"/>
  <c r="L89" i="8"/>
  <c r="M89" i="7"/>
  <c r="N99" i="7"/>
  <c r="M60" i="7"/>
  <c r="L60" i="8"/>
  <c r="N61" i="7"/>
  <c r="N48" i="7"/>
  <c r="N4" i="7"/>
  <c r="M26" i="7"/>
  <c r="L26" i="8"/>
  <c r="L64" i="8"/>
  <c r="L51" i="8"/>
  <c r="M82" i="7"/>
  <c r="L82" i="8"/>
  <c r="N16" i="7"/>
  <c r="N88" i="7"/>
  <c r="N105" i="7"/>
  <c r="L33" i="8"/>
  <c r="M5" i="7"/>
  <c r="L5" i="8"/>
  <c r="L36" i="8"/>
  <c r="L78" i="8"/>
  <c r="L20" i="8"/>
  <c r="L50" i="8"/>
  <c r="N12" i="7"/>
  <c r="L100" i="8"/>
  <c r="O44" i="7"/>
  <c r="L15" i="8"/>
  <c r="M70" i="7"/>
  <c r="L70" i="8"/>
  <c r="N72" i="7"/>
  <c r="N104" i="7"/>
  <c r="L95" i="8"/>
  <c r="N39" i="7"/>
  <c r="O78" i="7"/>
  <c r="O17" i="7"/>
  <c r="L54" i="8"/>
  <c r="N27" i="7"/>
  <c r="L52" i="8"/>
  <c r="M52" i="7"/>
  <c r="L92" i="8"/>
  <c r="L85" i="8"/>
  <c r="M109" i="8" l="1"/>
  <c r="AB111" i="7"/>
  <c r="M112" i="8"/>
  <c r="AA110" i="7"/>
  <c r="M110" i="8"/>
  <c r="M111" i="8"/>
  <c r="M108" i="8"/>
  <c r="Z112" i="7"/>
  <c r="Z113" i="7"/>
  <c r="M113" i="8"/>
  <c r="AT113" i="11"/>
  <c r="AT112" i="11"/>
  <c r="AT111" i="11"/>
  <c r="AT110" i="11"/>
  <c r="AT109" i="11"/>
  <c r="AT108" i="11"/>
  <c r="AJ4" i="11"/>
  <c r="H40" i="12"/>
  <c r="H39" i="12"/>
  <c r="G59" i="12"/>
  <c r="AT31" i="11"/>
  <c r="AT79" i="11"/>
  <c r="AT58" i="11"/>
  <c r="AT46" i="11"/>
  <c r="AT30" i="11"/>
  <c r="AT70" i="11"/>
  <c r="AT49" i="11"/>
  <c r="AT26" i="11"/>
  <c r="AT99" i="11"/>
  <c r="AT27" i="11"/>
  <c r="AT37" i="11"/>
  <c r="AJ7" i="11"/>
  <c r="AT61" i="11"/>
  <c r="AT97" i="11"/>
  <c r="H61" i="12" s="1"/>
  <c r="AT94" i="11"/>
  <c r="AT16" i="11"/>
  <c r="AT32" i="11"/>
  <c r="AT36" i="11"/>
  <c r="AT81" i="11"/>
  <c r="H60" i="12" s="1"/>
  <c r="AT72" i="11"/>
  <c r="AT62" i="11"/>
  <c r="AT86" i="11"/>
  <c r="AT103" i="11"/>
  <c r="AT43" i="11"/>
  <c r="AT4" i="11"/>
  <c r="AT77" i="11"/>
  <c r="AT42" i="11"/>
  <c r="AT9" i="11"/>
  <c r="AT73" i="11"/>
  <c r="AT66" i="11"/>
  <c r="AT14" i="11"/>
  <c r="AT104" i="11"/>
  <c r="AT91" i="11"/>
  <c r="AT17" i="11"/>
  <c r="AT45" i="11"/>
  <c r="AT100" i="11"/>
  <c r="AT59" i="11"/>
  <c r="AT95" i="11"/>
  <c r="AT65" i="11"/>
  <c r="H59" i="12" s="1"/>
  <c r="AT51" i="11"/>
  <c r="AT21" i="11"/>
  <c r="AT60" i="11"/>
  <c r="AT50" i="11"/>
  <c r="AT83" i="11"/>
  <c r="AT82" i="11"/>
  <c r="AT88" i="11"/>
  <c r="AT25" i="11"/>
  <c r="AT89" i="11"/>
  <c r="AT106" i="11"/>
  <c r="AT24" i="11"/>
  <c r="AT11" i="11"/>
  <c r="AT76" i="11"/>
  <c r="AT107" i="11"/>
  <c r="AT98" i="11"/>
  <c r="AJ5" i="11"/>
  <c r="AT10" i="11"/>
  <c r="AT102" i="11"/>
  <c r="AT68" i="11"/>
  <c r="AT48" i="11"/>
  <c r="AT29" i="11"/>
  <c r="AT93" i="11"/>
  <c r="AT80" i="11"/>
  <c r="AT55" i="11"/>
  <c r="AT8" i="11"/>
  <c r="AT69" i="11"/>
  <c r="AT15" i="11"/>
  <c r="AT78" i="11"/>
  <c r="AT33" i="11"/>
  <c r="AT28" i="11"/>
  <c r="AT23" i="11"/>
  <c r="AT5" i="11"/>
  <c r="AT12" i="11"/>
  <c r="AT13" i="11"/>
  <c r="AT44" i="11"/>
  <c r="AT34" i="11"/>
  <c r="AT92" i="11"/>
  <c r="AT18" i="11"/>
  <c r="AT96" i="11"/>
  <c r="M81" i="8"/>
  <c r="AT52" i="11"/>
  <c r="AT6" i="11"/>
  <c r="AT41" i="11"/>
  <c r="AT105" i="11"/>
  <c r="AT64" i="11"/>
  <c r="H20" i="12" s="1"/>
  <c r="AT56" i="11"/>
  <c r="AT35" i="11"/>
  <c r="AT53" i="11"/>
  <c r="AT90" i="11"/>
  <c r="AT19" i="11"/>
  <c r="AT87" i="11"/>
  <c r="AT101" i="11"/>
  <c r="AT7" i="11"/>
  <c r="AT71" i="11"/>
  <c r="AT74" i="11"/>
  <c r="AT85" i="11"/>
  <c r="AT47" i="11"/>
  <c r="AT40" i="11"/>
  <c r="AT38" i="11"/>
  <c r="AT20" i="11"/>
  <c r="AT67" i="11"/>
  <c r="AT57" i="11"/>
  <c r="AT22" i="11"/>
  <c r="AT39" i="11"/>
  <c r="AT84" i="11"/>
  <c r="AT63" i="11"/>
  <c r="AT54" i="11"/>
  <c r="AT75" i="11"/>
  <c r="H22" i="12"/>
  <c r="H16" i="12"/>
  <c r="H17" i="12"/>
  <c r="I38" i="12"/>
  <c r="I15" i="12"/>
  <c r="I16" i="12" s="1"/>
  <c r="AK20" i="11"/>
  <c r="AK57" i="11"/>
  <c r="AK22" i="11"/>
  <c r="AK84" i="11"/>
  <c r="AK54" i="11"/>
  <c r="AK72" i="11"/>
  <c r="AK92" i="11"/>
  <c r="AK6" i="11"/>
  <c r="AK56" i="11"/>
  <c r="AK102" i="11"/>
  <c r="AK68" i="11"/>
  <c r="AK48" i="11"/>
  <c r="AK29" i="11"/>
  <c r="AK93" i="11"/>
  <c r="AK80" i="11"/>
  <c r="AK55" i="11"/>
  <c r="AK8" i="11"/>
  <c r="AK69" i="11"/>
  <c r="AK15" i="11"/>
  <c r="AK78" i="11"/>
  <c r="AK33" i="11"/>
  <c r="AK28" i="11"/>
  <c r="AK23" i="11"/>
  <c r="AK62" i="11"/>
  <c r="AK82" i="11"/>
  <c r="AK88" i="11"/>
  <c r="AK25" i="11"/>
  <c r="AK89" i="11"/>
  <c r="AK24" i="11"/>
  <c r="AK11" i="11"/>
  <c r="AK76" i="11"/>
  <c r="AK98" i="11"/>
  <c r="H21" i="12"/>
  <c r="H23" i="12" s="1"/>
  <c r="AK81" i="11"/>
  <c r="AK77" i="11"/>
  <c r="AK31" i="11"/>
  <c r="AK37" i="11"/>
  <c r="AK70" i="11"/>
  <c r="AK42" i="11"/>
  <c r="AK99" i="11"/>
  <c r="AK10" i="11"/>
  <c r="AK38" i="11"/>
  <c r="AK67" i="11"/>
  <c r="AK39" i="11"/>
  <c r="AK63" i="11"/>
  <c r="AK75" i="11"/>
  <c r="AK12" i="11"/>
  <c r="AK13" i="11"/>
  <c r="AK44" i="11"/>
  <c r="AK34" i="11"/>
  <c r="AK18" i="11"/>
  <c r="AK96" i="11"/>
  <c r="AK52" i="11"/>
  <c r="AK41" i="11"/>
  <c r="AK105" i="11"/>
  <c r="AK64" i="11"/>
  <c r="AK35" i="11"/>
  <c r="AK53" i="11"/>
  <c r="AK90" i="11"/>
  <c r="AK19" i="11"/>
  <c r="AK87" i="11"/>
  <c r="AK101" i="11"/>
  <c r="AK71" i="11"/>
  <c r="AK74" i="11"/>
  <c r="AK85" i="11"/>
  <c r="AK47" i="11"/>
  <c r="AK40" i="11"/>
  <c r="AK27" i="11"/>
  <c r="AK9" i="11"/>
  <c r="AK73" i="11"/>
  <c r="AK66" i="11"/>
  <c r="AK14" i="11"/>
  <c r="AK104" i="11"/>
  <c r="AK91" i="11"/>
  <c r="AK17" i="11"/>
  <c r="AK45" i="11"/>
  <c r="AK100" i="11"/>
  <c r="AK59" i="11"/>
  <c r="AK95" i="11"/>
  <c r="AK65" i="11"/>
  <c r="AK51" i="11"/>
  <c r="AK21" i="11"/>
  <c r="AK60" i="11"/>
  <c r="AK50" i="11"/>
  <c r="AK83" i="11"/>
  <c r="AK49" i="11"/>
  <c r="AK94" i="11"/>
  <c r="AK58" i="11"/>
  <c r="AK86" i="11"/>
  <c r="AK61" i="11"/>
  <c r="AK16" i="11"/>
  <c r="AK46" i="11"/>
  <c r="AK103" i="11"/>
  <c r="AK26" i="11"/>
  <c r="AK32" i="11"/>
  <c r="AK30" i="11"/>
  <c r="AK43" i="11"/>
  <c r="AK97" i="11"/>
  <c r="AK36" i="11"/>
  <c r="AK79" i="11"/>
  <c r="M29" i="8"/>
  <c r="M7" i="8"/>
  <c r="M64" i="8"/>
  <c r="M12" i="8"/>
  <c r="O27" i="7"/>
  <c r="O88" i="7"/>
  <c r="N82" i="7"/>
  <c r="M82" i="8"/>
  <c r="M71" i="8"/>
  <c r="M61" i="8"/>
  <c r="M25" i="8"/>
  <c r="O79" i="7"/>
  <c r="O35" i="7"/>
  <c r="O31" i="7"/>
  <c r="R71" i="7"/>
  <c r="O54" i="7"/>
  <c r="P94" i="7"/>
  <c r="O47" i="7"/>
  <c r="O75" i="7"/>
  <c r="M19" i="8"/>
  <c r="N14" i="7"/>
  <c r="M14" i="8"/>
  <c r="O40" i="7"/>
  <c r="P78" i="7"/>
  <c r="O104" i="7"/>
  <c r="O4" i="7"/>
  <c r="O99" i="7"/>
  <c r="O25" i="7"/>
  <c r="M56" i="8"/>
  <c r="M87" i="8"/>
  <c r="N49" i="7"/>
  <c r="M49" i="8"/>
  <c r="O28" i="7"/>
  <c r="O53" i="7"/>
  <c r="O29" i="7"/>
  <c r="O92" i="7"/>
  <c r="O77" i="7"/>
  <c r="O33" i="7"/>
  <c r="N6" i="7"/>
  <c r="M6" i="8"/>
  <c r="O58" i="7"/>
  <c r="M57" i="8"/>
  <c r="P34" i="7"/>
  <c r="M40" i="8"/>
  <c r="M27" i="8"/>
  <c r="P17" i="7"/>
  <c r="O39" i="7"/>
  <c r="M72" i="8"/>
  <c r="O12" i="7"/>
  <c r="M90" i="8"/>
  <c r="M88" i="8"/>
  <c r="N26" i="7"/>
  <c r="M26" i="8"/>
  <c r="M100" i="8"/>
  <c r="M48" i="8"/>
  <c r="N60" i="7"/>
  <c r="M60" i="8"/>
  <c r="O59" i="7"/>
  <c r="M21" i="8"/>
  <c r="O13" i="7"/>
  <c r="N68" i="7"/>
  <c r="M68" i="8"/>
  <c r="M84" i="8"/>
  <c r="O7" i="7"/>
  <c r="M35" i="8"/>
  <c r="O91" i="7"/>
  <c r="P69" i="7"/>
  <c r="M31" i="8"/>
  <c r="N66" i="7"/>
  <c r="M66" i="8"/>
  <c r="O43" i="7"/>
  <c r="Q100" i="7"/>
  <c r="M103" i="8"/>
  <c r="O8" i="7"/>
  <c r="M97" i="8"/>
  <c r="P65" i="7"/>
  <c r="M54" i="8"/>
  <c r="N98" i="7"/>
  <c r="M98" i="8"/>
  <c r="N42" i="7"/>
  <c r="M42" i="8"/>
  <c r="N83" i="7"/>
  <c r="M83" i="8"/>
  <c r="N106" i="7"/>
  <c r="M106" i="8"/>
  <c r="O107" i="7"/>
  <c r="M47" i="8"/>
  <c r="P85" i="7"/>
  <c r="O15" i="7"/>
  <c r="O76" i="7"/>
  <c r="M93" i="8"/>
  <c r="N93" i="7"/>
  <c r="N86" i="7"/>
  <c r="M86" i="8"/>
  <c r="O32" i="7"/>
  <c r="N22" i="7"/>
  <c r="M22" i="8"/>
  <c r="O19" i="7"/>
  <c r="O23" i="7"/>
  <c r="O80" i="7"/>
  <c r="O41" i="7"/>
  <c r="O72" i="7"/>
  <c r="M4" i="8"/>
  <c r="M99" i="8"/>
  <c r="N38" i="7"/>
  <c r="M38" i="8"/>
  <c r="O21" i="7"/>
  <c r="O84" i="7"/>
  <c r="P50" i="7"/>
  <c r="M91" i="8"/>
  <c r="P74" i="7"/>
  <c r="M28" i="8"/>
  <c r="O103" i="7"/>
  <c r="M53" i="8"/>
  <c r="N30" i="7"/>
  <c r="M30" i="8"/>
  <c r="M92" i="8"/>
  <c r="M33" i="8"/>
  <c r="M73" i="8"/>
  <c r="N73" i="7"/>
  <c r="P36" i="7"/>
  <c r="N11" i="7"/>
  <c r="M11" i="8"/>
  <c r="M45" i="8"/>
  <c r="M23" i="8"/>
  <c r="M101" i="8"/>
  <c r="N52" i="7"/>
  <c r="M52" i="8"/>
  <c r="P44" i="7"/>
  <c r="M105" i="8"/>
  <c r="M16" i="8"/>
  <c r="O61" i="7"/>
  <c r="M24" i="8"/>
  <c r="M79" i="8"/>
  <c r="M18" i="8"/>
  <c r="M63" i="8"/>
  <c r="O95" i="7"/>
  <c r="P20" i="7"/>
  <c r="M51" i="8"/>
  <c r="M75" i="8"/>
  <c r="O45" i="7"/>
  <c r="P96" i="7"/>
  <c r="O101" i="7"/>
  <c r="M39" i="8"/>
  <c r="M104" i="8"/>
  <c r="N70" i="7"/>
  <c r="M70" i="8"/>
  <c r="M5" i="8"/>
  <c r="N5" i="7"/>
  <c r="M50" i="8"/>
  <c r="M36" i="8"/>
  <c r="M17" i="8"/>
  <c r="M20" i="8"/>
  <c r="M69" i="8"/>
  <c r="M34" i="8"/>
  <c r="M46" i="8"/>
  <c r="M85" i="8"/>
  <c r="M78" i="8"/>
  <c r="M44" i="8"/>
  <c r="M65" i="8"/>
  <c r="M74" i="8"/>
  <c r="O105" i="7"/>
  <c r="O16" i="7"/>
  <c r="M94" i="8"/>
  <c r="O48" i="7"/>
  <c r="M89" i="8"/>
  <c r="N89" i="7"/>
  <c r="M59" i="8"/>
  <c r="P46" i="7"/>
  <c r="O24" i="7"/>
  <c r="M13" i="8"/>
  <c r="O56" i="7"/>
  <c r="M10" i="8"/>
  <c r="N10" i="7"/>
  <c r="O87" i="7"/>
  <c r="O18" i="7"/>
  <c r="M43" i="8"/>
  <c r="O63" i="7"/>
  <c r="M8" i="8"/>
  <c r="O97" i="7"/>
  <c r="N9" i="7"/>
  <c r="M9" i="8"/>
  <c r="M77" i="8"/>
  <c r="N62" i="7"/>
  <c r="M62" i="8"/>
  <c r="M95" i="8"/>
  <c r="P90" i="7"/>
  <c r="O51" i="7"/>
  <c r="O64" i="7"/>
  <c r="M102" i="8"/>
  <c r="N102" i="7"/>
  <c r="M107" i="8"/>
  <c r="M15" i="8"/>
  <c r="M76" i="8"/>
  <c r="N55" i="7"/>
  <c r="M55" i="8"/>
  <c r="O81" i="7"/>
  <c r="M32" i="8"/>
  <c r="M58" i="8"/>
  <c r="O57" i="7"/>
  <c r="M37" i="8"/>
  <c r="N37" i="7"/>
  <c r="N67" i="7"/>
  <c r="M67" i="8"/>
  <c r="M80" i="8"/>
  <c r="M41" i="8"/>
  <c r="M96" i="8"/>
  <c r="N109" i="8" l="1"/>
  <c r="N110" i="8"/>
  <c r="AA113" i="7"/>
  <c r="N113" i="8"/>
  <c r="N111" i="8"/>
  <c r="AB110" i="7"/>
  <c r="AA112" i="7"/>
  <c r="N108" i="8"/>
  <c r="N112" i="8"/>
  <c r="AC111" i="7"/>
  <c r="AU112" i="11"/>
  <c r="AU113" i="11"/>
  <c r="AU111" i="11"/>
  <c r="AU110" i="11"/>
  <c r="AU109" i="11"/>
  <c r="AU108" i="11"/>
  <c r="AK4" i="11"/>
  <c r="AU11" i="11"/>
  <c r="AU18" i="11"/>
  <c r="AU85" i="11"/>
  <c r="AU90" i="11"/>
  <c r="AU49" i="11"/>
  <c r="I40" i="12"/>
  <c r="I39" i="12"/>
  <c r="AU59" i="11"/>
  <c r="AU104" i="11"/>
  <c r="AU82" i="11"/>
  <c r="AU26" i="11"/>
  <c r="AU97" i="11"/>
  <c r="I61" i="12" s="1"/>
  <c r="AU21" i="11"/>
  <c r="AU101" i="11"/>
  <c r="AU12" i="11"/>
  <c r="AU61" i="11"/>
  <c r="AU9" i="11"/>
  <c r="AK7" i="11"/>
  <c r="AL7" i="11" s="1"/>
  <c r="AU105" i="11"/>
  <c r="AU25" i="11"/>
  <c r="AU30" i="11"/>
  <c r="AU58" i="11"/>
  <c r="AU65" i="11"/>
  <c r="AU66" i="11"/>
  <c r="AU71" i="11"/>
  <c r="AU35" i="11"/>
  <c r="AU44" i="11"/>
  <c r="AU106" i="11"/>
  <c r="AU79" i="11"/>
  <c r="AU46" i="11"/>
  <c r="AU50" i="11"/>
  <c r="AU45" i="11"/>
  <c r="AU17" i="11"/>
  <c r="AU40" i="11"/>
  <c r="AU52" i="11"/>
  <c r="AU107" i="11"/>
  <c r="AU57" i="11"/>
  <c r="AU4" i="11"/>
  <c r="AU75" i="11"/>
  <c r="AU39" i="11"/>
  <c r="AU38" i="11"/>
  <c r="AU99" i="11"/>
  <c r="AU70" i="11"/>
  <c r="AU31" i="11"/>
  <c r="AU23" i="11"/>
  <c r="AU33" i="11"/>
  <c r="AU15" i="11"/>
  <c r="AU8" i="11"/>
  <c r="AU80" i="11"/>
  <c r="AU29" i="11"/>
  <c r="AU68" i="11"/>
  <c r="AU56" i="11"/>
  <c r="AU92" i="11"/>
  <c r="AU54" i="11"/>
  <c r="AU22" i="11"/>
  <c r="AU20" i="11"/>
  <c r="AU36" i="11"/>
  <c r="AU43" i="11"/>
  <c r="AU32" i="11"/>
  <c r="AU103" i="11"/>
  <c r="AU16" i="11"/>
  <c r="AU86" i="11"/>
  <c r="AU94" i="11"/>
  <c r="AU83" i="11"/>
  <c r="AU60" i="11"/>
  <c r="AU51" i="11"/>
  <c r="AU95" i="11"/>
  <c r="AU100" i="11"/>
  <c r="AU91" i="11"/>
  <c r="AU14" i="11"/>
  <c r="AU73" i="11"/>
  <c r="AU27" i="11"/>
  <c r="AU47" i="11"/>
  <c r="AU74" i="11"/>
  <c r="AU7" i="11"/>
  <c r="AU87" i="11"/>
  <c r="AU19" i="11"/>
  <c r="AU53" i="11"/>
  <c r="AU64" i="11"/>
  <c r="I20" i="12" s="1"/>
  <c r="AU41" i="11"/>
  <c r="AU96" i="11"/>
  <c r="AU34" i="11"/>
  <c r="AU13" i="11"/>
  <c r="AK5" i="11"/>
  <c r="AL5" i="11" s="1"/>
  <c r="AU98" i="11"/>
  <c r="AU76" i="11"/>
  <c r="AU24" i="11"/>
  <c r="AU89" i="11"/>
  <c r="AU88" i="11"/>
  <c r="N65" i="8"/>
  <c r="N57" i="8"/>
  <c r="AU5" i="11"/>
  <c r="AU63" i="11"/>
  <c r="AU67" i="11"/>
  <c r="AU10" i="11"/>
  <c r="AU42" i="11"/>
  <c r="AU37" i="11"/>
  <c r="AU77" i="11"/>
  <c r="AU81" i="11"/>
  <c r="I60" i="12" s="1"/>
  <c r="AU62" i="11"/>
  <c r="AU28" i="11"/>
  <c r="AU78" i="11"/>
  <c r="AU69" i="11"/>
  <c r="AU55" i="11"/>
  <c r="AU93" i="11"/>
  <c r="AU48" i="11"/>
  <c r="AU102" i="11"/>
  <c r="AU6" i="11"/>
  <c r="AU72" i="11"/>
  <c r="AU84" i="11"/>
  <c r="I22" i="12"/>
  <c r="I17" i="12"/>
  <c r="J38" i="12"/>
  <c r="J15" i="12"/>
  <c r="J17" i="12" s="1"/>
  <c r="I14" i="12"/>
  <c r="AL28" i="11"/>
  <c r="AL69" i="11"/>
  <c r="AL93" i="11"/>
  <c r="AL102" i="11"/>
  <c r="AL72" i="11"/>
  <c r="AL84" i="11"/>
  <c r="AL97" i="11"/>
  <c r="AL26" i="11"/>
  <c r="AL61" i="11"/>
  <c r="AL49" i="11"/>
  <c r="AL21" i="11"/>
  <c r="AL59" i="11"/>
  <c r="AL17" i="11"/>
  <c r="AL66" i="11"/>
  <c r="AL40" i="11"/>
  <c r="AL71" i="11"/>
  <c r="AL35" i="11"/>
  <c r="AL52" i="11"/>
  <c r="AL44" i="11"/>
  <c r="AL67" i="11"/>
  <c r="AL42" i="11"/>
  <c r="AL77" i="11"/>
  <c r="AL98" i="11"/>
  <c r="AL24" i="11"/>
  <c r="AL23" i="11"/>
  <c r="AL33" i="11"/>
  <c r="AL15" i="11"/>
  <c r="AL8" i="11"/>
  <c r="AL80" i="11"/>
  <c r="AL29" i="11"/>
  <c r="AL68" i="11"/>
  <c r="AL56" i="11"/>
  <c r="AL92" i="11"/>
  <c r="AL54" i="11"/>
  <c r="AL22" i="11"/>
  <c r="AL20" i="11"/>
  <c r="AL62" i="11"/>
  <c r="AL78" i="11"/>
  <c r="AL55" i="11"/>
  <c r="AL48" i="11"/>
  <c r="AL6" i="11"/>
  <c r="AL57" i="11"/>
  <c r="AL79" i="11"/>
  <c r="AL30" i="11"/>
  <c r="AL46" i="11"/>
  <c r="AL58" i="11"/>
  <c r="AL50" i="11"/>
  <c r="AL65" i="11"/>
  <c r="AL45" i="11"/>
  <c r="AL104" i="11"/>
  <c r="AL9" i="11"/>
  <c r="AL85" i="11"/>
  <c r="AL101" i="11"/>
  <c r="AL90" i="11"/>
  <c r="AL105" i="11"/>
  <c r="AL18" i="11"/>
  <c r="AL12" i="11"/>
  <c r="AL63" i="11"/>
  <c r="AL10" i="11"/>
  <c r="AL37" i="11"/>
  <c r="AL81" i="11"/>
  <c r="AL76" i="11"/>
  <c r="AL89" i="11"/>
  <c r="AL88" i="11"/>
  <c r="AL36" i="11"/>
  <c r="AL43" i="11"/>
  <c r="AL32" i="11"/>
  <c r="AL103" i="11"/>
  <c r="AL16" i="11"/>
  <c r="AL86" i="11"/>
  <c r="AL94" i="11"/>
  <c r="AL83" i="11"/>
  <c r="AL60" i="11"/>
  <c r="AL51" i="11"/>
  <c r="AL95" i="11"/>
  <c r="AL100" i="11"/>
  <c r="AL91" i="11"/>
  <c r="AL14" i="11"/>
  <c r="AL73" i="11"/>
  <c r="AL27" i="11"/>
  <c r="AL47" i="11"/>
  <c r="AL74" i="11"/>
  <c r="AL87" i="11"/>
  <c r="AL19" i="11"/>
  <c r="AL53" i="11"/>
  <c r="AL64" i="11"/>
  <c r="AL41" i="11"/>
  <c r="AL96" i="11"/>
  <c r="AL34" i="11"/>
  <c r="AL13" i="11"/>
  <c r="I21" i="12"/>
  <c r="I23" i="12" s="1"/>
  <c r="AL75" i="11"/>
  <c r="AL39" i="11"/>
  <c r="AL38" i="11"/>
  <c r="AL99" i="11"/>
  <c r="AL70" i="11"/>
  <c r="AL31" i="11"/>
  <c r="AL11" i="11"/>
  <c r="AL25" i="11"/>
  <c r="AL82" i="11"/>
  <c r="N81" i="8"/>
  <c r="N88" i="8"/>
  <c r="N51" i="8"/>
  <c r="N64" i="8"/>
  <c r="P97" i="7"/>
  <c r="O37" i="7"/>
  <c r="N37" i="8"/>
  <c r="N85" i="8"/>
  <c r="O62" i="7"/>
  <c r="N62" i="8"/>
  <c r="O9" i="7"/>
  <c r="N9" i="8"/>
  <c r="N63" i="8"/>
  <c r="P18" i="7"/>
  <c r="N87" i="8"/>
  <c r="N56" i="8"/>
  <c r="P24" i="7"/>
  <c r="O89" i="7"/>
  <c r="N89" i="8"/>
  <c r="N105" i="8"/>
  <c r="N17" i="8"/>
  <c r="Q96" i="7"/>
  <c r="N46" i="8"/>
  <c r="Q36" i="7"/>
  <c r="P21" i="7"/>
  <c r="N41" i="8"/>
  <c r="N23" i="8"/>
  <c r="O22" i="7"/>
  <c r="N22" i="8"/>
  <c r="O86" i="7"/>
  <c r="N86" i="8"/>
  <c r="P76" i="7"/>
  <c r="Q85" i="7"/>
  <c r="Q65" i="7"/>
  <c r="P43" i="7"/>
  <c r="P91" i="7"/>
  <c r="N50" i="8"/>
  <c r="P13" i="7"/>
  <c r="O60" i="7"/>
  <c r="N60" i="8"/>
  <c r="O26" i="7"/>
  <c r="N26" i="8"/>
  <c r="N12" i="8"/>
  <c r="N58" i="8"/>
  <c r="N33" i="8"/>
  <c r="P92" i="7"/>
  <c r="P53" i="7"/>
  <c r="N49" i="8"/>
  <c r="O49" i="7"/>
  <c r="P25" i="7"/>
  <c r="P4" i="7"/>
  <c r="N104" i="8"/>
  <c r="P40" i="7"/>
  <c r="N75" i="8"/>
  <c r="N35" i="8"/>
  <c r="O82" i="7"/>
  <c r="N82" i="8"/>
  <c r="P27" i="7"/>
  <c r="O55" i="7"/>
  <c r="N55" i="8"/>
  <c r="P64" i="7"/>
  <c r="Q90" i="7"/>
  <c r="N97" i="8"/>
  <c r="P63" i="7"/>
  <c r="N69" i="8"/>
  <c r="P87" i="7"/>
  <c r="P56" i="7"/>
  <c r="P105" i="7"/>
  <c r="O70" i="7"/>
  <c r="N70" i="8"/>
  <c r="N101" i="8"/>
  <c r="N45" i="8"/>
  <c r="Q20" i="7"/>
  <c r="N61" i="8"/>
  <c r="O52" i="7"/>
  <c r="N52" i="8"/>
  <c r="N103" i="8"/>
  <c r="Q74" i="7"/>
  <c r="N84" i="8"/>
  <c r="N72" i="8"/>
  <c r="N80" i="8"/>
  <c r="N19" i="8"/>
  <c r="N32" i="8"/>
  <c r="O93" i="7"/>
  <c r="N93" i="8"/>
  <c r="N15" i="8"/>
  <c r="O106" i="7"/>
  <c r="N106" i="8"/>
  <c r="O83" i="7"/>
  <c r="N83" i="8"/>
  <c r="O98" i="7"/>
  <c r="N98" i="8"/>
  <c r="Q69" i="7"/>
  <c r="N13" i="8"/>
  <c r="N59" i="8"/>
  <c r="Q17" i="7"/>
  <c r="Q34" i="7"/>
  <c r="N77" i="8"/>
  <c r="P29" i="7"/>
  <c r="N28" i="8"/>
  <c r="P99" i="7"/>
  <c r="N100" i="8"/>
  <c r="P75" i="7"/>
  <c r="Q94" i="7"/>
  <c r="S71" i="7"/>
  <c r="P35" i="7"/>
  <c r="N102" i="8"/>
  <c r="O102" i="7"/>
  <c r="N10" i="8"/>
  <c r="O10" i="7"/>
  <c r="Q46" i="7"/>
  <c r="N48" i="8"/>
  <c r="N16" i="8"/>
  <c r="O5" i="7"/>
  <c r="N5" i="8"/>
  <c r="N96" i="8"/>
  <c r="N20" i="8"/>
  <c r="N44" i="8"/>
  <c r="N34" i="8"/>
  <c r="N78" i="8"/>
  <c r="P101" i="7"/>
  <c r="P45" i="7"/>
  <c r="N95" i="8"/>
  <c r="P61" i="7"/>
  <c r="O11" i="7"/>
  <c r="N11" i="8"/>
  <c r="O73" i="7"/>
  <c r="N73" i="8"/>
  <c r="P103" i="7"/>
  <c r="P84" i="7"/>
  <c r="O38" i="7"/>
  <c r="N38" i="8"/>
  <c r="P72" i="7"/>
  <c r="P80" i="7"/>
  <c r="P19" i="7"/>
  <c r="P32" i="7"/>
  <c r="P15" i="7"/>
  <c r="N107" i="8"/>
  <c r="N36" i="8"/>
  <c r="N8" i="8"/>
  <c r="R100" i="7"/>
  <c r="O66" i="7"/>
  <c r="N66" i="8"/>
  <c r="N74" i="8"/>
  <c r="P7" i="7"/>
  <c r="P59" i="7"/>
  <c r="N39" i="8"/>
  <c r="O6" i="7"/>
  <c r="N6" i="8"/>
  <c r="P77" i="7"/>
  <c r="N29" i="8"/>
  <c r="P28" i="7"/>
  <c r="N99" i="8"/>
  <c r="N71" i="8"/>
  <c r="Q78" i="7"/>
  <c r="O14" i="7"/>
  <c r="N14" i="8"/>
  <c r="P47" i="7"/>
  <c r="N54" i="8"/>
  <c r="N31" i="8"/>
  <c r="N79" i="8"/>
  <c r="P88" i="7"/>
  <c r="O67" i="7"/>
  <c r="N67" i="8"/>
  <c r="P57" i="7"/>
  <c r="P81" i="7"/>
  <c r="P51" i="7"/>
  <c r="N18" i="8"/>
  <c r="N24" i="8"/>
  <c r="P48" i="7"/>
  <c r="P16" i="7"/>
  <c r="N90" i="8"/>
  <c r="P95" i="7"/>
  <c r="Q44" i="7"/>
  <c r="O30" i="7"/>
  <c r="N30" i="8"/>
  <c r="Q50" i="7"/>
  <c r="N21" i="8"/>
  <c r="P41" i="7"/>
  <c r="P23" i="7"/>
  <c r="N76" i="8"/>
  <c r="P107" i="7"/>
  <c r="N94" i="8"/>
  <c r="O42" i="7"/>
  <c r="N42" i="8"/>
  <c r="P8" i="7"/>
  <c r="N43" i="8"/>
  <c r="N91" i="8"/>
  <c r="N7" i="8"/>
  <c r="O68" i="7"/>
  <c r="N68" i="8"/>
  <c r="P12" i="7"/>
  <c r="P39" i="7"/>
  <c r="P58" i="7"/>
  <c r="P33" i="7"/>
  <c r="N92" i="8"/>
  <c r="N53" i="8"/>
  <c r="N25" i="8"/>
  <c r="N4" i="8"/>
  <c r="P104" i="7"/>
  <c r="N40" i="8"/>
  <c r="N47" i="8"/>
  <c r="P54" i="7"/>
  <c r="P31" i="7"/>
  <c r="P79" i="7"/>
  <c r="N27" i="8"/>
  <c r="O111" i="8" l="1"/>
  <c r="AB112" i="7"/>
  <c r="O110" i="8"/>
  <c r="O108" i="8"/>
  <c r="AC110" i="7"/>
  <c r="O113" i="8"/>
  <c r="O109" i="8"/>
  <c r="AD111" i="7"/>
  <c r="O112" i="8"/>
  <c r="AB113" i="7"/>
  <c r="AV113" i="11"/>
  <c r="AV112" i="11"/>
  <c r="AV111" i="11"/>
  <c r="AV110" i="11"/>
  <c r="AV109" i="11"/>
  <c r="AV108" i="11"/>
  <c r="AL4" i="11"/>
  <c r="AW30" i="11" s="1"/>
  <c r="AV47" i="11"/>
  <c r="AV43" i="11"/>
  <c r="AV88" i="11"/>
  <c r="AV107" i="11"/>
  <c r="AV65" i="11"/>
  <c r="AV97" i="11"/>
  <c r="J61" i="12" s="1"/>
  <c r="AV56" i="11"/>
  <c r="J40" i="12"/>
  <c r="J39" i="12"/>
  <c r="I59" i="12"/>
  <c r="AV96" i="11"/>
  <c r="AV51" i="11"/>
  <c r="AV18" i="11"/>
  <c r="AV48" i="11"/>
  <c r="AV24" i="11"/>
  <c r="AV40" i="11"/>
  <c r="AV39" i="11"/>
  <c r="AV13" i="11"/>
  <c r="AV100" i="11"/>
  <c r="AV63" i="11"/>
  <c r="AV57" i="11"/>
  <c r="AV33" i="11"/>
  <c r="AV28" i="11"/>
  <c r="AV72" i="11"/>
  <c r="AV106" i="11"/>
  <c r="AV7" i="11"/>
  <c r="AV103" i="11"/>
  <c r="AV104" i="11"/>
  <c r="AV54" i="11"/>
  <c r="AV61" i="11"/>
  <c r="AV82" i="11"/>
  <c r="AV99" i="11"/>
  <c r="AV19" i="11"/>
  <c r="AV91" i="11"/>
  <c r="AV86" i="11"/>
  <c r="AV37" i="11"/>
  <c r="AV85" i="11"/>
  <c r="AV30" i="11"/>
  <c r="AV20" i="11"/>
  <c r="AV8" i="11"/>
  <c r="AV67" i="11"/>
  <c r="AV52" i="11"/>
  <c r="AV21" i="11"/>
  <c r="AV93" i="11"/>
  <c r="AV31" i="11"/>
  <c r="AV64" i="11"/>
  <c r="J20" i="12" s="1"/>
  <c r="AV73" i="11"/>
  <c r="AV83" i="11"/>
  <c r="AV76" i="11"/>
  <c r="AV90" i="11"/>
  <c r="AV58" i="11"/>
  <c r="AV78" i="11"/>
  <c r="AV29" i="11"/>
  <c r="AV77" i="11"/>
  <c r="AV5" i="11"/>
  <c r="J22" i="12" s="1"/>
  <c r="AV17" i="11"/>
  <c r="O65" i="8"/>
  <c r="AV70" i="11"/>
  <c r="AV38" i="11"/>
  <c r="AV75" i="11"/>
  <c r="AV95" i="11"/>
  <c r="AV60" i="11"/>
  <c r="AV94" i="11"/>
  <c r="AV16" i="11"/>
  <c r="AV32" i="11"/>
  <c r="AV36" i="11"/>
  <c r="AV4" i="11"/>
  <c r="J59" i="12" s="1"/>
  <c r="AV44" i="11"/>
  <c r="AV35" i="11"/>
  <c r="AV71" i="11"/>
  <c r="AV66" i="11"/>
  <c r="AV59" i="11"/>
  <c r="AV49" i="11"/>
  <c r="AV26" i="11"/>
  <c r="AV84" i="11"/>
  <c r="AV102" i="11"/>
  <c r="AV69" i="11"/>
  <c r="AV25" i="11"/>
  <c r="AV11" i="11"/>
  <c r="AV34" i="11"/>
  <c r="AV41" i="11"/>
  <c r="AV53" i="11"/>
  <c r="AV87" i="11"/>
  <c r="AV74" i="11"/>
  <c r="AV27" i="11"/>
  <c r="AV14" i="11"/>
  <c r="AV89" i="11"/>
  <c r="AV81" i="11"/>
  <c r="J60" i="12" s="1"/>
  <c r="AV10" i="11"/>
  <c r="AV12" i="11"/>
  <c r="AV105" i="11"/>
  <c r="AV101" i="11"/>
  <c r="AV9" i="11"/>
  <c r="AV45" i="11"/>
  <c r="AV50" i="11"/>
  <c r="AV46" i="11"/>
  <c r="AV79" i="11"/>
  <c r="AV6" i="11"/>
  <c r="AV55" i="11"/>
  <c r="AV62" i="11"/>
  <c r="AV22" i="11"/>
  <c r="AV92" i="11"/>
  <c r="AV68" i="11"/>
  <c r="AV80" i="11"/>
  <c r="AV15" i="11"/>
  <c r="AV23" i="11"/>
  <c r="AV98" i="11"/>
  <c r="AV42" i="11"/>
  <c r="O31" i="8"/>
  <c r="O23" i="8"/>
  <c r="J14" i="12"/>
  <c r="K38" i="12"/>
  <c r="K15" i="12"/>
  <c r="K14" i="12" s="1"/>
  <c r="J16" i="12"/>
  <c r="AM75" i="11"/>
  <c r="AW96" i="11"/>
  <c r="AM96" i="11"/>
  <c r="AM19" i="11"/>
  <c r="AM47" i="11"/>
  <c r="AM91" i="11"/>
  <c r="AM89" i="11"/>
  <c r="AM10" i="11"/>
  <c r="AM105" i="11"/>
  <c r="AM9" i="11"/>
  <c r="AM50" i="11"/>
  <c r="AM6" i="11"/>
  <c r="AM62" i="11"/>
  <c r="AM92" i="11"/>
  <c r="AM68" i="11"/>
  <c r="AM15" i="11"/>
  <c r="AM23" i="11"/>
  <c r="AM98" i="11"/>
  <c r="AM42" i="11"/>
  <c r="AM44" i="11"/>
  <c r="AM71" i="11"/>
  <c r="AM59" i="11"/>
  <c r="AM26" i="11"/>
  <c r="AM84" i="11"/>
  <c r="AM69" i="11"/>
  <c r="AM11" i="11"/>
  <c r="AM60" i="11"/>
  <c r="AM16" i="11"/>
  <c r="AM32" i="11"/>
  <c r="AM36" i="11"/>
  <c r="AM5" i="11"/>
  <c r="AM31" i="11"/>
  <c r="AM99" i="11"/>
  <c r="AM39" i="11"/>
  <c r="AM34" i="11"/>
  <c r="AM41" i="11"/>
  <c r="AM53" i="11"/>
  <c r="AM87" i="11"/>
  <c r="AM74" i="11"/>
  <c r="AM27" i="11"/>
  <c r="AM14" i="11"/>
  <c r="AM88" i="11"/>
  <c r="AM76" i="11"/>
  <c r="AM37" i="11"/>
  <c r="AM63" i="11"/>
  <c r="AM18" i="11"/>
  <c r="AM90" i="11"/>
  <c r="AM85" i="11"/>
  <c r="AM104" i="11"/>
  <c r="AM65" i="11"/>
  <c r="AM58" i="11"/>
  <c r="AM30" i="11"/>
  <c r="AM57" i="11"/>
  <c r="AM48" i="11"/>
  <c r="AM78" i="11"/>
  <c r="AM20" i="11"/>
  <c r="AM54" i="11"/>
  <c r="AM56" i="11"/>
  <c r="AM29" i="11"/>
  <c r="AM8" i="11"/>
  <c r="AM33" i="11"/>
  <c r="AM24" i="11"/>
  <c r="AM77" i="11"/>
  <c r="AM67" i="11"/>
  <c r="AM52" i="11"/>
  <c r="AM40" i="11"/>
  <c r="AM17" i="11"/>
  <c r="AM21" i="11"/>
  <c r="AM61" i="11"/>
  <c r="AM97" i="11"/>
  <c r="AM72" i="11"/>
  <c r="AM93" i="11"/>
  <c r="AM28" i="11"/>
  <c r="AM70" i="11"/>
  <c r="AM38" i="11"/>
  <c r="AM13" i="11"/>
  <c r="AM64" i="11"/>
  <c r="AM7" i="11"/>
  <c r="AM73" i="11"/>
  <c r="AM81" i="11"/>
  <c r="AM12" i="11"/>
  <c r="AM101" i="11"/>
  <c r="AM45" i="11"/>
  <c r="AM46" i="11"/>
  <c r="AM79" i="11"/>
  <c r="AM55" i="11"/>
  <c r="AM22" i="11"/>
  <c r="AM80" i="11"/>
  <c r="J21" i="12"/>
  <c r="J23" i="12" s="1"/>
  <c r="AM35" i="11"/>
  <c r="AM66" i="11"/>
  <c r="AM49" i="11"/>
  <c r="AM102" i="11"/>
  <c r="AM25" i="11"/>
  <c r="AM95" i="11"/>
  <c r="AM94" i="11"/>
  <c r="AM82" i="11"/>
  <c r="AM100" i="11"/>
  <c r="AM51" i="11"/>
  <c r="AM83" i="11"/>
  <c r="AM86" i="11"/>
  <c r="AM103" i="11"/>
  <c r="AM43" i="11"/>
  <c r="O107" i="8"/>
  <c r="O97" i="8"/>
  <c r="O47" i="8"/>
  <c r="O72" i="8"/>
  <c r="Q95" i="7"/>
  <c r="O51" i="8"/>
  <c r="O7" i="8"/>
  <c r="P66" i="7"/>
  <c r="O66" i="8"/>
  <c r="O32" i="8"/>
  <c r="R69" i="7"/>
  <c r="P83" i="7"/>
  <c r="O83" i="8"/>
  <c r="P52" i="7"/>
  <c r="O52" i="8"/>
  <c r="O46" i="8"/>
  <c r="Q87" i="7"/>
  <c r="O71" i="8"/>
  <c r="O25" i="8"/>
  <c r="Q53" i="7"/>
  <c r="P26" i="7"/>
  <c r="O26" i="8"/>
  <c r="Q24" i="7"/>
  <c r="O81" i="8"/>
  <c r="Q47" i="7"/>
  <c r="R78" i="7"/>
  <c r="Q7" i="7"/>
  <c r="Q32" i="7"/>
  <c r="O103" i="8"/>
  <c r="O45" i="8"/>
  <c r="R94" i="7"/>
  <c r="P70" i="7"/>
  <c r="O70" i="8"/>
  <c r="O56" i="8"/>
  <c r="O4" i="8"/>
  <c r="Q25" i="7"/>
  <c r="O53" i="8"/>
  <c r="Q13" i="7"/>
  <c r="Q91" i="7"/>
  <c r="R65" i="7"/>
  <c r="Q76" i="7"/>
  <c r="P22" i="7"/>
  <c r="O22" i="8"/>
  <c r="Q21" i="7"/>
  <c r="O24" i="8"/>
  <c r="Q18" i="7"/>
  <c r="P37" i="7"/>
  <c r="O37" i="8"/>
  <c r="O79" i="8"/>
  <c r="O54" i="8"/>
  <c r="O104" i="8"/>
  <c r="Q33" i="7"/>
  <c r="Q39" i="7"/>
  <c r="O68" i="8"/>
  <c r="P68" i="7"/>
  <c r="Q8" i="7"/>
  <c r="P42" i="7"/>
  <c r="O42" i="8"/>
  <c r="O85" i="8"/>
  <c r="Q41" i="7"/>
  <c r="R50" i="7"/>
  <c r="R44" i="7"/>
  <c r="O96" i="8"/>
  <c r="Q48" i="7"/>
  <c r="Q81" i="7"/>
  <c r="P67" i="7"/>
  <c r="O67" i="8"/>
  <c r="O28" i="8"/>
  <c r="Q77" i="7"/>
  <c r="O59" i="8"/>
  <c r="S100" i="7"/>
  <c r="O15" i="8"/>
  <c r="O19" i="8"/>
  <c r="O84" i="8"/>
  <c r="O61" i="8"/>
  <c r="Q45" i="7"/>
  <c r="P102" i="7"/>
  <c r="O102" i="8"/>
  <c r="O75" i="8"/>
  <c r="O29" i="8"/>
  <c r="R34" i="7"/>
  <c r="O98" i="8"/>
  <c r="P98" i="7"/>
  <c r="P106" i="7"/>
  <c r="O106" i="8"/>
  <c r="O36" i="8"/>
  <c r="O105" i="8"/>
  <c r="Q56" i="7"/>
  <c r="O63" i="8"/>
  <c r="R90" i="7"/>
  <c r="P55" i="7"/>
  <c r="O55" i="8"/>
  <c r="P82" i="7"/>
  <c r="O82" i="8"/>
  <c r="O40" i="8"/>
  <c r="Q4" i="7"/>
  <c r="O49" i="8"/>
  <c r="P49" i="7"/>
  <c r="O92" i="8"/>
  <c r="P60" i="7"/>
  <c r="O60" i="8"/>
  <c r="O13" i="8"/>
  <c r="O43" i="8"/>
  <c r="O62" i="8"/>
  <c r="P62" i="7"/>
  <c r="Q58" i="7"/>
  <c r="Q12" i="7"/>
  <c r="P30" i="7"/>
  <c r="O30" i="8"/>
  <c r="Q16" i="7"/>
  <c r="Q57" i="7"/>
  <c r="Q88" i="7"/>
  <c r="O6" i="8"/>
  <c r="P6" i="7"/>
  <c r="Q80" i="7"/>
  <c r="Q103" i="7"/>
  <c r="Q101" i="7"/>
  <c r="P10" i="7"/>
  <c r="O10" i="8"/>
  <c r="O35" i="8"/>
  <c r="O78" i="8"/>
  <c r="Q99" i="7"/>
  <c r="R74" i="7"/>
  <c r="O64" i="8"/>
  <c r="Q27" i="7"/>
  <c r="O94" i="8"/>
  <c r="O91" i="8"/>
  <c r="O76" i="8"/>
  <c r="O21" i="8"/>
  <c r="O18" i="8"/>
  <c r="P9" i="7"/>
  <c r="O9" i="8"/>
  <c r="Q31" i="7"/>
  <c r="O33" i="8"/>
  <c r="O39" i="8"/>
  <c r="Q107" i="7"/>
  <c r="Q23" i="7"/>
  <c r="O48" i="8"/>
  <c r="O77" i="8"/>
  <c r="O80" i="8"/>
  <c r="P38" i="7"/>
  <c r="O38" i="8"/>
  <c r="P11" i="7"/>
  <c r="O11" i="8"/>
  <c r="Q35" i="7"/>
  <c r="P93" i="7"/>
  <c r="O93" i="8"/>
  <c r="Q79" i="7"/>
  <c r="Q54" i="7"/>
  <c r="Q104" i="7"/>
  <c r="O58" i="8"/>
  <c r="O12" i="8"/>
  <c r="O8" i="8"/>
  <c r="O41" i="8"/>
  <c r="O95" i="8"/>
  <c r="O16" i="8"/>
  <c r="Q51" i="7"/>
  <c r="O57" i="8"/>
  <c r="O88" i="8"/>
  <c r="P14" i="7"/>
  <c r="O14" i="8"/>
  <c r="Q28" i="7"/>
  <c r="Q59" i="7"/>
  <c r="Q15" i="7"/>
  <c r="Q19" i="7"/>
  <c r="Q72" i="7"/>
  <c r="Q84" i="7"/>
  <c r="P73" i="7"/>
  <c r="O73" i="8"/>
  <c r="Q61" i="7"/>
  <c r="O101" i="8"/>
  <c r="P5" i="7"/>
  <c r="O5" i="8"/>
  <c r="O44" i="8"/>
  <c r="O34" i="8"/>
  <c r="O17" i="8"/>
  <c r="O69" i="8"/>
  <c r="O50" i="8"/>
  <c r="O74" i="8"/>
  <c r="O20" i="8"/>
  <c r="O90" i="8"/>
  <c r="R46" i="7"/>
  <c r="T71" i="7"/>
  <c r="Q75" i="7"/>
  <c r="O99" i="8"/>
  <c r="Q29" i="7"/>
  <c r="R17" i="7"/>
  <c r="R20" i="7"/>
  <c r="Q105" i="7"/>
  <c r="O87" i="8"/>
  <c r="Q63" i="7"/>
  <c r="Q64" i="7"/>
  <c r="O27" i="8"/>
  <c r="Q40" i="7"/>
  <c r="O100" i="8"/>
  <c r="Q92" i="7"/>
  <c r="Q43" i="7"/>
  <c r="R85" i="7"/>
  <c r="P86" i="7"/>
  <c r="O86" i="8"/>
  <c r="R36" i="7"/>
  <c r="R96" i="7"/>
  <c r="P89" i="7"/>
  <c r="O89" i="8"/>
  <c r="Q97" i="7"/>
  <c r="AW107" i="11" l="1"/>
  <c r="AW106" i="11"/>
  <c r="AW93" i="11"/>
  <c r="AW24" i="11"/>
  <c r="P109" i="8"/>
  <c r="P113" i="8"/>
  <c r="P108" i="8"/>
  <c r="AD110" i="7"/>
  <c r="AC112" i="7"/>
  <c r="P112" i="8"/>
  <c r="AC113" i="7"/>
  <c r="P110" i="8"/>
  <c r="P111" i="8"/>
  <c r="AE111" i="7"/>
  <c r="AW25" i="11"/>
  <c r="AW27" i="11"/>
  <c r="AW42" i="11"/>
  <c r="AW80" i="11"/>
  <c r="AW7" i="11"/>
  <c r="AW21" i="11"/>
  <c r="AW60" i="11"/>
  <c r="AW46" i="11"/>
  <c r="AW86" i="11"/>
  <c r="AW20" i="11"/>
  <c r="AW18" i="11"/>
  <c r="AW41" i="11"/>
  <c r="AW50" i="11"/>
  <c r="AW89" i="11"/>
  <c r="AW113" i="11"/>
  <c r="AW43" i="11"/>
  <c r="AW94" i="11"/>
  <c r="AW13" i="11"/>
  <c r="AW97" i="11"/>
  <c r="K61" i="12" s="1"/>
  <c r="AW67" i="11"/>
  <c r="AW37" i="11"/>
  <c r="AW87" i="11"/>
  <c r="AW31" i="11"/>
  <c r="AW26" i="11"/>
  <c r="AW111" i="11"/>
  <c r="AW112" i="11"/>
  <c r="AW49" i="11"/>
  <c r="AW55" i="11"/>
  <c r="AW81" i="11"/>
  <c r="K60" i="12" s="1"/>
  <c r="AW8" i="11"/>
  <c r="AW48" i="11"/>
  <c r="AW85" i="11"/>
  <c r="AW5" i="11"/>
  <c r="K22" i="12" s="1"/>
  <c r="AW68" i="11"/>
  <c r="AW109" i="11"/>
  <c r="AW110" i="11"/>
  <c r="AW51" i="11"/>
  <c r="AW35" i="11"/>
  <c r="AW101" i="11"/>
  <c r="AW70" i="11"/>
  <c r="AW40" i="11"/>
  <c r="AW56" i="11"/>
  <c r="AW65" i="11"/>
  <c r="AW88" i="11"/>
  <c r="AW39" i="11"/>
  <c r="AW32" i="11"/>
  <c r="AW71" i="11"/>
  <c r="AW62" i="11"/>
  <c r="AW47" i="11"/>
  <c r="AW69" i="11"/>
  <c r="AW23" i="11"/>
  <c r="AW105" i="11"/>
  <c r="AW108" i="11"/>
  <c r="AM4" i="11"/>
  <c r="AW103" i="11"/>
  <c r="AW82" i="11"/>
  <c r="AW95" i="11"/>
  <c r="AW102" i="11"/>
  <c r="AW66" i="11"/>
  <c r="AW73" i="11"/>
  <c r="AW64" i="11"/>
  <c r="K20" i="12" s="1"/>
  <c r="AW38" i="11"/>
  <c r="AW28" i="11"/>
  <c r="AW72" i="11"/>
  <c r="AW61" i="11"/>
  <c r="AW17" i="11"/>
  <c r="AW52" i="11"/>
  <c r="AW77" i="11"/>
  <c r="AW33" i="11"/>
  <c r="AW29" i="11"/>
  <c r="AW54" i="11"/>
  <c r="AW78" i="11"/>
  <c r="AW57" i="11"/>
  <c r="AW58" i="11"/>
  <c r="AW104" i="11"/>
  <c r="AW90" i="11"/>
  <c r="AW63" i="11"/>
  <c r="AW76" i="11"/>
  <c r="AW14" i="11"/>
  <c r="AW74" i="11"/>
  <c r="AW53" i="11"/>
  <c r="AW34" i="11"/>
  <c r="AW99" i="11"/>
  <c r="AW83" i="11"/>
  <c r="AW100" i="11"/>
  <c r="AW22" i="11"/>
  <c r="AW79" i="11"/>
  <c r="AW45" i="11"/>
  <c r="AW12" i="11"/>
  <c r="AW4" i="11"/>
  <c r="AW36" i="11"/>
  <c r="AW16" i="11"/>
  <c r="AW11" i="11"/>
  <c r="AW84" i="11"/>
  <c r="AW59" i="11"/>
  <c r="AW44" i="11"/>
  <c r="AW98" i="11"/>
  <c r="AW15" i="11"/>
  <c r="AW92" i="11"/>
  <c r="AW6" i="11"/>
  <c r="AW9" i="11"/>
  <c r="AW10" i="11"/>
  <c r="AW91" i="11"/>
  <c r="AW19" i="11"/>
  <c r="AW75" i="11"/>
  <c r="K40" i="12"/>
  <c r="K39" i="12"/>
  <c r="K59" i="12"/>
  <c r="P41" i="8"/>
  <c r="L38" i="12"/>
  <c r="L40" i="12" s="1"/>
  <c r="L15" i="12"/>
  <c r="L17" i="12" s="1"/>
  <c r="K16" i="12"/>
  <c r="K17" i="12"/>
  <c r="AX106" i="11"/>
  <c r="AN25" i="11"/>
  <c r="AN35" i="11"/>
  <c r="AN55" i="11"/>
  <c r="AN24" i="11"/>
  <c r="AN56" i="11"/>
  <c r="AN48" i="11"/>
  <c r="AN65" i="11"/>
  <c r="AN18" i="11"/>
  <c r="AN88" i="11"/>
  <c r="AN87" i="11"/>
  <c r="AN39" i="11"/>
  <c r="AN5" i="11"/>
  <c r="AN60" i="11"/>
  <c r="AN26" i="11"/>
  <c r="AN42" i="11"/>
  <c r="AN68" i="11"/>
  <c r="AN50" i="11"/>
  <c r="AN89" i="11"/>
  <c r="AN47" i="11"/>
  <c r="AN83" i="11"/>
  <c r="AN64" i="11"/>
  <c r="AN28" i="11"/>
  <c r="AN82" i="11"/>
  <c r="AN95" i="11"/>
  <c r="AN102" i="11"/>
  <c r="AN66" i="11"/>
  <c r="AN22" i="11"/>
  <c r="AN79" i="11"/>
  <c r="AN45" i="11"/>
  <c r="AN12" i="11"/>
  <c r="AN52" i="11"/>
  <c r="AN77" i="11"/>
  <c r="AN33" i="11"/>
  <c r="AN29" i="11"/>
  <c r="AN54" i="11"/>
  <c r="AN78" i="11"/>
  <c r="AN57" i="11"/>
  <c r="AN58" i="11"/>
  <c r="AN104" i="11"/>
  <c r="AN90" i="11"/>
  <c r="AN63" i="11"/>
  <c r="AN76" i="11"/>
  <c r="AN14" i="11"/>
  <c r="AN74" i="11"/>
  <c r="AN53" i="11"/>
  <c r="AN34" i="11"/>
  <c r="AN99" i="11"/>
  <c r="K21" i="12"/>
  <c r="K23" i="12" s="1"/>
  <c r="AN36" i="11"/>
  <c r="AN16" i="11"/>
  <c r="AN11" i="11"/>
  <c r="AN84" i="11"/>
  <c r="AN59" i="11"/>
  <c r="AN44" i="11"/>
  <c r="AN98" i="11"/>
  <c r="AN15" i="11"/>
  <c r="AN92" i="11"/>
  <c r="AN6" i="11"/>
  <c r="AN9" i="11"/>
  <c r="AN10" i="11"/>
  <c r="AN91" i="11"/>
  <c r="AN19" i="11"/>
  <c r="AN75" i="11"/>
  <c r="AN94" i="11"/>
  <c r="AN49" i="11"/>
  <c r="AN80" i="11"/>
  <c r="AN46" i="11"/>
  <c r="AN101" i="11"/>
  <c r="AN81" i="11"/>
  <c r="AN67" i="11"/>
  <c r="AN8" i="11"/>
  <c r="AN20" i="11"/>
  <c r="AN30" i="11"/>
  <c r="AN85" i="11"/>
  <c r="AN37" i="11"/>
  <c r="AN27" i="11"/>
  <c r="AN41" i="11"/>
  <c r="AN31" i="11"/>
  <c r="AN32" i="11"/>
  <c r="AN69" i="11"/>
  <c r="AN71" i="11"/>
  <c r="AN23" i="11"/>
  <c r="AN62" i="11"/>
  <c r="AN105" i="11"/>
  <c r="AN96" i="11"/>
  <c r="AN103" i="11"/>
  <c r="AN100" i="11"/>
  <c r="AN73" i="11"/>
  <c r="AN38" i="11"/>
  <c r="AN72" i="11"/>
  <c r="AN61" i="11"/>
  <c r="AN17" i="11"/>
  <c r="AN43" i="11"/>
  <c r="AN86" i="11"/>
  <c r="AN51" i="11"/>
  <c r="AN7" i="11"/>
  <c r="AN13" i="11"/>
  <c r="AN70" i="11"/>
  <c r="AN93" i="11"/>
  <c r="AN97" i="11"/>
  <c r="AN21" i="11"/>
  <c r="AN40" i="11"/>
  <c r="P103" i="8"/>
  <c r="R63" i="7"/>
  <c r="P75" i="8"/>
  <c r="S46" i="7"/>
  <c r="P84" i="8"/>
  <c r="P59" i="8"/>
  <c r="P54" i="8"/>
  <c r="P35" i="8"/>
  <c r="P99" i="8"/>
  <c r="Q6" i="7"/>
  <c r="P6" i="8"/>
  <c r="P57" i="8"/>
  <c r="R45" i="7"/>
  <c r="R21" i="7"/>
  <c r="P24" i="8"/>
  <c r="P53" i="8"/>
  <c r="P87" i="8"/>
  <c r="P43" i="8"/>
  <c r="S20" i="7"/>
  <c r="R29" i="7"/>
  <c r="R54" i="7"/>
  <c r="R35" i="7"/>
  <c r="Q38" i="7"/>
  <c r="P38" i="8"/>
  <c r="P23" i="8"/>
  <c r="R57" i="7"/>
  <c r="R58" i="7"/>
  <c r="P36" i="8"/>
  <c r="P71" i="8"/>
  <c r="P67" i="8"/>
  <c r="Q67" i="7"/>
  <c r="R48" i="7"/>
  <c r="R32" i="7"/>
  <c r="P83" i="8"/>
  <c r="Q83" i="7"/>
  <c r="R95" i="7"/>
  <c r="R97" i="7"/>
  <c r="Q86" i="7"/>
  <c r="P86" i="8"/>
  <c r="P40" i="8"/>
  <c r="R64" i="7"/>
  <c r="P105" i="8"/>
  <c r="S17" i="7"/>
  <c r="R15" i="7"/>
  <c r="P28" i="8"/>
  <c r="P92" i="8"/>
  <c r="R40" i="7"/>
  <c r="P63" i="8"/>
  <c r="R105" i="7"/>
  <c r="R75" i="7"/>
  <c r="Q73" i="7"/>
  <c r="P73" i="8"/>
  <c r="R72" i="7"/>
  <c r="P15" i="8"/>
  <c r="R28" i="7"/>
  <c r="P14" i="8"/>
  <c r="Q14" i="7"/>
  <c r="R51" i="7"/>
  <c r="R104" i="7"/>
  <c r="P79" i="8"/>
  <c r="Q93" i="7"/>
  <c r="P93" i="8"/>
  <c r="Q11" i="7"/>
  <c r="P11" i="8"/>
  <c r="R107" i="7"/>
  <c r="P31" i="8"/>
  <c r="P27" i="8"/>
  <c r="S74" i="7"/>
  <c r="R101" i="7"/>
  <c r="R80" i="7"/>
  <c r="R88" i="7"/>
  <c r="R16" i="7"/>
  <c r="R12" i="7"/>
  <c r="R4" i="7"/>
  <c r="Q82" i="7"/>
  <c r="P82" i="8"/>
  <c r="S90" i="7"/>
  <c r="Q98" i="7"/>
  <c r="P98" i="8"/>
  <c r="P45" i="8"/>
  <c r="R81" i="7"/>
  <c r="Q42" i="7"/>
  <c r="P42" i="8"/>
  <c r="R33" i="7"/>
  <c r="Q22" i="7"/>
  <c r="P22" i="8"/>
  <c r="S65" i="7"/>
  <c r="R13" i="7"/>
  <c r="Q70" i="7"/>
  <c r="P70" i="8"/>
  <c r="R7" i="7"/>
  <c r="R47" i="7"/>
  <c r="R24" i="7"/>
  <c r="R53" i="7"/>
  <c r="R87" i="7"/>
  <c r="P52" i="8"/>
  <c r="Q52" i="7"/>
  <c r="S69" i="7"/>
  <c r="Q89" i="7"/>
  <c r="P89" i="8"/>
  <c r="S36" i="7"/>
  <c r="S85" i="7"/>
  <c r="R92" i="7"/>
  <c r="P29" i="8"/>
  <c r="P61" i="8"/>
  <c r="P19" i="8"/>
  <c r="P107" i="8"/>
  <c r="R31" i="7"/>
  <c r="P58" i="8"/>
  <c r="P96" i="8"/>
  <c r="Q49" i="7"/>
  <c r="P49" i="8"/>
  <c r="P77" i="8"/>
  <c r="P48" i="8"/>
  <c r="S44" i="7"/>
  <c r="R41" i="7"/>
  <c r="R8" i="7"/>
  <c r="P39" i="8"/>
  <c r="Q37" i="7"/>
  <c r="P37" i="8"/>
  <c r="P76" i="8"/>
  <c r="R91" i="7"/>
  <c r="P32" i="8"/>
  <c r="P97" i="8"/>
  <c r="P64" i="8"/>
  <c r="R61" i="7"/>
  <c r="R84" i="7"/>
  <c r="R19" i="7"/>
  <c r="R59" i="7"/>
  <c r="R99" i="7"/>
  <c r="Q10" i="7"/>
  <c r="P10" i="8"/>
  <c r="R103" i="7"/>
  <c r="Q30" i="7"/>
  <c r="P30" i="8"/>
  <c r="P55" i="8"/>
  <c r="Q55" i="7"/>
  <c r="P56" i="8"/>
  <c r="R77" i="7"/>
  <c r="P8" i="8"/>
  <c r="R39" i="7"/>
  <c r="P18" i="8"/>
  <c r="P21" i="8"/>
  <c r="R76" i="7"/>
  <c r="P91" i="8"/>
  <c r="P25" i="8"/>
  <c r="S94" i="7"/>
  <c r="S78" i="7"/>
  <c r="S96" i="7"/>
  <c r="R43" i="7"/>
  <c r="U71" i="7"/>
  <c r="Q5" i="7"/>
  <c r="P5" i="8"/>
  <c r="P74" i="8"/>
  <c r="P69" i="8"/>
  <c r="P90" i="8"/>
  <c r="P44" i="8"/>
  <c r="P50" i="8"/>
  <c r="P65" i="8"/>
  <c r="P78" i="8"/>
  <c r="P20" i="8"/>
  <c r="P46" i="8"/>
  <c r="P34" i="8"/>
  <c r="P17" i="8"/>
  <c r="P94" i="8"/>
  <c r="P72" i="8"/>
  <c r="P51" i="8"/>
  <c r="P104" i="8"/>
  <c r="R79" i="7"/>
  <c r="R23" i="7"/>
  <c r="Q9" i="7"/>
  <c r="P9" i="8"/>
  <c r="R27" i="7"/>
  <c r="P101" i="8"/>
  <c r="P80" i="8"/>
  <c r="P88" i="8"/>
  <c r="P16" i="8"/>
  <c r="P12" i="8"/>
  <c r="Q62" i="7"/>
  <c r="P62" i="8"/>
  <c r="P85" i="8"/>
  <c r="Q60" i="7"/>
  <c r="P60" i="8"/>
  <c r="P100" i="8"/>
  <c r="P4" i="8"/>
  <c r="R56" i="7"/>
  <c r="Q106" i="7"/>
  <c r="P106" i="8"/>
  <c r="S34" i="7"/>
  <c r="Q102" i="7"/>
  <c r="P102" i="8"/>
  <c r="T100" i="7"/>
  <c r="P81" i="8"/>
  <c r="S50" i="7"/>
  <c r="Q68" i="7"/>
  <c r="P68" i="8"/>
  <c r="P33" i="8"/>
  <c r="R18" i="7"/>
  <c r="P13" i="8"/>
  <c r="R25" i="7"/>
  <c r="P7" i="8"/>
  <c r="P47" i="8"/>
  <c r="P26" i="8"/>
  <c r="Q26" i="7"/>
  <c r="Q66" i="7"/>
  <c r="P66" i="8"/>
  <c r="P95" i="8"/>
  <c r="AX107" i="11" l="1"/>
  <c r="AX18" i="11"/>
  <c r="Q110" i="8"/>
  <c r="Q109" i="8"/>
  <c r="Q113" i="8"/>
  <c r="AF111" i="7"/>
  <c r="AD112" i="7"/>
  <c r="Q111" i="8"/>
  <c r="Q108" i="8"/>
  <c r="AD113" i="7"/>
  <c r="AE110" i="7"/>
  <c r="Q112" i="8"/>
  <c r="AX5" i="11"/>
  <c r="AX24" i="11"/>
  <c r="AX87" i="11"/>
  <c r="AX35" i="11"/>
  <c r="AX48" i="11"/>
  <c r="AX25" i="11"/>
  <c r="AX113" i="11"/>
  <c r="AX4" i="11"/>
  <c r="L59" i="12" s="1"/>
  <c r="AX39" i="11"/>
  <c r="AX88" i="11"/>
  <c r="AX65" i="11"/>
  <c r="AX56" i="11"/>
  <c r="AX55" i="11"/>
  <c r="AX111" i="11"/>
  <c r="AX112" i="11"/>
  <c r="AX16" i="11"/>
  <c r="AX110" i="11"/>
  <c r="AX86" i="11"/>
  <c r="AX17" i="11"/>
  <c r="AX72" i="11"/>
  <c r="AX73" i="11"/>
  <c r="AX103" i="11"/>
  <c r="AX105" i="11"/>
  <c r="AX23" i="11"/>
  <c r="AX69" i="11"/>
  <c r="AX31" i="11"/>
  <c r="AX27" i="11"/>
  <c r="AX85" i="11"/>
  <c r="AX20" i="11"/>
  <c r="AX67" i="11"/>
  <c r="AX101" i="11"/>
  <c r="AX80" i="11"/>
  <c r="AX94" i="11"/>
  <c r="AX19" i="11"/>
  <c r="AX10" i="11"/>
  <c r="AX6" i="11"/>
  <c r="AX15" i="11"/>
  <c r="AX44" i="11"/>
  <c r="AX84" i="11"/>
  <c r="AX26" i="11"/>
  <c r="AX109" i="11"/>
  <c r="AX51" i="11"/>
  <c r="AX43" i="11"/>
  <c r="AX61" i="11"/>
  <c r="AX38" i="11"/>
  <c r="AX100" i="11"/>
  <c r="AX96" i="11"/>
  <c r="AX62" i="11"/>
  <c r="AX71" i="11"/>
  <c r="AX32" i="11"/>
  <c r="AX41" i="11"/>
  <c r="AX37" i="11"/>
  <c r="AX30" i="11"/>
  <c r="AX8" i="11"/>
  <c r="AX81" i="11"/>
  <c r="L60" i="12" s="1"/>
  <c r="AX46" i="11"/>
  <c r="AX49" i="11"/>
  <c r="AX75" i="11"/>
  <c r="AX91" i="11"/>
  <c r="AX9" i="11"/>
  <c r="AX92" i="11"/>
  <c r="AX98" i="11"/>
  <c r="AX59" i="11"/>
  <c r="AX11" i="11"/>
  <c r="AX36" i="11"/>
  <c r="AX40" i="11"/>
  <c r="AX97" i="11"/>
  <c r="L61" i="12" s="1"/>
  <c r="AX70" i="11"/>
  <c r="AX7" i="11"/>
  <c r="AX34" i="11"/>
  <c r="AX74" i="11"/>
  <c r="AX76" i="11"/>
  <c r="AX90" i="11"/>
  <c r="AX58" i="11"/>
  <c r="AX78" i="11"/>
  <c r="AX29" i="11"/>
  <c r="AX77" i="11"/>
  <c r="AX12" i="11"/>
  <c r="AX79" i="11"/>
  <c r="AX66" i="11"/>
  <c r="AX95" i="11"/>
  <c r="AX28" i="11"/>
  <c r="AX83" i="11"/>
  <c r="AX89" i="11"/>
  <c r="AX68" i="11"/>
  <c r="AX108" i="11"/>
  <c r="AN4" i="11"/>
  <c r="AX21" i="11"/>
  <c r="AX93" i="11"/>
  <c r="AX13" i="11"/>
  <c r="AX99" i="11"/>
  <c r="AX53" i="11"/>
  <c r="AX14" i="11"/>
  <c r="AX63" i="11"/>
  <c r="AX104" i="11"/>
  <c r="AX57" i="11"/>
  <c r="AX54" i="11"/>
  <c r="AX33" i="11"/>
  <c r="AX52" i="11"/>
  <c r="AX45" i="11"/>
  <c r="AX22" i="11"/>
  <c r="AX102" i="11"/>
  <c r="AX82" i="11"/>
  <c r="AX64" i="11"/>
  <c r="L20" i="12" s="1"/>
  <c r="AX47" i="11"/>
  <c r="AX50" i="11"/>
  <c r="AX42" i="11"/>
  <c r="AX60" i="11"/>
  <c r="Q27" i="8"/>
  <c r="L39" i="12"/>
  <c r="L22" i="12"/>
  <c r="M38" i="12"/>
  <c r="M40" i="12" s="1"/>
  <c r="M15" i="12"/>
  <c r="M14" i="12" s="1"/>
  <c r="L14" i="12"/>
  <c r="L16" i="12"/>
  <c r="AO86" i="11"/>
  <c r="AO17" i="11"/>
  <c r="AO72" i="11"/>
  <c r="AO73" i="11"/>
  <c r="AO103" i="11"/>
  <c r="AO105" i="11"/>
  <c r="AO23" i="11"/>
  <c r="AO69" i="11"/>
  <c r="AO31" i="11"/>
  <c r="AO27" i="11"/>
  <c r="AO85" i="11"/>
  <c r="AO20" i="11"/>
  <c r="AO67" i="11"/>
  <c r="AO101" i="11"/>
  <c r="AO80" i="11"/>
  <c r="AO94" i="11"/>
  <c r="AO19" i="11"/>
  <c r="AO10" i="11"/>
  <c r="AO6" i="11"/>
  <c r="AO15" i="11"/>
  <c r="AO44" i="11"/>
  <c r="AO84" i="11"/>
  <c r="AO16" i="11"/>
  <c r="AO34" i="11"/>
  <c r="AO74" i="11"/>
  <c r="AO76" i="11"/>
  <c r="AO90" i="11"/>
  <c r="AO58" i="11"/>
  <c r="AO78" i="11"/>
  <c r="AO29" i="11"/>
  <c r="AO77" i="11"/>
  <c r="AO12" i="11"/>
  <c r="AO79" i="11"/>
  <c r="AO66" i="11"/>
  <c r="AO95" i="11"/>
  <c r="AO28" i="11"/>
  <c r="AO83" i="11"/>
  <c r="AO89" i="11"/>
  <c r="AO68" i="11"/>
  <c r="AO26" i="11"/>
  <c r="AO39" i="11"/>
  <c r="AO88" i="11"/>
  <c r="AO65" i="11"/>
  <c r="AO56" i="11"/>
  <c r="AO55" i="11"/>
  <c r="AO25" i="11"/>
  <c r="AO40" i="11"/>
  <c r="AO97" i="11"/>
  <c r="AO70" i="11"/>
  <c r="AO7" i="11"/>
  <c r="AO51" i="11"/>
  <c r="AO43" i="11"/>
  <c r="AO61" i="11"/>
  <c r="AO38" i="11"/>
  <c r="AO100" i="11"/>
  <c r="AO96" i="11"/>
  <c r="AO62" i="11"/>
  <c r="AO71" i="11"/>
  <c r="AO32" i="11"/>
  <c r="AO41" i="11"/>
  <c r="AO37" i="11"/>
  <c r="AO30" i="11"/>
  <c r="AO8" i="11"/>
  <c r="AO81" i="11"/>
  <c r="AO46" i="11"/>
  <c r="AO49" i="11"/>
  <c r="AO75" i="11"/>
  <c r="AO91" i="11"/>
  <c r="AO9" i="11"/>
  <c r="AO92" i="11"/>
  <c r="AO98" i="11"/>
  <c r="AO59" i="11"/>
  <c r="AO11" i="11"/>
  <c r="AO36" i="11"/>
  <c r="AO99" i="11"/>
  <c r="AO53" i="11"/>
  <c r="AO14" i="11"/>
  <c r="AO63" i="11"/>
  <c r="AO104" i="11"/>
  <c r="AO57" i="11"/>
  <c r="AO54" i="11"/>
  <c r="AO33" i="11"/>
  <c r="AO52" i="11"/>
  <c r="AO45" i="11"/>
  <c r="AO22" i="11"/>
  <c r="AO102" i="11"/>
  <c r="AO82" i="11"/>
  <c r="AO64" i="11"/>
  <c r="AO47" i="11"/>
  <c r="AO50" i="11"/>
  <c r="AO42" i="11"/>
  <c r="AO60" i="11"/>
  <c r="AO5" i="11"/>
  <c r="AO87" i="11"/>
  <c r="AO18" i="11"/>
  <c r="AO48" i="11"/>
  <c r="AO24" i="11"/>
  <c r="AO35" i="11"/>
  <c r="AO21" i="11"/>
  <c r="AO93" i="11"/>
  <c r="AO13" i="11"/>
  <c r="Q45" i="8"/>
  <c r="T50" i="7"/>
  <c r="S103" i="7"/>
  <c r="S99" i="7"/>
  <c r="Q59" i="8"/>
  <c r="Q84" i="8"/>
  <c r="S41" i="7"/>
  <c r="Q92" i="8"/>
  <c r="Q24" i="8"/>
  <c r="Q13" i="8"/>
  <c r="S104" i="7"/>
  <c r="R14" i="7"/>
  <c r="Q14" i="8"/>
  <c r="Q57" i="8"/>
  <c r="R38" i="7"/>
  <c r="Q38" i="8"/>
  <c r="Q54" i="8"/>
  <c r="T20" i="7"/>
  <c r="S45" i="7"/>
  <c r="R6" i="7"/>
  <c r="Q6" i="8"/>
  <c r="Q65" i="8"/>
  <c r="R102" i="7"/>
  <c r="Q102" i="8"/>
  <c r="R106" i="7"/>
  <c r="Q106" i="8"/>
  <c r="S27" i="7"/>
  <c r="Q39" i="8"/>
  <c r="S84" i="7"/>
  <c r="Q31" i="8"/>
  <c r="S92" i="7"/>
  <c r="S87" i="7"/>
  <c r="Q80" i="8"/>
  <c r="Q104" i="8"/>
  <c r="S97" i="7"/>
  <c r="S21" i="7"/>
  <c r="Q69" i="8"/>
  <c r="Q25" i="8"/>
  <c r="S18" i="7"/>
  <c r="U100" i="7"/>
  <c r="T34" i="7"/>
  <c r="S56" i="7"/>
  <c r="R60" i="7"/>
  <c r="Q60" i="8"/>
  <c r="R9" i="7"/>
  <c r="Q9" i="8"/>
  <c r="S79" i="7"/>
  <c r="Q43" i="8"/>
  <c r="R55" i="7"/>
  <c r="Q55" i="8"/>
  <c r="Q103" i="8"/>
  <c r="Q99" i="8"/>
  <c r="S19" i="7"/>
  <c r="Q61" i="8"/>
  <c r="Q91" i="8"/>
  <c r="R37" i="7"/>
  <c r="Q37" i="8"/>
  <c r="Q41" i="8"/>
  <c r="T85" i="7"/>
  <c r="R89" i="7"/>
  <c r="Q89" i="8"/>
  <c r="S53" i="7"/>
  <c r="S47" i="7"/>
  <c r="R70" i="7"/>
  <c r="Q70" i="8"/>
  <c r="T65" i="7"/>
  <c r="S33" i="7"/>
  <c r="Q81" i="8"/>
  <c r="R98" i="7"/>
  <c r="Q98" i="8"/>
  <c r="R82" i="7"/>
  <c r="Q82" i="8"/>
  <c r="Q71" i="8"/>
  <c r="Q12" i="8"/>
  <c r="Q88" i="8"/>
  <c r="Q101" i="8"/>
  <c r="S51" i="7"/>
  <c r="S28" i="7"/>
  <c r="Q105" i="8"/>
  <c r="S40" i="7"/>
  <c r="Q15" i="8"/>
  <c r="Q64" i="8"/>
  <c r="R86" i="7"/>
  <c r="Q86" i="8"/>
  <c r="S95" i="7"/>
  <c r="S32" i="7"/>
  <c r="S58" i="7"/>
  <c r="S54" i="7"/>
  <c r="T46" i="7"/>
  <c r="R26" i="7"/>
  <c r="Q26" i="8"/>
  <c r="Q23" i="8"/>
  <c r="R5" i="7"/>
  <c r="Q5" i="8"/>
  <c r="Q90" i="8"/>
  <c r="Q74" i="8"/>
  <c r="Q34" i="8"/>
  <c r="Q96" i="8"/>
  <c r="Q78" i="8"/>
  <c r="Q94" i="8"/>
  <c r="Q46" i="8"/>
  <c r="Q17" i="8"/>
  <c r="Q85" i="8"/>
  <c r="Q36" i="8"/>
  <c r="Q50" i="8"/>
  <c r="Q20" i="8"/>
  <c r="S43" i="7"/>
  <c r="T78" i="7"/>
  <c r="Q77" i="8"/>
  <c r="S91" i="7"/>
  <c r="Q87" i="8"/>
  <c r="Q7" i="8"/>
  <c r="S81" i="7"/>
  <c r="Q100" i="8"/>
  <c r="Q4" i="8"/>
  <c r="S12" i="7"/>
  <c r="S88" i="7"/>
  <c r="S101" i="7"/>
  <c r="R11" i="7"/>
  <c r="Q11" i="8"/>
  <c r="R73" i="7"/>
  <c r="Q73" i="8"/>
  <c r="S105" i="7"/>
  <c r="S64" i="7"/>
  <c r="Q97" i="8"/>
  <c r="R83" i="7"/>
  <c r="Q83" i="8"/>
  <c r="Q48" i="8"/>
  <c r="S23" i="7"/>
  <c r="Q76" i="8"/>
  <c r="S77" i="7"/>
  <c r="S59" i="7"/>
  <c r="Q8" i="8"/>
  <c r="T36" i="7"/>
  <c r="T69" i="7"/>
  <c r="S24" i="7"/>
  <c r="S7" i="7"/>
  <c r="S13" i="7"/>
  <c r="R22" i="7"/>
  <c r="Q22" i="8"/>
  <c r="R42" i="7"/>
  <c r="Q42" i="8"/>
  <c r="T90" i="7"/>
  <c r="S4" i="7"/>
  <c r="Q16" i="8"/>
  <c r="Q107" i="8"/>
  <c r="Q72" i="8"/>
  <c r="Q75" i="8"/>
  <c r="T17" i="7"/>
  <c r="S48" i="7"/>
  <c r="S57" i="7"/>
  <c r="Q35" i="8"/>
  <c r="Q29" i="8"/>
  <c r="Q63" i="8"/>
  <c r="R66" i="7"/>
  <c r="Q66" i="8"/>
  <c r="S25" i="7"/>
  <c r="Q18" i="8"/>
  <c r="R68" i="7"/>
  <c r="Q68" i="8"/>
  <c r="Q56" i="8"/>
  <c r="R62" i="7"/>
  <c r="Q62" i="8"/>
  <c r="Q79" i="8"/>
  <c r="V71" i="7"/>
  <c r="T96" i="7"/>
  <c r="T94" i="7"/>
  <c r="S76" i="7"/>
  <c r="S39" i="7"/>
  <c r="R30" i="7"/>
  <c r="Q30" i="8"/>
  <c r="R10" i="7"/>
  <c r="Q10" i="8"/>
  <c r="Q19" i="8"/>
  <c r="S61" i="7"/>
  <c r="S8" i="7"/>
  <c r="T44" i="7"/>
  <c r="R49" i="7"/>
  <c r="Q49" i="8"/>
  <c r="S31" i="7"/>
  <c r="R52" i="7"/>
  <c r="Q52" i="8"/>
  <c r="Q53" i="8"/>
  <c r="Q47" i="8"/>
  <c r="Q33" i="8"/>
  <c r="Q44" i="8"/>
  <c r="S16" i="7"/>
  <c r="S80" i="7"/>
  <c r="T74" i="7"/>
  <c r="S107" i="7"/>
  <c r="R93" i="7"/>
  <c r="Q93" i="8"/>
  <c r="Q51" i="8"/>
  <c r="Q28" i="8"/>
  <c r="S72" i="7"/>
  <c r="S75" i="7"/>
  <c r="Q40" i="8"/>
  <c r="S15" i="7"/>
  <c r="Q95" i="8"/>
  <c r="Q32" i="8"/>
  <c r="R67" i="7"/>
  <c r="Q67" i="8"/>
  <c r="Q58" i="8"/>
  <c r="S35" i="7"/>
  <c r="S29" i="7"/>
  <c r="Q21" i="8"/>
  <c r="S63" i="7"/>
  <c r="L21" i="12" l="1"/>
  <c r="L23" i="12" s="1"/>
  <c r="AY13" i="11"/>
  <c r="AY106" i="11"/>
  <c r="AY48" i="11"/>
  <c r="AY107" i="11"/>
  <c r="AY12" i="11"/>
  <c r="AY94" i="11"/>
  <c r="AY87" i="11"/>
  <c r="AY26" i="11"/>
  <c r="AY69" i="11"/>
  <c r="AY21" i="11"/>
  <c r="AY35" i="11"/>
  <c r="AY34" i="11"/>
  <c r="R109" i="8"/>
  <c r="AY89" i="11"/>
  <c r="AY29" i="11"/>
  <c r="AY84" i="11"/>
  <c r="AY101" i="11"/>
  <c r="AY105" i="11"/>
  <c r="R112" i="8"/>
  <c r="R108" i="8"/>
  <c r="AE112" i="7"/>
  <c r="R110" i="8"/>
  <c r="R111" i="8"/>
  <c r="AG111" i="7"/>
  <c r="AF110" i="7"/>
  <c r="AE113" i="7"/>
  <c r="R113" i="8"/>
  <c r="AY66" i="11"/>
  <c r="AY76" i="11"/>
  <c r="AY10" i="11"/>
  <c r="AY27" i="11"/>
  <c r="AY17" i="11"/>
  <c r="AY93" i="11"/>
  <c r="AY24" i="11"/>
  <c r="AY18" i="11"/>
  <c r="AY28" i="11"/>
  <c r="AY58" i="11"/>
  <c r="AY15" i="11"/>
  <c r="AY20" i="11"/>
  <c r="AY73" i="11"/>
  <c r="AY86" i="11"/>
  <c r="AY68" i="11"/>
  <c r="AY83" i="11"/>
  <c r="AY95" i="11"/>
  <c r="AY79" i="11"/>
  <c r="AY77" i="11"/>
  <c r="AY78" i="11"/>
  <c r="AY90" i="11"/>
  <c r="AY74" i="11"/>
  <c r="AY16" i="11"/>
  <c r="AY44" i="11"/>
  <c r="AY6" i="11"/>
  <c r="AY19" i="11"/>
  <c r="AY80" i="11"/>
  <c r="AY67" i="11"/>
  <c r="AY85" i="11"/>
  <c r="AY31" i="11"/>
  <c r="AY23" i="11"/>
  <c r="AY103" i="11"/>
  <c r="AY72" i="11"/>
  <c r="AY113" i="11"/>
  <c r="AY111" i="11"/>
  <c r="AY112" i="11"/>
  <c r="AY109" i="11"/>
  <c r="AY110" i="11"/>
  <c r="AY4" i="11"/>
  <c r="M21" i="12" s="1"/>
  <c r="M23" i="12" s="1"/>
  <c r="AY60" i="11"/>
  <c r="AY50" i="11"/>
  <c r="AY64" i="11"/>
  <c r="M20" i="12" s="1"/>
  <c r="AY102" i="11"/>
  <c r="AY45" i="11"/>
  <c r="AY33" i="11"/>
  <c r="AY57" i="11"/>
  <c r="AY63" i="11"/>
  <c r="AY53" i="11"/>
  <c r="AY36" i="11"/>
  <c r="AY59" i="11"/>
  <c r="AY92" i="11"/>
  <c r="AY91" i="11"/>
  <c r="AY49" i="11"/>
  <c r="AY81" i="11"/>
  <c r="M60" i="12" s="1"/>
  <c r="AY30" i="11"/>
  <c r="AY41" i="11"/>
  <c r="AY71" i="11"/>
  <c r="AY96" i="11"/>
  <c r="AY38" i="11"/>
  <c r="AY43" i="11"/>
  <c r="AY7" i="11"/>
  <c r="AY97" i="11"/>
  <c r="M61" i="12" s="1"/>
  <c r="AY25" i="11"/>
  <c r="AY56" i="11"/>
  <c r="AY88" i="11"/>
  <c r="AY5" i="11"/>
  <c r="M22" i="12" s="1"/>
  <c r="AY42" i="11"/>
  <c r="AY47" i="11"/>
  <c r="AY82" i="11"/>
  <c r="AY22" i="11"/>
  <c r="AY52" i="11"/>
  <c r="AY54" i="11"/>
  <c r="AY104" i="11"/>
  <c r="AY14" i="11"/>
  <c r="AY99" i="11"/>
  <c r="AY11" i="11"/>
  <c r="AY98" i="11"/>
  <c r="AY9" i="11"/>
  <c r="AY75" i="11"/>
  <c r="AY46" i="11"/>
  <c r="AY8" i="11"/>
  <c r="AY37" i="11"/>
  <c r="AY32" i="11"/>
  <c r="AY62" i="11"/>
  <c r="AY100" i="11"/>
  <c r="AY61" i="11"/>
  <c r="AY51" i="11"/>
  <c r="AY70" i="11"/>
  <c r="AY40" i="11"/>
  <c r="AY55" i="11"/>
  <c r="AY65" i="11"/>
  <c r="AY39" i="11"/>
  <c r="AY108" i="11"/>
  <c r="AO4" i="11"/>
  <c r="M59" i="12"/>
  <c r="R72" i="8"/>
  <c r="R63" i="8"/>
  <c r="M39" i="12"/>
  <c r="N38" i="12"/>
  <c r="N40" i="12" s="1"/>
  <c r="N15" i="12"/>
  <c r="N16" i="12" s="1"/>
  <c r="M17" i="12"/>
  <c r="M16" i="12"/>
  <c r="AP13" i="11"/>
  <c r="AP48" i="11"/>
  <c r="AP93" i="11"/>
  <c r="AP24" i="11"/>
  <c r="AP18" i="11"/>
  <c r="AP60" i="11"/>
  <c r="AP50" i="11"/>
  <c r="AP64" i="11"/>
  <c r="AP102" i="11"/>
  <c r="AP45" i="11"/>
  <c r="AP33" i="11"/>
  <c r="AP57" i="11"/>
  <c r="AP63" i="11"/>
  <c r="AP53" i="11"/>
  <c r="AP36" i="11"/>
  <c r="AP59" i="11"/>
  <c r="AP92" i="11"/>
  <c r="AP91" i="11"/>
  <c r="AP49" i="11"/>
  <c r="AP81" i="11"/>
  <c r="AP30" i="11"/>
  <c r="AP41" i="11"/>
  <c r="AP71" i="11"/>
  <c r="AP96" i="11"/>
  <c r="AP38" i="11"/>
  <c r="AP43" i="11"/>
  <c r="AP7" i="11"/>
  <c r="AP97" i="11"/>
  <c r="AP25" i="11"/>
  <c r="AP56" i="11"/>
  <c r="AP88" i="11"/>
  <c r="AP68" i="11"/>
  <c r="AP83" i="11"/>
  <c r="AP95" i="11"/>
  <c r="AP79" i="11"/>
  <c r="AP77" i="11"/>
  <c r="AP78" i="11"/>
  <c r="AP90" i="11"/>
  <c r="AP74" i="11"/>
  <c r="AP16" i="11"/>
  <c r="AP44" i="11"/>
  <c r="AP6" i="11"/>
  <c r="AP19" i="11"/>
  <c r="AP80" i="11"/>
  <c r="AP67" i="11"/>
  <c r="AP85" i="11"/>
  <c r="AP31" i="11"/>
  <c r="AP23" i="11"/>
  <c r="AP103" i="11"/>
  <c r="AP72" i="11"/>
  <c r="AP86" i="11"/>
  <c r="AP21" i="11"/>
  <c r="AP35" i="11"/>
  <c r="AP87" i="11"/>
  <c r="AP5" i="11"/>
  <c r="AP42" i="11"/>
  <c r="AP47" i="11"/>
  <c r="AP82" i="11"/>
  <c r="AP22" i="11"/>
  <c r="AP52" i="11"/>
  <c r="AP54" i="11"/>
  <c r="AP104" i="11"/>
  <c r="AP14" i="11"/>
  <c r="AP99" i="11"/>
  <c r="AP11" i="11"/>
  <c r="AP98" i="11"/>
  <c r="AP9" i="11"/>
  <c r="AP75" i="11"/>
  <c r="AP46" i="11"/>
  <c r="AP8" i="11"/>
  <c r="AP37" i="11"/>
  <c r="AP32" i="11"/>
  <c r="AP62" i="11"/>
  <c r="AP100" i="11"/>
  <c r="AP61" i="11"/>
  <c r="AP51" i="11"/>
  <c r="AP70" i="11"/>
  <c r="AP40" i="11"/>
  <c r="AP55" i="11"/>
  <c r="AP65" i="11"/>
  <c r="AP39" i="11"/>
  <c r="AP26" i="11"/>
  <c r="AP89" i="11"/>
  <c r="AP28" i="11"/>
  <c r="AP66" i="11"/>
  <c r="AP12" i="11"/>
  <c r="AP29" i="11"/>
  <c r="AP58" i="11"/>
  <c r="AP76" i="11"/>
  <c r="AP34" i="11"/>
  <c r="AP84" i="11"/>
  <c r="AP15" i="11"/>
  <c r="AP10" i="11"/>
  <c r="AP94" i="11"/>
  <c r="AP101" i="11"/>
  <c r="AP20" i="11"/>
  <c r="AP27" i="11"/>
  <c r="AP69" i="11"/>
  <c r="AP105" i="11"/>
  <c r="AP73" i="11"/>
  <c r="AP17" i="11"/>
  <c r="R8" i="8"/>
  <c r="T35" i="7"/>
  <c r="U74" i="7"/>
  <c r="T16" i="7"/>
  <c r="S10" i="7"/>
  <c r="R10" i="8"/>
  <c r="T39" i="7"/>
  <c r="W71" i="7"/>
  <c r="S66" i="7"/>
  <c r="R66" i="8"/>
  <c r="R57" i="8"/>
  <c r="T13" i="7"/>
  <c r="S11" i="7"/>
  <c r="R11" i="8"/>
  <c r="T32" i="7"/>
  <c r="R51" i="8"/>
  <c r="R56" i="8"/>
  <c r="R18" i="8"/>
  <c r="S38" i="7"/>
  <c r="R38" i="8"/>
  <c r="T80" i="7"/>
  <c r="R85" i="8"/>
  <c r="S49" i="7"/>
  <c r="R49" i="8"/>
  <c r="T8" i="7"/>
  <c r="R34" i="8"/>
  <c r="T25" i="7"/>
  <c r="T57" i="7"/>
  <c r="R74" i="8"/>
  <c r="T77" i="7"/>
  <c r="R12" i="8"/>
  <c r="R81" i="8"/>
  <c r="R91" i="8"/>
  <c r="U78" i="7"/>
  <c r="S5" i="7"/>
  <c r="R5" i="8"/>
  <c r="R44" i="8"/>
  <c r="R96" i="8"/>
  <c r="R17" i="8"/>
  <c r="R36" i="8"/>
  <c r="R94" i="8"/>
  <c r="R90" i="8"/>
  <c r="R69" i="8"/>
  <c r="R58" i="8"/>
  <c r="R95" i="8"/>
  <c r="T51" i="7"/>
  <c r="T56" i="7"/>
  <c r="V100" i="7"/>
  <c r="T84" i="7"/>
  <c r="R27" i="8"/>
  <c r="T104" i="7"/>
  <c r="R41" i="8"/>
  <c r="R46" i="8"/>
  <c r="T29" i="7"/>
  <c r="T107" i="7"/>
  <c r="R80" i="8"/>
  <c r="R31" i="8"/>
  <c r="R61" i="8"/>
  <c r="S30" i="7"/>
  <c r="R30" i="8"/>
  <c r="R76" i="8"/>
  <c r="U96" i="7"/>
  <c r="R25" i="8"/>
  <c r="R48" i="8"/>
  <c r="R71" i="8"/>
  <c r="U90" i="7"/>
  <c r="S22" i="7"/>
  <c r="R22" i="8"/>
  <c r="T7" i="7"/>
  <c r="U69" i="7"/>
  <c r="R59" i="8"/>
  <c r="R64" i="8"/>
  <c r="S73" i="7"/>
  <c r="R73" i="8"/>
  <c r="T101" i="7"/>
  <c r="T12" i="7"/>
  <c r="T81" i="7"/>
  <c r="T91" i="7"/>
  <c r="R43" i="8"/>
  <c r="U46" i="7"/>
  <c r="T58" i="7"/>
  <c r="T95" i="7"/>
  <c r="R28" i="8"/>
  <c r="U65" i="7"/>
  <c r="T47" i="7"/>
  <c r="S89" i="7"/>
  <c r="R89" i="8"/>
  <c r="R19" i="8"/>
  <c r="R79" i="8"/>
  <c r="R50" i="8"/>
  <c r="T21" i="7"/>
  <c r="T92" i="7"/>
  <c r="R84" i="8"/>
  <c r="T27" i="7"/>
  <c r="S102" i="7"/>
  <c r="R102" i="8"/>
  <c r="R45" i="8"/>
  <c r="T41" i="7"/>
  <c r="T99" i="7"/>
  <c r="U50" i="7"/>
  <c r="S93" i="7"/>
  <c r="R93" i="8"/>
  <c r="R65" i="8"/>
  <c r="S52" i="7"/>
  <c r="R52" i="8"/>
  <c r="U94" i="7"/>
  <c r="T4" i="7"/>
  <c r="S42" i="7"/>
  <c r="R42" i="8"/>
  <c r="T24" i="7"/>
  <c r="U36" i="7"/>
  <c r="R77" i="8"/>
  <c r="T23" i="7"/>
  <c r="T105" i="7"/>
  <c r="R88" i="8"/>
  <c r="S26" i="7"/>
  <c r="R26" i="8"/>
  <c r="R54" i="8"/>
  <c r="S86" i="7"/>
  <c r="R86" i="8"/>
  <c r="T40" i="7"/>
  <c r="T33" i="7"/>
  <c r="S70" i="7"/>
  <c r="R70" i="8"/>
  <c r="T53" i="7"/>
  <c r="U85" i="7"/>
  <c r="R78" i="8"/>
  <c r="T97" i="7"/>
  <c r="R87" i="8"/>
  <c r="S106" i="7"/>
  <c r="R106" i="8"/>
  <c r="R104" i="8"/>
  <c r="T103" i="7"/>
  <c r="T63" i="7"/>
  <c r="R29" i="8"/>
  <c r="R75" i="8"/>
  <c r="R107" i="8"/>
  <c r="T76" i="7"/>
  <c r="U17" i="7"/>
  <c r="R7" i="8"/>
  <c r="T64" i="7"/>
  <c r="R101" i="8"/>
  <c r="S98" i="7"/>
  <c r="R98" i="8"/>
  <c r="R47" i="8"/>
  <c r="S9" i="7"/>
  <c r="R9" i="8"/>
  <c r="R21" i="8"/>
  <c r="T87" i="7"/>
  <c r="S6" i="7"/>
  <c r="R6" i="8"/>
  <c r="U20" i="7"/>
  <c r="R99" i="8"/>
  <c r="R15" i="8"/>
  <c r="T75" i="7"/>
  <c r="R35" i="8"/>
  <c r="S67" i="7"/>
  <c r="R67" i="8"/>
  <c r="T15" i="7"/>
  <c r="T72" i="7"/>
  <c r="R16" i="8"/>
  <c r="T31" i="7"/>
  <c r="U44" i="7"/>
  <c r="T61" i="7"/>
  <c r="R39" i="8"/>
  <c r="S62" i="7"/>
  <c r="R62" i="8"/>
  <c r="R68" i="8"/>
  <c r="S68" i="7"/>
  <c r="T48" i="7"/>
  <c r="R100" i="8"/>
  <c r="R4" i="8"/>
  <c r="R13" i="8"/>
  <c r="R24" i="8"/>
  <c r="T59" i="7"/>
  <c r="R23" i="8"/>
  <c r="S83" i="7"/>
  <c r="R83" i="8"/>
  <c r="R105" i="8"/>
  <c r="T88" i="7"/>
  <c r="T43" i="7"/>
  <c r="T54" i="7"/>
  <c r="R32" i="8"/>
  <c r="R40" i="8"/>
  <c r="T28" i="7"/>
  <c r="S82" i="7"/>
  <c r="R82" i="8"/>
  <c r="R33" i="8"/>
  <c r="R53" i="8"/>
  <c r="S37" i="7"/>
  <c r="R37" i="8"/>
  <c r="T19" i="7"/>
  <c r="S55" i="7"/>
  <c r="R55" i="8"/>
  <c r="T79" i="7"/>
  <c r="S60" i="7"/>
  <c r="R60" i="8"/>
  <c r="U34" i="7"/>
  <c r="T18" i="7"/>
  <c r="R97" i="8"/>
  <c r="R92" i="8"/>
  <c r="T45" i="7"/>
  <c r="S14" i="7"/>
  <c r="R14" i="8"/>
  <c r="R103" i="8"/>
  <c r="R20" i="8"/>
  <c r="AZ88" i="11" l="1"/>
  <c r="AZ31" i="11"/>
  <c r="AZ36" i="11"/>
  <c r="AZ5" i="11"/>
  <c r="N22" i="12" s="1"/>
  <c r="AZ71" i="11"/>
  <c r="AZ74" i="11"/>
  <c r="AZ50" i="11"/>
  <c r="AZ19" i="11"/>
  <c r="AZ7" i="11"/>
  <c r="AZ33" i="11"/>
  <c r="AZ86" i="11"/>
  <c r="AZ79" i="11"/>
  <c r="AZ49" i="11"/>
  <c r="AZ106" i="11"/>
  <c r="AZ107" i="11"/>
  <c r="AZ101" i="11"/>
  <c r="AZ35" i="11"/>
  <c r="AZ67" i="11"/>
  <c r="AZ78" i="11"/>
  <c r="AZ25" i="11"/>
  <c r="AZ30" i="11"/>
  <c r="AZ63" i="11"/>
  <c r="AZ103" i="11"/>
  <c r="AZ44" i="11"/>
  <c r="AZ83" i="11"/>
  <c r="AZ38" i="11"/>
  <c r="AZ92" i="11"/>
  <c r="AZ102" i="11"/>
  <c r="S108" i="8"/>
  <c r="S109" i="8"/>
  <c r="AF113" i="7"/>
  <c r="AH111" i="7"/>
  <c r="AF112" i="7"/>
  <c r="S113" i="8"/>
  <c r="S110" i="8"/>
  <c r="AG110" i="7"/>
  <c r="S111" i="8"/>
  <c r="S112" i="8"/>
  <c r="AZ13" i="11"/>
  <c r="AZ29" i="11"/>
  <c r="AZ48" i="11"/>
  <c r="AZ55" i="11"/>
  <c r="AZ4" i="11"/>
  <c r="N21" i="12" s="1"/>
  <c r="N23" i="12" s="1"/>
  <c r="AZ87" i="11"/>
  <c r="AZ21" i="11"/>
  <c r="AZ72" i="11"/>
  <c r="AZ23" i="11"/>
  <c r="AZ85" i="11"/>
  <c r="AZ80" i="11"/>
  <c r="AZ6" i="11"/>
  <c r="AZ16" i="11"/>
  <c r="AZ90" i="11"/>
  <c r="AZ77" i="11"/>
  <c r="AZ95" i="11"/>
  <c r="AZ68" i="11"/>
  <c r="AZ56" i="11"/>
  <c r="AZ97" i="11"/>
  <c r="N61" i="12" s="1"/>
  <c r="AZ43" i="11"/>
  <c r="AZ96" i="11"/>
  <c r="AZ41" i="11"/>
  <c r="AZ81" i="11"/>
  <c r="N60" i="12" s="1"/>
  <c r="AZ91" i="11"/>
  <c r="AZ59" i="11"/>
  <c r="AZ53" i="11"/>
  <c r="AZ57" i="11"/>
  <c r="AZ45" i="11"/>
  <c r="AZ64" i="11"/>
  <c r="N20" i="12" s="1"/>
  <c r="AZ60" i="11"/>
  <c r="AZ93" i="11"/>
  <c r="AZ113" i="11"/>
  <c r="AZ84" i="11"/>
  <c r="AZ105" i="11"/>
  <c r="AZ89" i="11"/>
  <c r="AZ111" i="11"/>
  <c r="AZ112" i="11"/>
  <c r="AZ27" i="11"/>
  <c r="AZ76" i="11"/>
  <c r="AZ39" i="11"/>
  <c r="AZ17" i="11"/>
  <c r="AZ10" i="11"/>
  <c r="AZ66" i="11"/>
  <c r="AZ109" i="11"/>
  <c r="AZ110" i="11"/>
  <c r="AZ73" i="11"/>
  <c r="AZ69" i="11"/>
  <c r="AZ20" i="11"/>
  <c r="AZ94" i="11"/>
  <c r="AZ15" i="11"/>
  <c r="AZ34" i="11"/>
  <c r="AZ58" i="11"/>
  <c r="AZ12" i="11"/>
  <c r="AZ28" i="11"/>
  <c r="AZ26" i="11"/>
  <c r="AZ65" i="11"/>
  <c r="AZ40" i="11"/>
  <c r="AZ51" i="11"/>
  <c r="AZ100" i="11"/>
  <c r="AZ32" i="11"/>
  <c r="AZ8" i="11"/>
  <c r="AZ75" i="11"/>
  <c r="AZ98" i="11"/>
  <c r="AZ99" i="11"/>
  <c r="AZ104" i="11"/>
  <c r="AZ52" i="11"/>
  <c r="AZ82" i="11"/>
  <c r="AZ42" i="11"/>
  <c r="AZ18" i="11"/>
  <c r="AZ70" i="11"/>
  <c r="AZ61" i="11"/>
  <c r="AZ62" i="11"/>
  <c r="AZ37" i="11"/>
  <c r="AZ46" i="11"/>
  <c r="AZ9" i="11"/>
  <c r="AZ11" i="11"/>
  <c r="AZ14" i="11"/>
  <c r="AZ54" i="11"/>
  <c r="AZ22" i="11"/>
  <c r="AZ47" i="11"/>
  <c r="AZ24" i="11"/>
  <c r="AZ108" i="11"/>
  <c r="AP4" i="11"/>
  <c r="S88" i="8"/>
  <c r="N39" i="12"/>
  <c r="N14" i="12"/>
  <c r="O38" i="12"/>
  <c r="O40" i="12" s="1"/>
  <c r="O15" i="12"/>
  <c r="O14" i="12" s="1"/>
  <c r="N17" i="12"/>
  <c r="BA17" i="11"/>
  <c r="U18" i="7"/>
  <c r="U28" i="7"/>
  <c r="U54" i="7"/>
  <c r="T83" i="7"/>
  <c r="S83" i="8"/>
  <c r="S36" i="8"/>
  <c r="S74" i="8"/>
  <c r="U15" i="7"/>
  <c r="S87" i="8"/>
  <c r="T9" i="7"/>
  <c r="S9" i="8"/>
  <c r="T98" i="7"/>
  <c r="S98" i="8"/>
  <c r="U64" i="7"/>
  <c r="V17" i="7"/>
  <c r="S20" i="8"/>
  <c r="U105" i="7"/>
  <c r="U41" i="7"/>
  <c r="S47" i="8"/>
  <c r="U58" i="7"/>
  <c r="V46" i="7"/>
  <c r="S81" i="8"/>
  <c r="S101" i="8"/>
  <c r="S7" i="8"/>
  <c r="S51" i="8"/>
  <c r="T5" i="7"/>
  <c r="S5" i="8"/>
  <c r="S17" i="8"/>
  <c r="T49" i="7"/>
  <c r="S49" i="8"/>
  <c r="S13" i="8"/>
  <c r="S16" i="8"/>
  <c r="T60" i="7"/>
  <c r="S60" i="8"/>
  <c r="S55" i="8"/>
  <c r="T55" i="7"/>
  <c r="T37" i="7"/>
  <c r="S37" i="8"/>
  <c r="U75" i="7"/>
  <c r="V20" i="7"/>
  <c r="U87" i="7"/>
  <c r="S46" i="8"/>
  <c r="S69" i="8"/>
  <c r="S96" i="8"/>
  <c r="U97" i="7"/>
  <c r="S53" i="8"/>
  <c r="S33" i="8"/>
  <c r="S26" i="8"/>
  <c r="T26" i="7"/>
  <c r="V36" i="7"/>
  <c r="S99" i="8"/>
  <c r="S95" i="8"/>
  <c r="U51" i="7"/>
  <c r="S25" i="8"/>
  <c r="S8" i="8"/>
  <c r="U39" i="7"/>
  <c r="S79" i="8"/>
  <c r="S85" i="8"/>
  <c r="U45" i="7"/>
  <c r="U79" i="7"/>
  <c r="U19" i="7"/>
  <c r="S28" i="8"/>
  <c r="S54" i="8"/>
  <c r="U43" i="7"/>
  <c r="U59" i="7"/>
  <c r="T68" i="7"/>
  <c r="S68" i="8"/>
  <c r="S94" i="8"/>
  <c r="S15" i="8"/>
  <c r="T6" i="7"/>
  <c r="S6" i="8"/>
  <c r="S64" i="8"/>
  <c r="U76" i="7"/>
  <c r="S63" i="8"/>
  <c r="S40" i="8"/>
  <c r="S105" i="8"/>
  <c r="U24" i="7"/>
  <c r="S100" i="8"/>
  <c r="U4" i="7"/>
  <c r="T52" i="7"/>
  <c r="S52" i="8"/>
  <c r="S41" i="8"/>
  <c r="T102" i="7"/>
  <c r="S102" i="8"/>
  <c r="S92" i="8"/>
  <c r="T89" i="7"/>
  <c r="S89" i="8"/>
  <c r="V65" i="7"/>
  <c r="S58" i="8"/>
  <c r="U91" i="7"/>
  <c r="U12" i="7"/>
  <c r="T73" i="7"/>
  <c r="S73" i="8"/>
  <c r="V69" i="7"/>
  <c r="T22" i="7"/>
  <c r="S22" i="8"/>
  <c r="U29" i="7"/>
  <c r="S104" i="8"/>
  <c r="U84" i="7"/>
  <c r="U56" i="7"/>
  <c r="U77" i="7"/>
  <c r="S57" i="8"/>
  <c r="U80" i="7"/>
  <c r="T11" i="7"/>
  <c r="S11" i="8"/>
  <c r="X71" i="7"/>
  <c r="T10" i="7"/>
  <c r="S10" i="8"/>
  <c r="V74" i="7"/>
  <c r="V44" i="7"/>
  <c r="S75" i="8"/>
  <c r="U63" i="7"/>
  <c r="S97" i="8"/>
  <c r="V85" i="7"/>
  <c r="T70" i="7"/>
  <c r="S70" i="8"/>
  <c r="U40" i="7"/>
  <c r="V50" i="7"/>
  <c r="S27" i="8"/>
  <c r="U92" i="7"/>
  <c r="S107" i="8"/>
  <c r="U104" i="7"/>
  <c r="S90" i="8"/>
  <c r="U57" i="7"/>
  <c r="S39" i="8"/>
  <c r="S35" i="8"/>
  <c r="T14" i="7"/>
  <c r="S14" i="8"/>
  <c r="S18" i="8"/>
  <c r="U88" i="7"/>
  <c r="S48" i="8"/>
  <c r="S61" i="8"/>
  <c r="U31" i="7"/>
  <c r="S72" i="8"/>
  <c r="S103" i="8"/>
  <c r="S23" i="8"/>
  <c r="T42" i="7"/>
  <c r="S42" i="8"/>
  <c r="S71" i="8"/>
  <c r="V94" i="7"/>
  <c r="U27" i="7"/>
  <c r="S21" i="8"/>
  <c r="U47" i="7"/>
  <c r="U81" i="7"/>
  <c r="U101" i="7"/>
  <c r="U7" i="7"/>
  <c r="V90" i="7"/>
  <c r="T30" i="7"/>
  <c r="S30" i="8"/>
  <c r="S44" i="8"/>
  <c r="U107" i="7"/>
  <c r="S50" i="8"/>
  <c r="W100" i="7"/>
  <c r="T38" i="7"/>
  <c r="S38" i="8"/>
  <c r="S32" i="8"/>
  <c r="S78" i="8"/>
  <c r="U13" i="7"/>
  <c r="T66" i="7"/>
  <c r="S66" i="8"/>
  <c r="U16" i="7"/>
  <c r="U35" i="7"/>
  <c r="S45" i="8"/>
  <c r="V34" i="7"/>
  <c r="S19" i="8"/>
  <c r="T82" i="7"/>
  <c r="S82" i="8"/>
  <c r="S43" i="8"/>
  <c r="S59" i="8"/>
  <c r="U48" i="7"/>
  <c r="T62" i="7"/>
  <c r="S62" i="8"/>
  <c r="U61" i="7"/>
  <c r="S31" i="8"/>
  <c r="U72" i="7"/>
  <c r="T67" i="7"/>
  <c r="S67" i="8"/>
  <c r="S65" i="8"/>
  <c r="S76" i="8"/>
  <c r="U103" i="7"/>
  <c r="T106" i="7"/>
  <c r="S106" i="8"/>
  <c r="U53" i="7"/>
  <c r="U33" i="7"/>
  <c r="T86" i="7"/>
  <c r="S86" i="8"/>
  <c r="U23" i="7"/>
  <c r="S24" i="8"/>
  <c r="S4" i="8"/>
  <c r="T93" i="7"/>
  <c r="S93" i="8"/>
  <c r="U99" i="7"/>
  <c r="U21" i="7"/>
  <c r="U95" i="7"/>
  <c r="S91" i="8"/>
  <c r="S12" i="8"/>
  <c r="V96" i="7"/>
  <c r="S29" i="8"/>
  <c r="S84" i="8"/>
  <c r="S56" i="8"/>
  <c r="V78" i="7"/>
  <c r="S77" i="8"/>
  <c r="U25" i="7"/>
  <c r="U8" i="7"/>
  <c r="S80" i="8"/>
  <c r="U32" i="7"/>
  <c r="S34" i="8"/>
  <c r="N59" i="12" l="1"/>
  <c r="BA70" i="11"/>
  <c r="BA106" i="11"/>
  <c r="BA45" i="11"/>
  <c r="BA107" i="11"/>
  <c r="BA5" i="11"/>
  <c r="O22" i="12" s="1"/>
  <c r="T110" i="8"/>
  <c r="BA44" i="11"/>
  <c r="BA94" i="11"/>
  <c r="BA87" i="11"/>
  <c r="BA10" i="11"/>
  <c r="T111" i="8"/>
  <c r="AH110" i="7"/>
  <c r="T108" i="8"/>
  <c r="BA63" i="11"/>
  <c r="BA8" i="11"/>
  <c r="BA41" i="11"/>
  <c r="BA54" i="11"/>
  <c r="T112" i="8"/>
  <c r="T109" i="8"/>
  <c r="AI111" i="7"/>
  <c r="BA25" i="11"/>
  <c r="BA40" i="11"/>
  <c r="BA90" i="11"/>
  <c r="AG112" i="7"/>
  <c r="AG113" i="7"/>
  <c r="T113" i="8"/>
  <c r="BA113" i="11"/>
  <c r="BA111" i="11"/>
  <c r="BA112" i="11"/>
  <c r="BA92" i="11"/>
  <c r="BA103" i="11"/>
  <c r="BA100" i="11"/>
  <c r="BA13" i="11"/>
  <c r="BA95" i="11"/>
  <c r="BA39" i="11"/>
  <c r="BA102" i="11"/>
  <c r="BA83" i="11"/>
  <c r="BA82" i="11"/>
  <c r="BA34" i="11"/>
  <c r="BA91" i="11"/>
  <c r="BA6" i="11"/>
  <c r="BA46" i="11"/>
  <c r="BA27" i="11"/>
  <c r="BA38" i="11"/>
  <c r="BA67" i="11"/>
  <c r="BA104" i="11"/>
  <c r="BA12" i="11"/>
  <c r="BA60" i="11"/>
  <c r="BA43" i="11"/>
  <c r="BA72" i="11"/>
  <c r="BA11" i="11"/>
  <c r="BA66" i="11"/>
  <c r="BA48" i="11"/>
  <c r="BA110" i="11"/>
  <c r="BA24" i="11"/>
  <c r="BA30" i="11"/>
  <c r="BA78" i="11"/>
  <c r="BA35" i="11"/>
  <c r="BA98" i="11"/>
  <c r="BA26" i="11"/>
  <c r="BA69" i="11"/>
  <c r="BA53" i="11"/>
  <c r="BA56" i="11"/>
  <c r="BA85" i="11"/>
  <c r="BA47" i="11"/>
  <c r="BA62" i="11"/>
  <c r="BA76" i="11"/>
  <c r="BA50" i="11"/>
  <c r="BA36" i="11"/>
  <c r="BA71" i="11"/>
  <c r="BA88" i="11"/>
  <c r="BA74" i="11"/>
  <c r="BA31" i="11"/>
  <c r="BA4" i="11"/>
  <c r="O59" i="12" s="1"/>
  <c r="BA52" i="11"/>
  <c r="BA75" i="11"/>
  <c r="BA51" i="11"/>
  <c r="BA28" i="11"/>
  <c r="BA15" i="11"/>
  <c r="BA73" i="11"/>
  <c r="BA64" i="11"/>
  <c r="O20" i="12" s="1"/>
  <c r="BA59" i="11"/>
  <c r="BA96" i="11"/>
  <c r="BA68" i="11"/>
  <c r="BA16" i="11"/>
  <c r="BA23" i="11"/>
  <c r="BA14" i="11"/>
  <c r="BA37" i="11"/>
  <c r="BA55" i="11"/>
  <c r="BA29" i="11"/>
  <c r="BA101" i="11"/>
  <c r="BA108" i="11"/>
  <c r="BA109" i="11"/>
  <c r="BA33" i="11"/>
  <c r="BA49" i="11"/>
  <c r="BA7" i="11"/>
  <c r="BA79" i="11"/>
  <c r="BA19" i="11"/>
  <c r="BA86" i="11"/>
  <c r="BA42" i="11"/>
  <c r="BA99" i="11"/>
  <c r="BA32" i="11"/>
  <c r="BA65" i="11"/>
  <c r="BA58" i="11"/>
  <c r="BA20" i="11"/>
  <c r="BA18" i="11"/>
  <c r="BA57" i="11"/>
  <c r="BA81" i="11"/>
  <c r="O60" i="12" s="1"/>
  <c r="BA97" i="11"/>
  <c r="O61" i="12" s="1"/>
  <c r="BA77" i="11"/>
  <c r="BA80" i="11"/>
  <c r="BA21" i="11"/>
  <c r="BA22" i="11"/>
  <c r="BA9" i="11"/>
  <c r="BA61" i="11"/>
  <c r="BA89" i="11"/>
  <c r="BA84" i="11"/>
  <c r="BA105" i="11"/>
  <c r="BA93" i="11"/>
  <c r="T23" i="8"/>
  <c r="O39" i="12"/>
  <c r="K29" i="12"/>
  <c r="F29" i="12"/>
  <c r="G29" i="12"/>
  <c r="O29" i="12"/>
  <c r="N29" i="12"/>
  <c r="J29" i="12"/>
  <c r="M29" i="12"/>
  <c r="E29" i="12"/>
  <c r="L29" i="12"/>
  <c r="H29" i="12"/>
  <c r="I29" i="12"/>
  <c r="O17" i="12"/>
  <c r="O16" i="12"/>
  <c r="T41" i="8"/>
  <c r="T25" i="8"/>
  <c r="T95" i="8"/>
  <c r="T76" i="8"/>
  <c r="T48" i="8"/>
  <c r="T27" i="8"/>
  <c r="W78" i="7"/>
  <c r="T72" i="8"/>
  <c r="U82" i="7"/>
  <c r="T82" i="8"/>
  <c r="T107" i="8"/>
  <c r="V7" i="7"/>
  <c r="V81" i="7"/>
  <c r="V76" i="7"/>
  <c r="T45" i="8"/>
  <c r="T51" i="8"/>
  <c r="V87" i="7"/>
  <c r="V75" i="7"/>
  <c r="U49" i="7"/>
  <c r="T49" i="8"/>
  <c r="V105" i="7"/>
  <c r="T64" i="8"/>
  <c r="U83" i="7"/>
  <c r="T83" i="8"/>
  <c r="V33" i="7"/>
  <c r="U106" i="7"/>
  <c r="T106" i="8"/>
  <c r="V107" i="7"/>
  <c r="T101" i="8"/>
  <c r="T47" i="8"/>
  <c r="V27" i="7"/>
  <c r="T57" i="8"/>
  <c r="V104" i="7"/>
  <c r="V40" i="7"/>
  <c r="V63" i="7"/>
  <c r="T77" i="8"/>
  <c r="V29" i="7"/>
  <c r="U73" i="7"/>
  <c r="T73" i="8"/>
  <c r="V91" i="7"/>
  <c r="W65" i="7"/>
  <c r="V59" i="7"/>
  <c r="V79" i="7"/>
  <c r="V39" i="7"/>
  <c r="W46" i="7"/>
  <c r="T18" i="8"/>
  <c r="T8" i="8"/>
  <c r="T32" i="8"/>
  <c r="V8" i="7"/>
  <c r="T69" i="8"/>
  <c r="T21" i="8"/>
  <c r="U86" i="7"/>
  <c r="T86" i="8"/>
  <c r="V53" i="7"/>
  <c r="V103" i="7"/>
  <c r="U67" i="7"/>
  <c r="T67" i="8"/>
  <c r="T61" i="8"/>
  <c r="V48" i="7"/>
  <c r="W34" i="7"/>
  <c r="T16" i="8"/>
  <c r="T13" i="8"/>
  <c r="T7" i="8"/>
  <c r="T81" i="8"/>
  <c r="W94" i="7"/>
  <c r="V31" i="7"/>
  <c r="V88" i="7"/>
  <c r="T92" i="8"/>
  <c r="W50" i="7"/>
  <c r="V80" i="7"/>
  <c r="T56" i="8"/>
  <c r="W69" i="7"/>
  <c r="V12" i="7"/>
  <c r="U89" i="7"/>
  <c r="T89" i="8"/>
  <c r="T100" i="8"/>
  <c r="T4" i="8"/>
  <c r="V24" i="7"/>
  <c r="T6" i="8"/>
  <c r="U6" i="7"/>
  <c r="U68" i="7"/>
  <c r="T68" i="8"/>
  <c r="V43" i="7"/>
  <c r="V19" i="7"/>
  <c r="V97" i="7"/>
  <c r="T87" i="8"/>
  <c r="T75" i="8"/>
  <c r="U55" i="7"/>
  <c r="T55" i="8"/>
  <c r="U5" i="7"/>
  <c r="T5" i="8"/>
  <c r="T94" i="8"/>
  <c r="T20" i="8"/>
  <c r="T85" i="8"/>
  <c r="T17" i="8"/>
  <c r="T44" i="8"/>
  <c r="T34" i="8"/>
  <c r="T78" i="8"/>
  <c r="T96" i="8"/>
  <c r="T90" i="8"/>
  <c r="T36" i="8"/>
  <c r="V58" i="7"/>
  <c r="T105" i="8"/>
  <c r="W17" i="7"/>
  <c r="T98" i="8"/>
  <c r="U98" i="7"/>
  <c r="T15" i="8"/>
  <c r="T28" i="8"/>
  <c r="V32" i="7"/>
  <c r="V21" i="7"/>
  <c r="U93" i="7"/>
  <c r="T93" i="8"/>
  <c r="T33" i="8"/>
  <c r="V61" i="7"/>
  <c r="V16" i="7"/>
  <c r="V13" i="7"/>
  <c r="U38" i="7"/>
  <c r="T38" i="8"/>
  <c r="U30" i="7"/>
  <c r="T30" i="8"/>
  <c r="T104" i="8"/>
  <c r="V92" i="7"/>
  <c r="U70" i="7"/>
  <c r="T70" i="8"/>
  <c r="T63" i="8"/>
  <c r="W44" i="7"/>
  <c r="U10" i="7"/>
  <c r="T10" i="8"/>
  <c r="U11" i="7"/>
  <c r="T11" i="8"/>
  <c r="V56" i="7"/>
  <c r="T29" i="8"/>
  <c r="T91" i="8"/>
  <c r="T50" i="8"/>
  <c r="V4" i="7"/>
  <c r="T59" i="8"/>
  <c r="T79" i="8"/>
  <c r="T39" i="8"/>
  <c r="W36" i="7"/>
  <c r="V15" i="7"/>
  <c r="V28" i="7"/>
  <c r="V25" i="7"/>
  <c r="V95" i="7"/>
  <c r="T99" i="8"/>
  <c r="V23" i="7"/>
  <c r="V72" i="7"/>
  <c r="T35" i="8"/>
  <c r="T84" i="8"/>
  <c r="T22" i="8"/>
  <c r="U22" i="7"/>
  <c r="V45" i="7"/>
  <c r="V51" i="7"/>
  <c r="V64" i="7"/>
  <c r="U9" i="7"/>
  <c r="T9" i="8"/>
  <c r="T54" i="8"/>
  <c r="T74" i="8"/>
  <c r="W96" i="7"/>
  <c r="T65" i="8"/>
  <c r="V99" i="7"/>
  <c r="T53" i="8"/>
  <c r="T103" i="8"/>
  <c r="U62" i="7"/>
  <c r="T62" i="8"/>
  <c r="V35" i="7"/>
  <c r="U66" i="7"/>
  <c r="T66" i="8"/>
  <c r="X100" i="7"/>
  <c r="W90" i="7"/>
  <c r="V101" i="7"/>
  <c r="V47" i="7"/>
  <c r="U42" i="7"/>
  <c r="T42" i="8"/>
  <c r="T31" i="8"/>
  <c r="T88" i="8"/>
  <c r="U14" i="7"/>
  <c r="T14" i="8"/>
  <c r="V57" i="7"/>
  <c r="T40" i="8"/>
  <c r="W85" i="7"/>
  <c r="W74" i="7"/>
  <c r="Y71" i="7"/>
  <c r="T80" i="8"/>
  <c r="V77" i="7"/>
  <c r="V84" i="7"/>
  <c r="T12" i="8"/>
  <c r="T46" i="8"/>
  <c r="U102" i="7"/>
  <c r="T102" i="8"/>
  <c r="U52" i="7"/>
  <c r="T52" i="8"/>
  <c r="T71" i="8"/>
  <c r="T24" i="8"/>
  <c r="T43" i="8"/>
  <c r="T19" i="8"/>
  <c r="U26" i="7"/>
  <c r="T26" i="8"/>
  <c r="T97" i="8"/>
  <c r="W20" i="7"/>
  <c r="U37" i="7"/>
  <c r="T37" i="8"/>
  <c r="U60" i="7"/>
  <c r="T60" i="8"/>
  <c r="T58" i="8"/>
  <c r="V41" i="7"/>
  <c r="V54" i="7"/>
  <c r="V18" i="7"/>
  <c r="O21" i="12" l="1"/>
  <c r="O23" i="12" s="1"/>
  <c r="U109" i="8"/>
  <c r="U110" i="8"/>
  <c r="U112" i="8"/>
  <c r="U111" i="8"/>
  <c r="AJ111" i="7"/>
  <c r="U108" i="8"/>
  <c r="AH113" i="7"/>
  <c r="AI110" i="7"/>
  <c r="AH112" i="7"/>
  <c r="U113" i="8"/>
  <c r="U54" i="8"/>
  <c r="U43" i="8"/>
  <c r="X20" i="7"/>
  <c r="V26" i="7"/>
  <c r="U26" i="8"/>
  <c r="W77" i="7"/>
  <c r="U25" i="8"/>
  <c r="X36" i="7"/>
  <c r="U13" i="8"/>
  <c r="U61" i="8"/>
  <c r="V93" i="7"/>
  <c r="U93" i="8"/>
  <c r="W32" i="7"/>
  <c r="U58" i="8"/>
  <c r="V6" i="7"/>
  <c r="U6" i="8"/>
  <c r="V67" i="7"/>
  <c r="U67" i="8"/>
  <c r="W53" i="7"/>
  <c r="U8" i="8"/>
  <c r="U36" i="8"/>
  <c r="W104" i="7"/>
  <c r="U96" i="8"/>
  <c r="U75" i="8"/>
  <c r="U81" i="8"/>
  <c r="W54" i="7"/>
  <c r="V60" i="7"/>
  <c r="U60" i="8"/>
  <c r="U50" i="8"/>
  <c r="U101" i="8"/>
  <c r="W51" i="7"/>
  <c r="W4" i="7"/>
  <c r="V11" i="7"/>
  <c r="U11" i="8"/>
  <c r="V30" i="7"/>
  <c r="U30" i="8"/>
  <c r="W58" i="7"/>
  <c r="V5" i="7"/>
  <c r="U5" i="8"/>
  <c r="U65" i="8"/>
  <c r="W12" i="7"/>
  <c r="W88" i="7"/>
  <c r="X94" i="7"/>
  <c r="U59" i="8"/>
  <c r="W105" i="7"/>
  <c r="W81" i="7"/>
  <c r="X78" i="7"/>
  <c r="U17" i="8"/>
  <c r="W101" i="7"/>
  <c r="W35" i="7"/>
  <c r="W18" i="7"/>
  <c r="U41" i="8"/>
  <c r="V37" i="7"/>
  <c r="U37" i="8"/>
  <c r="U69" i="8"/>
  <c r="U77" i="8"/>
  <c r="Z71" i="7"/>
  <c r="X85" i="7"/>
  <c r="W57" i="7"/>
  <c r="U47" i="8"/>
  <c r="U34" i="8"/>
  <c r="U20" i="8"/>
  <c r="W45" i="7"/>
  <c r="U90" i="8"/>
  <c r="U23" i="8"/>
  <c r="W95" i="7"/>
  <c r="W28" i="7"/>
  <c r="U71" i="8"/>
  <c r="U56" i="8"/>
  <c r="V10" i="7"/>
  <c r="U10" i="8"/>
  <c r="V38" i="7"/>
  <c r="U38" i="8"/>
  <c r="W16" i="7"/>
  <c r="U32" i="8"/>
  <c r="V98" i="7"/>
  <c r="U98" i="8"/>
  <c r="V55" i="7"/>
  <c r="U55" i="8"/>
  <c r="W97" i="7"/>
  <c r="W19" i="7"/>
  <c r="V68" i="7"/>
  <c r="U68" i="8"/>
  <c r="W24" i="7"/>
  <c r="V89" i="7"/>
  <c r="U89" i="8"/>
  <c r="X69" i="7"/>
  <c r="U80" i="8"/>
  <c r="W31" i="7"/>
  <c r="X34" i="7"/>
  <c r="U53" i="8"/>
  <c r="U78" i="8"/>
  <c r="U79" i="8"/>
  <c r="W91" i="7"/>
  <c r="W29" i="7"/>
  <c r="W63" i="7"/>
  <c r="U104" i="8"/>
  <c r="W27" i="7"/>
  <c r="W107" i="7"/>
  <c r="W33" i="7"/>
  <c r="V49" i="7"/>
  <c r="U49" i="8"/>
  <c r="W87" i="7"/>
  <c r="W76" i="7"/>
  <c r="W7" i="7"/>
  <c r="W41" i="7"/>
  <c r="V102" i="7"/>
  <c r="U102" i="8"/>
  <c r="W47" i="7"/>
  <c r="X90" i="7"/>
  <c r="V66" i="7"/>
  <c r="U66" i="8"/>
  <c r="U99" i="8"/>
  <c r="X96" i="7"/>
  <c r="V9" i="7"/>
  <c r="U9" i="8"/>
  <c r="U51" i="8"/>
  <c r="V22" i="7"/>
  <c r="U22" i="8"/>
  <c r="W23" i="7"/>
  <c r="U15" i="8"/>
  <c r="U100" i="8"/>
  <c r="U4" i="8"/>
  <c r="V70" i="7"/>
  <c r="U70" i="8"/>
  <c r="U12" i="8"/>
  <c r="W80" i="7"/>
  <c r="U88" i="8"/>
  <c r="U48" i="8"/>
  <c r="W79" i="7"/>
  <c r="U85" i="8"/>
  <c r="U105" i="8"/>
  <c r="U84" i="8"/>
  <c r="X74" i="7"/>
  <c r="V14" i="7"/>
  <c r="U14" i="8"/>
  <c r="V42" i="7"/>
  <c r="U42" i="8"/>
  <c r="U35" i="8"/>
  <c r="V62" i="7"/>
  <c r="U62" i="8"/>
  <c r="W99" i="7"/>
  <c r="U64" i="8"/>
  <c r="U72" i="8"/>
  <c r="W25" i="7"/>
  <c r="W15" i="7"/>
  <c r="X44" i="7"/>
  <c r="U92" i="8"/>
  <c r="W13" i="7"/>
  <c r="W61" i="7"/>
  <c r="U21" i="8"/>
  <c r="W43" i="7"/>
  <c r="W48" i="7"/>
  <c r="U103" i="8"/>
  <c r="W8" i="7"/>
  <c r="U39" i="8"/>
  <c r="X65" i="7"/>
  <c r="V73" i="7"/>
  <c r="U73" i="8"/>
  <c r="U74" i="8"/>
  <c r="U40" i="8"/>
  <c r="V106" i="7"/>
  <c r="U106" i="8"/>
  <c r="W75" i="7"/>
  <c r="U18" i="8"/>
  <c r="V52" i="7"/>
  <c r="U52" i="8"/>
  <c r="W84" i="7"/>
  <c r="U57" i="8"/>
  <c r="U94" i="8"/>
  <c r="Y100" i="7"/>
  <c r="W64" i="7"/>
  <c r="U45" i="8"/>
  <c r="W72" i="7"/>
  <c r="U95" i="8"/>
  <c r="U28" i="8"/>
  <c r="U46" i="8"/>
  <c r="W56" i="7"/>
  <c r="W92" i="7"/>
  <c r="U16" i="8"/>
  <c r="W21" i="7"/>
  <c r="X17" i="7"/>
  <c r="U97" i="8"/>
  <c r="U19" i="8"/>
  <c r="U24" i="8"/>
  <c r="X50" i="7"/>
  <c r="U31" i="8"/>
  <c r="W103" i="7"/>
  <c r="V86" i="7"/>
  <c r="U86" i="8"/>
  <c r="X46" i="7"/>
  <c r="W39" i="7"/>
  <c r="W59" i="7"/>
  <c r="U91" i="8"/>
  <c r="U29" i="8"/>
  <c r="U63" i="8"/>
  <c r="W40" i="7"/>
  <c r="U27" i="8"/>
  <c r="U107" i="8"/>
  <c r="U33" i="8"/>
  <c r="V83" i="7"/>
  <c r="U83" i="8"/>
  <c r="U87" i="8"/>
  <c r="U76" i="8"/>
  <c r="U7" i="8"/>
  <c r="V82" i="7"/>
  <c r="U82" i="8"/>
  <c r="U44" i="8"/>
  <c r="V111" i="8" l="1"/>
  <c r="AK111" i="7"/>
  <c r="AI112" i="7"/>
  <c r="V110" i="8"/>
  <c r="V109" i="8"/>
  <c r="V112" i="8"/>
  <c r="V108" i="8"/>
  <c r="AJ110" i="7"/>
  <c r="AI113" i="7"/>
  <c r="V113" i="8"/>
  <c r="V54" i="8"/>
  <c r="W82" i="7"/>
  <c r="V82" i="8"/>
  <c r="V69" i="8"/>
  <c r="V64" i="8"/>
  <c r="X84" i="7"/>
  <c r="V75" i="8"/>
  <c r="V48" i="8"/>
  <c r="V25" i="8"/>
  <c r="V99" i="8"/>
  <c r="W9" i="7"/>
  <c r="V9" i="8"/>
  <c r="X29" i="7"/>
  <c r="X31" i="7"/>
  <c r="X18" i="7"/>
  <c r="Y78" i="7"/>
  <c r="Y94" i="7"/>
  <c r="V12" i="8"/>
  <c r="X54" i="7"/>
  <c r="V104" i="8"/>
  <c r="V53" i="8"/>
  <c r="W83" i="7"/>
  <c r="V83" i="8"/>
  <c r="V40" i="8"/>
  <c r="X39" i="7"/>
  <c r="W86" i="7"/>
  <c r="V86" i="8"/>
  <c r="Y17" i="7"/>
  <c r="V92" i="8"/>
  <c r="X43" i="7"/>
  <c r="V13" i="8"/>
  <c r="Y44" i="7"/>
  <c r="X25" i="7"/>
  <c r="X99" i="7"/>
  <c r="V41" i="8"/>
  <c r="V49" i="8"/>
  <c r="W49" i="7"/>
  <c r="V31" i="8"/>
  <c r="V97" i="8"/>
  <c r="X16" i="7"/>
  <c r="W10" i="7"/>
  <c r="V10" i="8"/>
  <c r="V28" i="8"/>
  <c r="V35" i="8"/>
  <c r="V88" i="8"/>
  <c r="X12" i="7"/>
  <c r="V17" i="8"/>
  <c r="V71" i="8"/>
  <c r="V51" i="8"/>
  <c r="X104" i="7"/>
  <c r="X53" i="7"/>
  <c r="X32" i="7"/>
  <c r="V77" i="8"/>
  <c r="V59" i="8"/>
  <c r="X92" i="7"/>
  <c r="X59" i="7"/>
  <c r="Y46" i="7"/>
  <c r="X103" i="7"/>
  <c r="Y50" i="7"/>
  <c r="X21" i="7"/>
  <c r="V56" i="8"/>
  <c r="Z100" i="7"/>
  <c r="V84" i="8"/>
  <c r="W106" i="7"/>
  <c r="V106" i="8"/>
  <c r="W73" i="7"/>
  <c r="V73" i="8"/>
  <c r="V8" i="8"/>
  <c r="V61" i="8"/>
  <c r="X15" i="7"/>
  <c r="W62" i="7"/>
  <c r="V62" i="8"/>
  <c r="X79" i="7"/>
  <c r="X80" i="7"/>
  <c r="X23" i="7"/>
  <c r="Y90" i="7"/>
  <c r="W102" i="7"/>
  <c r="V102" i="8"/>
  <c r="X7" i="7"/>
  <c r="X87" i="7"/>
  <c r="X33" i="7"/>
  <c r="V27" i="8"/>
  <c r="V29" i="8"/>
  <c r="Y34" i="7"/>
  <c r="V24" i="8"/>
  <c r="V19" i="8"/>
  <c r="W38" i="7"/>
  <c r="V38" i="8"/>
  <c r="V95" i="8"/>
  <c r="V45" i="8"/>
  <c r="X57" i="7"/>
  <c r="AA71" i="7"/>
  <c r="W37" i="7"/>
  <c r="V37" i="8"/>
  <c r="V18" i="8"/>
  <c r="V101" i="8"/>
  <c r="V105" i="8"/>
  <c r="V50" i="8"/>
  <c r="V58" i="8"/>
  <c r="W30" i="7"/>
  <c r="V30" i="8"/>
  <c r="X4" i="7"/>
  <c r="W67" i="7"/>
  <c r="V67" i="8"/>
  <c r="W93" i="7"/>
  <c r="V93" i="8"/>
  <c r="Y36" i="7"/>
  <c r="V39" i="8"/>
  <c r="V34" i="8"/>
  <c r="X56" i="7"/>
  <c r="X8" i="7"/>
  <c r="V43" i="8"/>
  <c r="X61" i="7"/>
  <c r="W14" i="7"/>
  <c r="V14" i="8"/>
  <c r="V47" i="8"/>
  <c r="X41" i="7"/>
  <c r="V76" i="8"/>
  <c r="V107" i="8"/>
  <c r="Y69" i="7"/>
  <c r="X24" i="7"/>
  <c r="X19" i="7"/>
  <c r="W55" i="7"/>
  <c r="V55" i="8"/>
  <c r="V16" i="8"/>
  <c r="V36" i="8"/>
  <c r="X95" i="7"/>
  <c r="X45" i="7"/>
  <c r="V90" i="8"/>
  <c r="X101" i="7"/>
  <c r="X105" i="7"/>
  <c r="X58" i="7"/>
  <c r="V32" i="8"/>
  <c r="W26" i="7"/>
  <c r="V26" i="8"/>
  <c r="V72" i="8"/>
  <c r="X64" i="7"/>
  <c r="X75" i="7"/>
  <c r="Y65" i="7"/>
  <c r="X48" i="7"/>
  <c r="W22" i="7"/>
  <c r="V22" i="8"/>
  <c r="W66" i="7"/>
  <c r="V66" i="8"/>
  <c r="X47" i="7"/>
  <c r="X76" i="7"/>
  <c r="X107" i="7"/>
  <c r="V63" i="8"/>
  <c r="V91" i="8"/>
  <c r="Y85" i="7"/>
  <c r="V81" i="8"/>
  <c r="W11" i="7"/>
  <c r="V11" i="8"/>
  <c r="X40" i="7"/>
  <c r="V103" i="8"/>
  <c r="V21" i="8"/>
  <c r="X72" i="7"/>
  <c r="V85" i="8"/>
  <c r="W52" i="7"/>
  <c r="V52" i="8"/>
  <c r="X13" i="7"/>
  <c r="V15" i="8"/>
  <c r="W42" i="7"/>
  <c r="V42" i="8"/>
  <c r="Y74" i="7"/>
  <c r="V79" i="8"/>
  <c r="V80" i="8"/>
  <c r="W70" i="7"/>
  <c r="V70" i="8"/>
  <c r="V23" i="8"/>
  <c r="Y96" i="7"/>
  <c r="V7" i="8"/>
  <c r="V87" i="8"/>
  <c r="V33" i="8"/>
  <c r="X27" i="7"/>
  <c r="X63" i="7"/>
  <c r="X91" i="7"/>
  <c r="W89" i="7"/>
  <c r="V89" i="8"/>
  <c r="W68" i="7"/>
  <c r="V68" i="8"/>
  <c r="X97" i="7"/>
  <c r="W98" i="7"/>
  <c r="V98" i="8"/>
  <c r="X28" i="7"/>
  <c r="V96" i="8"/>
  <c r="V57" i="8"/>
  <c r="X35" i="7"/>
  <c r="X81" i="7"/>
  <c r="V46" i="8"/>
  <c r="X88" i="7"/>
  <c r="W5" i="7"/>
  <c r="V5" i="8"/>
  <c r="V94" i="8"/>
  <c r="V44" i="8"/>
  <c r="V20" i="8"/>
  <c r="V78" i="8"/>
  <c r="V65" i="8"/>
  <c r="V74" i="8"/>
  <c r="V100" i="8"/>
  <c r="V4" i="8"/>
  <c r="X51" i="7"/>
  <c r="W60" i="7"/>
  <c r="V60" i="8"/>
  <c r="W6" i="7"/>
  <c r="V6" i="8"/>
  <c r="X77" i="7"/>
  <c r="Y20" i="7"/>
  <c r="W111" i="8" l="1"/>
  <c r="W110" i="8"/>
  <c r="W108" i="8"/>
  <c r="W112" i="8"/>
  <c r="AK110" i="7"/>
  <c r="W113" i="8"/>
  <c r="W109" i="8"/>
  <c r="AL111" i="7"/>
  <c r="AJ113" i="7"/>
  <c r="AJ112" i="7"/>
  <c r="W31" i="8"/>
  <c r="Y28" i="7"/>
  <c r="X89" i="7"/>
  <c r="W89" i="8"/>
  <c r="Y63" i="7"/>
  <c r="Z85" i="7"/>
  <c r="Y47" i="7"/>
  <c r="X22" i="7"/>
  <c r="W22" i="8"/>
  <c r="Z65" i="7"/>
  <c r="Y64" i="7"/>
  <c r="Y95" i="7"/>
  <c r="X55" i="7"/>
  <c r="W55" i="8"/>
  <c r="Y24" i="7"/>
  <c r="X102" i="7"/>
  <c r="W102" i="8"/>
  <c r="Y79" i="7"/>
  <c r="Y15" i="7"/>
  <c r="Z46" i="7"/>
  <c r="Y104" i="7"/>
  <c r="Z78" i="7"/>
  <c r="W91" i="8"/>
  <c r="W27" i="8"/>
  <c r="W76" i="8"/>
  <c r="W58" i="8"/>
  <c r="W101" i="8"/>
  <c r="W45" i="8"/>
  <c r="W19" i="8"/>
  <c r="W41" i="8"/>
  <c r="Y8" i="7"/>
  <c r="W4" i="8"/>
  <c r="X30" i="7"/>
  <c r="W30" i="8"/>
  <c r="W57" i="8"/>
  <c r="W7" i="8"/>
  <c r="W21" i="8"/>
  <c r="W53" i="8"/>
  <c r="Y12" i="7"/>
  <c r="W16" i="8"/>
  <c r="X49" i="7"/>
  <c r="W49" i="8"/>
  <c r="Y99" i="7"/>
  <c r="Z44" i="7"/>
  <c r="X86" i="7"/>
  <c r="W86" i="8"/>
  <c r="W77" i="8"/>
  <c r="X6" i="7"/>
  <c r="W6" i="8"/>
  <c r="Y51" i="7"/>
  <c r="Y88" i="7"/>
  <c r="W35" i="8"/>
  <c r="W28" i="8"/>
  <c r="W97" i="8"/>
  <c r="W63" i="8"/>
  <c r="Z96" i="7"/>
  <c r="Y13" i="7"/>
  <c r="Y72" i="7"/>
  <c r="Y40" i="7"/>
  <c r="W107" i="8"/>
  <c r="W47" i="8"/>
  <c r="W64" i="8"/>
  <c r="X26" i="7"/>
  <c r="W26" i="8"/>
  <c r="W105" i="8"/>
  <c r="W95" i="8"/>
  <c r="W24" i="8"/>
  <c r="Y61" i="7"/>
  <c r="W56" i="8"/>
  <c r="W100" i="8"/>
  <c r="W87" i="8"/>
  <c r="W23" i="8"/>
  <c r="W79" i="8"/>
  <c r="W15" i="8"/>
  <c r="AA100" i="7"/>
  <c r="W92" i="8"/>
  <c r="W32" i="8"/>
  <c r="W104" i="8"/>
  <c r="Y25" i="7"/>
  <c r="W43" i="8"/>
  <c r="Z17" i="7"/>
  <c r="Y39" i="7"/>
  <c r="Y77" i="7"/>
  <c r="Y35" i="7"/>
  <c r="Y97" i="7"/>
  <c r="X42" i="7"/>
  <c r="W42" i="8"/>
  <c r="X52" i="7"/>
  <c r="W52" i="8"/>
  <c r="Y107" i="7"/>
  <c r="Y105" i="7"/>
  <c r="Y56" i="7"/>
  <c r="Z36" i="7"/>
  <c r="X67" i="7"/>
  <c r="W67" i="8"/>
  <c r="W71" i="8"/>
  <c r="AB71" i="7"/>
  <c r="Y87" i="7"/>
  <c r="Y23" i="7"/>
  <c r="X106" i="7"/>
  <c r="W106" i="8"/>
  <c r="Z50" i="7"/>
  <c r="Y92" i="7"/>
  <c r="Y32" i="7"/>
  <c r="W12" i="8"/>
  <c r="X10" i="7"/>
  <c r="W10" i="8"/>
  <c r="W99" i="8"/>
  <c r="Y43" i="7"/>
  <c r="Y31" i="7"/>
  <c r="X9" i="7"/>
  <c r="W9" i="8"/>
  <c r="W36" i="8"/>
  <c r="X60" i="7"/>
  <c r="W60" i="8"/>
  <c r="X5" i="7"/>
  <c r="W5" i="8"/>
  <c r="W34" i="8"/>
  <c r="W90" i="8"/>
  <c r="W50" i="8"/>
  <c r="W46" i="8"/>
  <c r="W20" i="8"/>
  <c r="W85" i="8"/>
  <c r="W44" i="8"/>
  <c r="W94" i="8"/>
  <c r="W78" i="8"/>
  <c r="W69" i="8"/>
  <c r="W96" i="8"/>
  <c r="W74" i="8"/>
  <c r="W65" i="8"/>
  <c r="W17" i="8"/>
  <c r="W81" i="8"/>
  <c r="X11" i="7"/>
  <c r="W11" i="8"/>
  <c r="W48" i="8"/>
  <c r="W75" i="8"/>
  <c r="X14" i="7"/>
  <c r="W14" i="8"/>
  <c r="W33" i="8"/>
  <c r="W80" i="8"/>
  <c r="W103" i="8"/>
  <c r="W59" i="8"/>
  <c r="W54" i="8"/>
  <c r="W18" i="8"/>
  <c r="W29" i="8"/>
  <c r="W84" i="8"/>
  <c r="Z20" i="7"/>
  <c r="W51" i="8"/>
  <c r="W88" i="8"/>
  <c r="Y81" i="7"/>
  <c r="X98" i="7"/>
  <c r="W98" i="8"/>
  <c r="X68" i="7"/>
  <c r="W68" i="8"/>
  <c r="Y91" i="7"/>
  <c r="Y27" i="7"/>
  <c r="X70" i="7"/>
  <c r="W70" i="8"/>
  <c r="Z74" i="7"/>
  <c r="W13" i="8"/>
  <c r="W72" i="8"/>
  <c r="W40" i="8"/>
  <c r="Y76" i="7"/>
  <c r="X66" i="7"/>
  <c r="W66" i="8"/>
  <c r="Y48" i="7"/>
  <c r="Y75" i="7"/>
  <c r="Y58" i="7"/>
  <c r="Y101" i="7"/>
  <c r="Y45" i="7"/>
  <c r="Y19" i="7"/>
  <c r="Z69" i="7"/>
  <c r="Y41" i="7"/>
  <c r="W61" i="8"/>
  <c r="W8" i="8"/>
  <c r="X93" i="7"/>
  <c r="W93" i="8"/>
  <c r="Y4" i="7"/>
  <c r="X37" i="7"/>
  <c r="W37" i="8"/>
  <c r="Y57" i="7"/>
  <c r="X38" i="7"/>
  <c r="W38" i="8"/>
  <c r="Z34" i="7"/>
  <c r="Y33" i="7"/>
  <c r="Y7" i="7"/>
  <c r="Z90" i="7"/>
  <c r="Y80" i="7"/>
  <c r="X62" i="7"/>
  <c r="W62" i="8"/>
  <c r="X73" i="7"/>
  <c r="W73" i="8"/>
  <c r="Y21" i="7"/>
  <c r="Y103" i="7"/>
  <c r="Y59" i="7"/>
  <c r="Y53" i="7"/>
  <c r="Y16" i="7"/>
  <c r="W25" i="8"/>
  <c r="W39" i="8"/>
  <c r="X83" i="7"/>
  <c r="W83" i="8"/>
  <c r="Y54" i="7"/>
  <c r="Z94" i="7"/>
  <c r="Y18" i="7"/>
  <c r="Y29" i="7"/>
  <c r="Y84" i="7"/>
  <c r="X82" i="7"/>
  <c r="W82" i="8"/>
  <c r="X109" i="8" l="1"/>
  <c r="X108" i="8"/>
  <c r="X112" i="8"/>
  <c r="X110" i="8"/>
  <c r="X113" i="8"/>
  <c r="AK112" i="7"/>
  <c r="X111" i="8"/>
  <c r="AM111" i="7"/>
  <c r="AL110" i="7"/>
  <c r="AK113" i="7"/>
  <c r="X25" i="8"/>
  <c r="X23" i="8"/>
  <c r="Y67" i="7"/>
  <c r="X67" i="8"/>
  <c r="Z107" i="7"/>
  <c r="Y42" i="7"/>
  <c r="X42" i="8"/>
  <c r="Z35" i="7"/>
  <c r="Z39" i="7"/>
  <c r="Z88" i="7"/>
  <c r="Y6" i="7"/>
  <c r="X6" i="8"/>
  <c r="Z12" i="7"/>
  <c r="AA46" i="7"/>
  <c r="Z64" i="7"/>
  <c r="Y89" i="7"/>
  <c r="X89" i="8"/>
  <c r="Z16" i="7"/>
  <c r="Z59" i="7"/>
  <c r="Z21" i="7"/>
  <c r="Z45" i="7"/>
  <c r="Z48" i="7"/>
  <c r="Z76" i="7"/>
  <c r="Y5" i="7"/>
  <c r="X5" i="8"/>
  <c r="X96" i="8"/>
  <c r="X94" i="8"/>
  <c r="X69" i="8"/>
  <c r="X36" i="8"/>
  <c r="X65" i="8"/>
  <c r="X85" i="8"/>
  <c r="X90" i="8"/>
  <c r="X34" i="8"/>
  <c r="X74" i="8"/>
  <c r="X20" i="8"/>
  <c r="X44" i="8"/>
  <c r="X43" i="8"/>
  <c r="Y10" i="7"/>
  <c r="X10" i="8"/>
  <c r="AA50" i="7"/>
  <c r="Z23" i="7"/>
  <c r="AC71" i="7"/>
  <c r="X105" i="8"/>
  <c r="X97" i="8"/>
  <c r="Z25" i="7"/>
  <c r="X46" i="8"/>
  <c r="X61" i="8"/>
  <c r="X51" i="8"/>
  <c r="AA44" i="7"/>
  <c r="X8" i="8"/>
  <c r="X95" i="8"/>
  <c r="X47" i="8"/>
  <c r="X63" i="8"/>
  <c r="X28" i="8"/>
  <c r="Z84" i="7"/>
  <c r="Z18" i="7"/>
  <c r="Z54" i="7"/>
  <c r="X17" i="8"/>
  <c r="X53" i="8"/>
  <c r="X103" i="8"/>
  <c r="Y62" i="7"/>
  <c r="X62" i="8"/>
  <c r="AA90" i="7"/>
  <c r="Z33" i="7"/>
  <c r="Y38" i="7"/>
  <c r="X38" i="8"/>
  <c r="Y37" i="7"/>
  <c r="X37" i="8"/>
  <c r="X71" i="8"/>
  <c r="X41" i="8"/>
  <c r="X19" i="8"/>
  <c r="X101" i="8"/>
  <c r="X75" i="8"/>
  <c r="Y70" i="7"/>
  <c r="X70" i="8"/>
  <c r="Z91" i="7"/>
  <c r="Y98" i="7"/>
  <c r="X98" i="8"/>
  <c r="X9" i="8"/>
  <c r="Y9" i="7"/>
  <c r="Z43" i="7"/>
  <c r="X92" i="8"/>
  <c r="X87" i="8"/>
  <c r="AA36" i="7"/>
  <c r="Z105" i="7"/>
  <c r="Y52" i="7"/>
  <c r="X52" i="8"/>
  <c r="Z97" i="7"/>
  <c r="Z77" i="7"/>
  <c r="AA17" i="7"/>
  <c r="X50" i="8"/>
  <c r="Z61" i="7"/>
  <c r="Z72" i="7"/>
  <c r="AA96" i="7"/>
  <c r="Z51" i="7"/>
  <c r="X99" i="8"/>
  <c r="Y30" i="7"/>
  <c r="X30" i="8"/>
  <c r="Z8" i="7"/>
  <c r="Z104" i="7"/>
  <c r="X15" i="8"/>
  <c r="Y102" i="7"/>
  <c r="X102" i="8"/>
  <c r="Z24" i="7"/>
  <c r="Z95" i="7"/>
  <c r="AA65" i="7"/>
  <c r="Z47" i="7"/>
  <c r="Z63" i="7"/>
  <c r="Z28" i="7"/>
  <c r="Y82" i="7"/>
  <c r="X82" i="8"/>
  <c r="Z29" i="7"/>
  <c r="AA94" i="7"/>
  <c r="Y83" i="7"/>
  <c r="X83" i="8"/>
  <c r="X16" i="8"/>
  <c r="X59" i="8"/>
  <c r="X21" i="8"/>
  <c r="Z80" i="7"/>
  <c r="Z7" i="7"/>
  <c r="AA34" i="7"/>
  <c r="Z57" i="7"/>
  <c r="X100" i="8"/>
  <c r="Z4" i="7"/>
  <c r="X45" i="8"/>
  <c r="X58" i="8"/>
  <c r="X48" i="8"/>
  <c r="X76" i="8"/>
  <c r="AA74" i="7"/>
  <c r="Z27" i="7"/>
  <c r="Y68" i="7"/>
  <c r="X68" i="8"/>
  <c r="Z81" i="7"/>
  <c r="AA20" i="7"/>
  <c r="Y14" i="7"/>
  <c r="X14" i="8"/>
  <c r="Y11" i="7"/>
  <c r="X11" i="8"/>
  <c r="Z31" i="7"/>
  <c r="X32" i="8"/>
  <c r="Z56" i="7"/>
  <c r="AB100" i="7"/>
  <c r="Z40" i="7"/>
  <c r="Z13" i="7"/>
  <c r="AA78" i="7"/>
  <c r="Z79" i="7"/>
  <c r="Y55" i="7"/>
  <c r="X55" i="8"/>
  <c r="Y22" i="7"/>
  <c r="X22" i="8"/>
  <c r="AA85" i="7"/>
  <c r="X84" i="8"/>
  <c r="X18" i="8"/>
  <c r="X54" i="8"/>
  <c r="X33" i="8"/>
  <c r="AA69" i="7"/>
  <c r="Z58" i="7"/>
  <c r="X91" i="8"/>
  <c r="Z32" i="7"/>
  <c r="X77" i="8"/>
  <c r="X72" i="8"/>
  <c r="Y49" i="7"/>
  <c r="X49" i="8"/>
  <c r="X104" i="8"/>
  <c r="Z15" i="7"/>
  <c r="X24" i="8"/>
  <c r="X29" i="8"/>
  <c r="Z53" i="7"/>
  <c r="Z103" i="7"/>
  <c r="Y73" i="7"/>
  <c r="X73" i="8"/>
  <c r="X80" i="8"/>
  <c r="X7" i="8"/>
  <c r="X57" i="8"/>
  <c r="X4" i="8"/>
  <c r="Y93" i="7"/>
  <c r="X93" i="8"/>
  <c r="Z41" i="7"/>
  <c r="Z19" i="7"/>
  <c r="Z101" i="7"/>
  <c r="Z75" i="7"/>
  <c r="Y66" i="7"/>
  <c r="X66" i="8"/>
  <c r="X27" i="8"/>
  <c r="X81" i="8"/>
  <c r="Y60" i="7"/>
  <c r="X60" i="8"/>
  <c r="X31" i="8"/>
  <c r="Z92" i="7"/>
  <c r="Y106" i="7"/>
  <c r="X106" i="8"/>
  <c r="Z87" i="7"/>
  <c r="X56" i="8"/>
  <c r="X107" i="8"/>
  <c r="X35" i="8"/>
  <c r="X39" i="8"/>
  <c r="X26" i="8"/>
  <c r="Y26" i="7"/>
  <c r="X40" i="8"/>
  <c r="X13" i="8"/>
  <c r="X88" i="8"/>
  <c r="Y86" i="7"/>
  <c r="X86" i="8"/>
  <c r="Z99" i="7"/>
  <c r="X12" i="8"/>
  <c r="X79" i="8"/>
  <c r="X64" i="8"/>
  <c r="X78" i="8"/>
  <c r="Y108" i="8" l="1"/>
  <c r="Y111" i="8"/>
  <c r="AL113" i="7"/>
  <c r="Y110" i="8"/>
  <c r="Y112" i="8"/>
  <c r="Y109" i="8"/>
  <c r="AN111" i="7"/>
  <c r="AL112" i="7"/>
  <c r="Y113" i="8"/>
  <c r="AM110" i="7"/>
  <c r="Y46" i="8"/>
  <c r="Y74" i="8"/>
  <c r="Y87" i="8"/>
  <c r="Y92" i="8"/>
  <c r="Y84" i="8"/>
  <c r="AA99" i="7"/>
  <c r="Z60" i="7"/>
  <c r="Y60" i="8"/>
  <c r="AA75" i="7"/>
  <c r="Y34" i="8"/>
  <c r="Z73" i="7"/>
  <c r="Y73" i="8"/>
  <c r="AA53" i="7"/>
  <c r="Z49" i="7"/>
  <c r="Y49" i="8"/>
  <c r="Y32" i="8"/>
  <c r="AA58" i="7"/>
  <c r="AB85" i="7"/>
  <c r="Z55" i="7"/>
  <c r="Y55" i="8"/>
  <c r="AA40" i="7"/>
  <c r="AA56" i="7"/>
  <c r="Z82" i="7"/>
  <c r="Y82" i="8"/>
  <c r="AA72" i="7"/>
  <c r="Y77" i="8"/>
  <c r="Y43" i="8"/>
  <c r="Y91" i="8"/>
  <c r="Z38" i="7"/>
  <c r="Y38" i="8"/>
  <c r="AB90" i="7"/>
  <c r="AA25" i="7"/>
  <c r="Y36" i="8"/>
  <c r="AA23" i="7"/>
  <c r="Z10" i="7"/>
  <c r="Y10" i="8"/>
  <c r="Y48" i="8"/>
  <c r="Y12" i="8"/>
  <c r="AA39" i="7"/>
  <c r="Z67" i="7"/>
  <c r="Y67" i="8"/>
  <c r="Y85" i="8"/>
  <c r="Y78" i="8"/>
  <c r="Y41" i="8"/>
  <c r="Y94" i="8"/>
  <c r="Y96" i="8"/>
  <c r="Y79" i="8"/>
  <c r="Y13" i="8"/>
  <c r="Z11" i="7"/>
  <c r="Y11" i="8"/>
  <c r="Y100" i="8"/>
  <c r="Y29" i="8"/>
  <c r="Y28" i="8"/>
  <c r="Y47" i="8"/>
  <c r="Y95" i="8"/>
  <c r="Y104" i="8"/>
  <c r="Z30" i="7"/>
  <c r="Y30" i="8"/>
  <c r="Y61" i="8"/>
  <c r="AA77" i="7"/>
  <c r="AB36" i="7"/>
  <c r="Y33" i="8"/>
  <c r="AA18" i="7"/>
  <c r="AA48" i="7"/>
  <c r="Y90" i="8"/>
  <c r="AA59" i="7"/>
  <c r="Z89" i="7"/>
  <c r="Y89" i="8"/>
  <c r="AA12" i="7"/>
  <c r="Y88" i="8"/>
  <c r="AA35" i="7"/>
  <c r="Y107" i="8"/>
  <c r="Z86" i="7"/>
  <c r="Y86" i="8"/>
  <c r="Z26" i="7"/>
  <c r="Y26" i="8"/>
  <c r="Z66" i="7"/>
  <c r="Y66" i="8"/>
  <c r="AA101" i="7"/>
  <c r="AA41" i="7"/>
  <c r="AA103" i="7"/>
  <c r="AB69" i="7"/>
  <c r="Z22" i="7"/>
  <c r="Y22" i="8"/>
  <c r="AA79" i="7"/>
  <c r="AA13" i="7"/>
  <c r="AC100" i="7"/>
  <c r="Y31" i="8"/>
  <c r="Y81" i="8"/>
  <c r="Y27" i="8"/>
  <c r="Y69" i="8"/>
  <c r="Y71" i="8"/>
  <c r="Y57" i="8"/>
  <c r="Y7" i="8"/>
  <c r="Z83" i="7"/>
  <c r="Y83" i="8"/>
  <c r="AA29" i="7"/>
  <c r="AA28" i="7"/>
  <c r="AA47" i="7"/>
  <c r="AA95" i="7"/>
  <c r="Z102" i="7"/>
  <c r="Y102" i="8"/>
  <c r="Y8" i="8"/>
  <c r="AB96" i="7"/>
  <c r="AA61" i="7"/>
  <c r="Y97" i="8"/>
  <c r="Y105" i="8"/>
  <c r="Z9" i="7"/>
  <c r="Y9" i="8"/>
  <c r="Z37" i="7"/>
  <c r="Y37" i="8"/>
  <c r="AA33" i="7"/>
  <c r="Z62" i="7"/>
  <c r="Y62" i="8"/>
  <c r="Y54" i="8"/>
  <c r="AB44" i="7"/>
  <c r="AD71" i="7"/>
  <c r="AB50" i="7"/>
  <c r="Z5" i="7"/>
  <c r="Y5" i="8"/>
  <c r="Y76" i="8"/>
  <c r="Y45" i="8"/>
  <c r="Y21" i="8"/>
  <c r="Y16" i="8"/>
  <c r="Y64" i="8"/>
  <c r="Y44" i="8"/>
  <c r="AA88" i="7"/>
  <c r="Y35" i="8"/>
  <c r="AA107" i="7"/>
  <c r="Y50" i="8"/>
  <c r="AA19" i="7"/>
  <c r="Z93" i="7"/>
  <c r="Y93" i="8"/>
  <c r="Y15" i="8"/>
  <c r="AB78" i="7"/>
  <c r="AA4" i="7"/>
  <c r="Y80" i="8"/>
  <c r="AB94" i="7"/>
  <c r="AA63" i="7"/>
  <c r="AB65" i="7"/>
  <c r="AA24" i="7"/>
  <c r="AA104" i="7"/>
  <c r="AA51" i="7"/>
  <c r="Y18" i="8"/>
  <c r="Y59" i="8"/>
  <c r="Z6" i="7"/>
  <c r="Y6" i="8"/>
  <c r="Z42" i="7"/>
  <c r="Y42" i="8"/>
  <c r="AA87" i="7"/>
  <c r="AA92" i="7"/>
  <c r="Y20" i="8"/>
  <c r="Y101" i="8"/>
  <c r="Y103" i="8"/>
  <c r="AA15" i="7"/>
  <c r="AA32" i="7"/>
  <c r="AB20" i="7"/>
  <c r="Z68" i="7"/>
  <c r="Y68" i="8"/>
  <c r="AB74" i="7"/>
  <c r="AB34" i="7"/>
  <c r="AA80" i="7"/>
  <c r="Z52" i="7"/>
  <c r="Y52" i="8"/>
  <c r="AA43" i="7"/>
  <c r="AA91" i="7"/>
  <c r="Y17" i="8"/>
  <c r="Y99" i="8"/>
  <c r="Z106" i="7"/>
  <c r="Y106" i="8"/>
  <c r="Y75" i="8"/>
  <c r="Y19" i="8"/>
  <c r="Y53" i="8"/>
  <c r="Y58" i="8"/>
  <c r="Y40" i="8"/>
  <c r="Y56" i="8"/>
  <c r="AA31" i="7"/>
  <c r="Z14" i="7"/>
  <c r="Y14" i="8"/>
  <c r="AA81" i="7"/>
  <c r="AA27" i="7"/>
  <c r="Y4" i="8"/>
  <c r="AA57" i="7"/>
  <c r="AA7" i="7"/>
  <c r="Y63" i="8"/>
  <c r="Y24" i="8"/>
  <c r="AA8" i="7"/>
  <c r="Y51" i="8"/>
  <c r="Y72" i="8"/>
  <c r="AB17" i="7"/>
  <c r="AA97" i="7"/>
  <c r="AA105" i="7"/>
  <c r="Z98" i="7"/>
  <c r="Y98" i="8"/>
  <c r="Z70" i="7"/>
  <c r="Y70" i="8"/>
  <c r="AA54" i="7"/>
  <c r="AA84" i="7"/>
  <c r="Y25" i="8"/>
  <c r="Y23" i="8"/>
  <c r="AA76" i="7"/>
  <c r="AA45" i="7"/>
  <c r="AA21" i="7"/>
  <c r="AA16" i="7"/>
  <c r="AA64" i="7"/>
  <c r="AB46" i="7"/>
  <c r="Y39" i="8"/>
  <c r="Y65" i="8"/>
  <c r="Z111" i="8" l="1"/>
  <c r="Z110" i="8"/>
  <c r="Z109" i="8"/>
  <c r="AN110" i="7"/>
  <c r="Z113" i="8"/>
  <c r="Z108" i="8"/>
  <c r="AO111" i="7"/>
  <c r="Z112" i="8"/>
  <c r="AM112" i="7"/>
  <c r="AM113" i="7"/>
  <c r="Z54" i="8"/>
  <c r="Z16" i="8"/>
  <c r="Z45" i="8"/>
  <c r="Z107" i="8"/>
  <c r="AA70" i="7"/>
  <c r="Z70" i="8"/>
  <c r="AC17" i="7"/>
  <c r="Z80" i="8"/>
  <c r="AC20" i="7"/>
  <c r="Z15" i="8"/>
  <c r="AB87" i="7"/>
  <c r="Z36" i="8"/>
  <c r="AC65" i="7"/>
  <c r="Z100" i="8"/>
  <c r="AB4" i="7"/>
  <c r="Z88" i="8"/>
  <c r="AB33" i="7"/>
  <c r="AA9" i="7"/>
  <c r="Z9" i="8"/>
  <c r="Z61" i="8"/>
  <c r="Z79" i="8"/>
  <c r="Z41" i="8"/>
  <c r="AB25" i="7"/>
  <c r="AA38" i="7"/>
  <c r="Z38" i="8"/>
  <c r="AB54" i="7"/>
  <c r="Z94" i="8"/>
  <c r="AB27" i="7"/>
  <c r="AA106" i="7"/>
  <c r="Z106" i="8"/>
  <c r="AB43" i="7"/>
  <c r="AC74" i="7"/>
  <c r="AB15" i="7"/>
  <c r="AA93" i="7"/>
  <c r="Z93" i="8"/>
  <c r="AB88" i="7"/>
  <c r="AA5" i="7"/>
  <c r="Z5" i="8"/>
  <c r="Z20" i="8"/>
  <c r="Z74" i="8"/>
  <c r="AE71" i="7"/>
  <c r="Z29" i="8"/>
  <c r="AB79" i="7"/>
  <c r="AB59" i="7"/>
  <c r="AC36" i="7"/>
  <c r="Z96" i="8"/>
  <c r="AA67" i="7"/>
  <c r="Z67" i="8"/>
  <c r="Z40" i="8"/>
  <c r="Z75" i="8"/>
  <c r="Z99" i="8"/>
  <c r="Z64" i="8"/>
  <c r="Z76" i="8"/>
  <c r="Z90" i="8"/>
  <c r="Z81" i="8"/>
  <c r="Z31" i="8"/>
  <c r="Z78" i="8"/>
  <c r="Z91" i="8"/>
  <c r="Z32" i="8"/>
  <c r="AB92" i="7"/>
  <c r="AA42" i="7"/>
  <c r="Z42" i="8"/>
  <c r="AB51" i="7"/>
  <c r="AB24" i="7"/>
  <c r="AB63" i="7"/>
  <c r="Z34" i="8"/>
  <c r="Z71" i="8"/>
  <c r="AC78" i="7"/>
  <c r="Z19" i="8"/>
  <c r="AB107" i="7"/>
  <c r="AA62" i="7"/>
  <c r="Z62" i="8"/>
  <c r="AA37" i="7"/>
  <c r="Z37" i="8"/>
  <c r="AA102" i="7"/>
  <c r="Z102" i="8"/>
  <c r="AB47" i="7"/>
  <c r="AB29" i="7"/>
  <c r="Z13" i="8"/>
  <c r="Z103" i="8"/>
  <c r="Z101" i="8"/>
  <c r="Z12" i="8"/>
  <c r="Z77" i="8"/>
  <c r="Z69" i="8"/>
  <c r="Z39" i="8"/>
  <c r="AC90" i="7"/>
  <c r="Z72" i="8"/>
  <c r="AB40" i="7"/>
  <c r="AC85" i="7"/>
  <c r="AB75" i="7"/>
  <c r="AB99" i="7"/>
  <c r="AB105" i="7"/>
  <c r="Z8" i="8"/>
  <c r="Z57" i="8"/>
  <c r="Z27" i="8"/>
  <c r="Z43" i="8"/>
  <c r="AA6" i="7"/>
  <c r="Z6" i="8"/>
  <c r="AB104" i="7"/>
  <c r="AC94" i="7"/>
  <c r="AB95" i="7"/>
  <c r="AB28" i="7"/>
  <c r="AA83" i="7"/>
  <c r="Z83" i="8"/>
  <c r="AB35" i="7"/>
  <c r="Z59" i="8"/>
  <c r="AB48" i="7"/>
  <c r="AB18" i="7"/>
  <c r="Z23" i="8"/>
  <c r="AB56" i="7"/>
  <c r="AA55" i="7"/>
  <c r="Z55" i="8"/>
  <c r="AB58" i="7"/>
  <c r="Z53" i="8"/>
  <c r="AA60" i="7"/>
  <c r="Z60" i="8"/>
  <c r="AC46" i="7"/>
  <c r="AB16" i="7"/>
  <c r="AB45" i="7"/>
  <c r="Z97" i="8"/>
  <c r="AB8" i="7"/>
  <c r="AB57" i="7"/>
  <c r="AA14" i="7"/>
  <c r="Z14" i="8"/>
  <c r="Z44" i="8"/>
  <c r="AB80" i="7"/>
  <c r="Z92" i="8"/>
  <c r="Z51" i="8"/>
  <c r="Z24" i="8"/>
  <c r="Z63" i="8"/>
  <c r="AB61" i="7"/>
  <c r="Z47" i="8"/>
  <c r="AD100" i="7"/>
  <c r="AC69" i="7"/>
  <c r="AB41" i="7"/>
  <c r="AA66" i="7"/>
  <c r="Z66" i="8"/>
  <c r="AA86" i="7"/>
  <c r="Z86" i="8"/>
  <c r="AB23" i="7"/>
  <c r="AA82" i="7"/>
  <c r="Z82" i="8"/>
  <c r="AB53" i="7"/>
  <c r="Z21" i="8"/>
  <c r="Z84" i="8"/>
  <c r="AA98" i="7"/>
  <c r="Z98" i="8"/>
  <c r="AB97" i="7"/>
  <c r="Z7" i="8"/>
  <c r="AB64" i="7"/>
  <c r="AB21" i="7"/>
  <c r="AB76" i="7"/>
  <c r="AB84" i="7"/>
  <c r="Z105" i="8"/>
  <c r="Z65" i="8"/>
  <c r="AB7" i="7"/>
  <c r="AB81" i="7"/>
  <c r="AB31" i="7"/>
  <c r="Z85" i="8"/>
  <c r="Z50" i="8"/>
  <c r="AB91" i="7"/>
  <c r="AA52" i="7"/>
  <c r="Z52" i="8"/>
  <c r="AC34" i="7"/>
  <c r="AA68" i="7"/>
  <c r="Z68" i="8"/>
  <c r="AB32" i="7"/>
  <c r="Z87" i="8"/>
  <c r="Z104" i="8"/>
  <c r="Z4" i="8"/>
  <c r="AB19" i="7"/>
  <c r="AC50" i="7"/>
  <c r="AC44" i="7"/>
  <c r="Z33" i="8"/>
  <c r="Z17" i="8"/>
  <c r="AC96" i="7"/>
  <c r="Z95" i="8"/>
  <c r="Z28" i="8"/>
  <c r="AB13" i="7"/>
  <c r="AA22" i="7"/>
  <c r="Z22" i="8"/>
  <c r="AB103" i="7"/>
  <c r="AB101" i="7"/>
  <c r="AA26" i="7"/>
  <c r="Z26" i="8"/>
  <c r="Z35" i="8"/>
  <c r="AB12" i="7"/>
  <c r="AA89" i="7"/>
  <c r="Z89" i="8"/>
  <c r="Z48" i="8"/>
  <c r="Z18" i="8"/>
  <c r="AB77" i="7"/>
  <c r="AA30" i="7"/>
  <c r="Z30" i="8"/>
  <c r="AA11" i="7"/>
  <c r="Z11" i="8"/>
  <c r="AB39" i="7"/>
  <c r="AA10" i="7"/>
  <c r="Z10" i="8"/>
  <c r="Z25" i="8"/>
  <c r="AB72" i="7"/>
  <c r="Z56" i="8"/>
  <c r="Z58" i="8"/>
  <c r="AA49" i="7"/>
  <c r="Z49" i="8"/>
  <c r="AA73" i="7"/>
  <c r="Z73" i="8"/>
  <c r="Z46" i="8"/>
  <c r="AA108" i="8" l="1"/>
  <c r="AN112" i="7"/>
  <c r="AA113" i="8"/>
  <c r="AA109" i="8"/>
  <c r="AA112" i="8"/>
  <c r="AA110" i="8"/>
  <c r="AO110" i="7"/>
  <c r="AN113" i="7"/>
  <c r="AA111" i="8"/>
  <c r="AP111" i="7"/>
  <c r="AA72" i="8"/>
  <c r="AA59" i="8"/>
  <c r="AC12" i="7"/>
  <c r="AA101" i="8"/>
  <c r="AA81" i="8"/>
  <c r="AC84" i="7"/>
  <c r="AC21" i="7"/>
  <c r="AA97" i="8"/>
  <c r="AC80" i="7"/>
  <c r="AA57" i="8"/>
  <c r="AC16" i="7"/>
  <c r="AB60" i="7"/>
  <c r="AA60" i="8"/>
  <c r="AC35" i="7"/>
  <c r="AC24" i="7"/>
  <c r="AA34" i="8"/>
  <c r="AB5" i="7"/>
  <c r="AA5" i="8"/>
  <c r="AA74" i="8"/>
  <c r="AA46" i="8"/>
  <c r="AA17" i="8"/>
  <c r="AA64" i="8"/>
  <c r="AC57" i="7"/>
  <c r="AA45" i="8"/>
  <c r="AB55" i="7"/>
  <c r="AA55" i="8"/>
  <c r="AA36" i="8"/>
  <c r="AA69" i="8"/>
  <c r="AC28" i="7"/>
  <c r="AD94" i="7"/>
  <c r="AB6" i="7"/>
  <c r="AA6" i="8"/>
  <c r="AA50" i="8"/>
  <c r="AA63" i="8"/>
  <c r="AA78" i="8"/>
  <c r="AD74" i="7"/>
  <c r="AB106" i="7"/>
  <c r="AA106" i="8"/>
  <c r="AA54" i="8"/>
  <c r="AB38" i="7"/>
  <c r="AA38" i="8"/>
  <c r="AC33" i="7"/>
  <c r="AD17" i="7"/>
  <c r="AC39" i="7"/>
  <c r="AB30" i="7"/>
  <c r="AA30" i="8"/>
  <c r="AB89" i="7"/>
  <c r="AA89" i="8"/>
  <c r="AA103" i="8"/>
  <c r="AA13" i="8"/>
  <c r="AA19" i="8"/>
  <c r="AA94" i="8"/>
  <c r="AA32" i="8"/>
  <c r="AA91" i="8"/>
  <c r="AA31" i="8"/>
  <c r="AA7" i="8"/>
  <c r="AC76" i="7"/>
  <c r="AC64" i="7"/>
  <c r="AA53" i="8"/>
  <c r="AB82" i="7"/>
  <c r="AA82" i="8"/>
  <c r="AA23" i="8"/>
  <c r="AA20" i="8"/>
  <c r="AA8" i="8"/>
  <c r="AC45" i="7"/>
  <c r="AD46" i="7"/>
  <c r="AA58" i="8"/>
  <c r="AA56" i="8"/>
  <c r="AA18" i="8"/>
  <c r="AA95" i="8"/>
  <c r="AA104" i="8"/>
  <c r="AA105" i="8"/>
  <c r="AA75" i="8"/>
  <c r="AA40" i="8"/>
  <c r="AD90" i="7"/>
  <c r="AA29" i="8"/>
  <c r="AB102" i="7"/>
  <c r="AA102" i="8"/>
  <c r="AA107" i="8"/>
  <c r="AD78" i="7"/>
  <c r="AC63" i="7"/>
  <c r="AC51" i="7"/>
  <c r="AC92" i="7"/>
  <c r="AC88" i="7"/>
  <c r="AA15" i="8"/>
  <c r="AA43" i="8"/>
  <c r="AA27" i="8"/>
  <c r="AC54" i="7"/>
  <c r="AA25" i="8"/>
  <c r="AA33" i="8"/>
  <c r="AA87" i="8"/>
  <c r="AD20" i="7"/>
  <c r="AB10" i="7"/>
  <c r="AA10" i="8"/>
  <c r="AB11" i="7"/>
  <c r="AA11" i="8"/>
  <c r="AC77" i="7"/>
  <c r="AA85" i="8"/>
  <c r="AA41" i="8"/>
  <c r="AC61" i="7"/>
  <c r="AA48" i="8"/>
  <c r="AA28" i="8"/>
  <c r="AA99" i="8"/>
  <c r="AC47" i="7"/>
  <c r="AA44" i="8"/>
  <c r="AB42" i="7"/>
  <c r="AA42" i="8"/>
  <c r="AB67" i="7"/>
  <c r="AA67" i="8"/>
  <c r="AA79" i="8"/>
  <c r="AF71" i="7"/>
  <c r="AB93" i="7"/>
  <c r="AA93" i="8"/>
  <c r="AB9" i="7"/>
  <c r="AA9" i="8"/>
  <c r="AC4" i="7"/>
  <c r="AD65" i="7"/>
  <c r="AB49" i="7"/>
  <c r="AA49" i="8"/>
  <c r="AC72" i="7"/>
  <c r="AA39" i="8"/>
  <c r="AC101" i="7"/>
  <c r="AB22" i="7"/>
  <c r="AA22" i="8"/>
  <c r="AD50" i="7"/>
  <c r="AB68" i="7"/>
  <c r="AA68" i="8"/>
  <c r="AB52" i="7"/>
  <c r="AA52" i="8"/>
  <c r="AC81" i="7"/>
  <c r="AA76" i="8"/>
  <c r="AC97" i="7"/>
  <c r="AA90" i="8"/>
  <c r="AB86" i="7"/>
  <c r="AA86" i="8"/>
  <c r="AC41" i="7"/>
  <c r="AE100" i="7"/>
  <c r="AC48" i="7"/>
  <c r="AC99" i="7"/>
  <c r="AD85" i="7"/>
  <c r="AC29" i="7"/>
  <c r="AB37" i="7"/>
  <c r="AA37" i="8"/>
  <c r="AA51" i="8"/>
  <c r="AA92" i="8"/>
  <c r="AC59" i="7"/>
  <c r="AC79" i="7"/>
  <c r="AA88" i="8"/>
  <c r="AA100" i="8"/>
  <c r="AA4" i="8"/>
  <c r="AB73" i="7"/>
  <c r="AA73" i="8"/>
  <c r="AA77" i="8"/>
  <c r="AA12" i="8"/>
  <c r="AB26" i="7"/>
  <c r="AA26" i="8"/>
  <c r="AC103" i="7"/>
  <c r="AC13" i="7"/>
  <c r="AD96" i="7"/>
  <c r="AD44" i="7"/>
  <c r="AC19" i="7"/>
  <c r="AA65" i="8"/>
  <c r="AC32" i="7"/>
  <c r="AD34" i="7"/>
  <c r="AC91" i="7"/>
  <c r="AC31" i="7"/>
  <c r="AC7" i="7"/>
  <c r="AA84" i="8"/>
  <c r="AA21" i="8"/>
  <c r="AB98" i="7"/>
  <c r="AA98" i="8"/>
  <c r="AC53" i="7"/>
  <c r="AC23" i="7"/>
  <c r="AB66" i="7"/>
  <c r="AA66" i="8"/>
  <c r="AD69" i="7"/>
  <c r="AA61" i="8"/>
  <c r="AA80" i="8"/>
  <c r="AB14" i="7"/>
  <c r="AA14" i="8"/>
  <c r="AC8" i="7"/>
  <c r="AA16" i="8"/>
  <c r="AC58" i="7"/>
  <c r="AC56" i="7"/>
  <c r="AC18" i="7"/>
  <c r="AA35" i="8"/>
  <c r="AB83" i="7"/>
  <c r="AA83" i="8"/>
  <c r="AC95" i="7"/>
  <c r="AC104" i="7"/>
  <c r="AC105" i="7"/>
  <c r="AC75" i="7"/>
  <c r="AC40" i="7"/>
  <c r="AA47" i="8"/>
  <c r="AA96" i="8"/>
  <c r="AB62" i="7"/>
  <c r="AA62" i="8"/>
  <c r="AC107" i="7"/>
  <c r="AA24" i="8"/>
  <c r="AD36" i="7"/>
  <c r="AC15" i="7"/>
  <c r="AC43" i="7"/>
  <c r="AC27" i="7"/>
  <c r="AC25" i="7"/>
  <c r="AA71" i="8"/>
  <c r="AC87" i="7"/>
  <c r="AB70" i="7"/>
  <c r="AA70" i="8"/>
  <c r="AB110" i="8" l="1"/>
  <c r="AO113" i="7"/>
  <c r="AB109" i="8"/>
  <c r="AB112" i="8"/>
  <c r="AB108" i="8"/>
  <c r="AB111" i="8"/>
  <c r="AP110" i="7"/>
  <c r="AQ111" i="7"/>
  <c r="AB113" i="8"/>
  <c r="AO112" i="7"/>
  <c r="AB23" i="8"/>
  <c r="AB103" i="8"/>
  <c r="AB79" i="8"/>
  <c r="AB107" i="8"/>
  <c r="AB75" i="8"/>
  <c r="AB20" i="8"/>
  <c r="AB17" i="8"/>
  <c r="AB28" i="8"/>
  <c r="AB104" i="8"/>
  <c r="AB19" i="8"/>
  <c r="AB33" i="8"/>
  <c r="AB99" i="8"/>
  <c r="AD18" i="7"/>
  <c r="AD58" i="7"/>
  <c r="AD53" i="7"/>
  <c r="AC37" i="7"/>
  <c r="AB37" i="8"/>
  <c r="AB48" i="8"/>
  <c r="AB41" i="8"/>
  <c r="AB81" i="8"/>
  <c r="AB4" i="8"/>
  <c r="AC42" i="7"/>
  <c r="AB42" i="8"/>
  <c r="AB45" i="8"/>
  <c r="AB69" i="8"/>
  <c r="AD76" i="7"/>
  <c r="AB44" i="8"/>
  <c r="AB80" i="8"/>
  <c r="AB65" i="8"/>
  <c r="AD104" i="7"/>
  <c r="AC83" i="7"/>
  <c r="AB83" i="8"/>
  <c r="AB56" i="8"/>
  <c r="AB91" i="8"/>
  <c r="AE85" i="7"/>
  <c r="AD41" i="7"/>
  <c r="AB97" i="8"/>
  <c r="AD81" i="7"/>
  <c r="AC68" i="7"/>
  <c r="AB68" i="8"/>
  <c r="AC22" i="7"/>
  <c r="AB22" i="8"/>
  <c r="AC49" i="7"/>
  <c r="AB49" i="8"/>
  <c r="AD4" i="7"/>
  <c r="AD92" i="7"/>
  <c r="AD63" i="7"/>
  <c r="AB96" i="8"/>
  <c r="AC30" i="7"/>
  <c r="AB30" i="8"/>
  <c r="AE17" i="7"/>
  <c r="AC38" i="7"/>
  <c r="AB38" i="8"/>
  <c r="AE94" i="7"/>
  <c r="AB24" i="8"/>
  <c r="AB16" i="8"/>
  <c r="AD80" i="7"/>
  <c r="AB12" i="8"/>
  <c r="AC70" i="7"/>
  <c r="AB70" i="8"/>
  <c r="AD27" i="7"/>
  <c r="AD15" i="7"/>
  <c r="AE36" i="7"/>
  <c r="AB40" i="8"/>
  <c r="AB105" i="8"/>
  <c r="AB95" i="8"/>
  <c r="AD56" i="7"/>
  <c r="AB8" i="8"/>
  <c r="AC98" i="7"/>
  <c r="AB98" i="8"/>
  <c r="AD7" i="7"/>
  <c r="AD91" i="7"/>
  <c r="AD32" i="7"/>
  <c r="AB13" i="8"/>
  <c r="AB59" i="8"/>
  <c r="AB78" i="8"/>
  <c r="AD29" i="7"/>
  <c r="AD97" i="7"/>
  <c r="AB101" i="8"/>
  <c r="AB72" i="8"/>
  <c r="AB100" i="8"/>
  <c r="AC67" i="7"/>
  <c r="AB67" i="8"/>
  <c r="AB47" i="8"/>
  <c r="AD77" i="7"/>
  <c r="AC10" i="7"/>
  <c r="AB10" i="8"/>
  <c r="AD54" i="7"/>
  <c r="AB88" i="8"/>
  <c r="AB51" i="8"/>
  <c r="AC102" i="7"/>
  <c r="AB102" i="8"/>
  <c r="AD64" i="7"/>
  <c r="AB39" i="8"/>
  <c r="AE74" i="7"/>
  <c r="AB57" i="8"/>
  <c r="AD24" i="7"/>
  <c r="AD35" i="7"/>
  <c r="AD16" i="7"/>
  <c r="AD84" i="7"/>
  <c r="AD12" i="7"/>
  <c r="AD87" i="7"/>
  <c r="AD25" i="7"/>
  <c r="AD43" i="7"/>
  <c r="AD31" i="7"/>
  <c r="AE34" i="7"/>
  <c r="AD61" i="7"/>
  <c r="AC11" i="7"/>
  <c r="AB11" i="8"/>
  <c r="AE20" i="7"/>
  <c r="AB92" i="8"/>
  <c r="AB63" i="8"/>
  <c r="AB34" i="8"/>
  <c r="AC106" i="7"/>
  <c r="AB106" i="8"/>
  <c r="AB46" i="8"/>
  <c r="AC60" i="7"/>
  <c r="AB60" i="8"/>
  <c r="AD21" i="7"/>
  <c r="AB27" i="8"/>
  <c r="AB15" i="8"/>
  <c r="AD107" i="7"/>
  <c r="AD75" i="7"/>
  <c r="AC14" i="7"/>
  <c r="AB14" i="8"/>
  <c r="AE69" i="7"/>
  <c r="AD23" i="7"/>
  <c r="AB7" i="8"/>
  <c r="AB32" i="8"/>
  <c r="AD19" i="7"/>
  <c r="AE96" i="7"/>
  <c r="AD103" i="7"/>
  <c r="AD79" i="7"/>
  <c r="AB29" i="8"/>
  <c r="AD48" i="7"/>
  <c r="AC93" i="7"/>
  <c r="AB93" i="8"/>
  <c r="AB77" i="8"/>
  <c r="AB54" i="8"/>
  <c r="AE90" i="7"/>
  <c r="AD45" i="7"/>
  <c r="AB64" i="8"/>
  <c r="AC89" i="7"/>
  <c r="AB89" i="8"/>
  <c r="AB35" i="8"/>
  <c r="AB84" i="8"/>
  <c r="AB87" i="8"/>
  <c r="AB25" i="8"/>
  <c r="AB43" i="8"/>
  <c r="AC62" i="7"/>
  <c r="AB62" i="8"/>
  <c r="AD40" i="7"/>
  <c r="AD105" i="7"/>
  <c r="AD95" i="7"/>
  <c r="AB18" i="8"/>
  <c r="AB58" i="8"/>
  <c r="AD8" i="7"/>
  <c r="AC66" i="7"/>
  <c r="AB66" i="8"/>
  <c r="AB53" i="8"/>
  <c r="AB31" i="8"/>
  <c r="AE44" i="7"/>
  <c r="AD13" i="7"/>
  <c r="AC26" i="7"/>
  <c r="AB26" i="8"/>
  <c r="AC73" i="7"/>
  <c r="AB73" i="8"/>
  <c r="AD59" i="7"/>
  <c r="AB90" i="8"/>
  <c r="AD99" i="7"/>
  <c r="AF100" i="7"/>
  <c r="AC86" i="7"/>
  <c r="AB86" i="8"/>
  <c r="AC52" i="7"/>
  <c r="AB52" i="8"/>
  <c r="AE50" i="7"/>
  <c r="AD101" i="7"/>
  <c r="AD72" i="7"/>
  <c r="AE65" i="7"/>
  <c r="AB71" i="8"/>
  <c r="AC9" i="7"/>
  <c r="AB9" i="8"/>
  <c r="AG71" i="7"/>
  <c r="AD47" i="7"/>
  <c r="AB61" i="8"/>
  <c r="AD88" i="7"/>
  <c r="AD51" i="7"/>
  <c r="AE78" i="7"/>
  <c r="AE46" i="7"/>
  <c r="AC82" i="7"/>
  <c r="AB82" i="8"/>
  <c r="AB76" i="8"/>
  <c r="AD39" i="7"/>
  <c r="AD33" i="7"/>
  <c r="AC6" i="7"/>
  <c r="AB6" i="8"/>
  <c r="AD28" i="7"/>
  <c r="AC55" i="7"/>
  <c r="AB55" i="8"/>
  <c r="AD57" i="7"/>
  <c r="AC5" i="7"/>
  <c r="AB5" i="8"/>
  <c r="AB50" i="8"/>
  <c r="AB74" i="8"/>
  <c r="AB85" i="8"/>
  <c r="AB94" i="8"/>
  <c r="AB21" i="8"/>
  <c r="AB36" i="8"/>
  <c r="AC109" i="8" l="1"/>
  <c r="AC110" i="8"/>
  <c r="AC111" i="8"/>
  <c r="AP112" i="7"/>
  <c r="AP113" i="7"/>
  <c r="AC108" i="8"/>
  <c r="AC112" i="8"/>
  <c r="AR111" i="7"/>
  <c r="AQ110" i="7"/>
  <c r="AC113" i="8"/>
  <c r="AC39" i="8"/>
  <c r="AF46" i="7"/>
  <c r="AE51" i="7"/>
  <c r="AE47" i="7"/>
  <c r="AD9" i="7"/>
  <c r="AC9" i="8"/>
  <c r="AC72" i="8"/>
  <c r="AC99" i="8"/>
  <c r="AD26" i="7"/>
  <c r="AC26" i="8"/>
  <c r="AF44" i="7"/>
  <c r="AC105" i="8"/>
  <c r="AD89" i="7"/>
  <c r="AC89" i="8"/>
  <c r="AC21" i="8"/>
  <c r="AD106" i="7"/>
  <c r="AC106" i="8"/>
  <c r="AC61" i="8"/>
  <c r="AC50" i="8"/>
  <c r="AE29" i="7"/>
  <c r="AC44" i="8"/>
  <c r="AE91" i="7"/>
  <c r="AD98" i="7"/>
  <c r="AC98" i="8"/>
  <c r="AF36" i="7"/>
  <c r="AC80" i="8"/>
  <c r="AD38" i="7"/>
  <c r="AC38" i="8"/>
  <c r="AD30" i="7"/>
  <c r="AC30" i="8"/>
  <c r="AC92" i="8"/>
  <c r="AD5" i="7"/>
  <c r="AC5" i="8"/>
  <c r="AC36" i="8"/>
  <c r="AC85" i="8"/>
  <c r="AC69" i="8"/>
  <c r="AC94" i="8"/>
  <c r="AC17" i="8"/>
  <c r="AC90" i="8"/>
  <c r="AC96" i="8"/>
  <c r="AD55" i="7"/>
  <c r="AC55" i="8"/>
  <c r="AD6" i="7"/>
  <c r="AC6" i="8"/>
  <c r="AE39" i="7"/>
  <c r="AC88" i="8"/>
  <c r="AC13" i="8"/>
  <c r="AC34" i="8"/>
  <c r="AD66" i="7"/>
  <c r="AC66" i="8"/>
  <c r="AE103" i="7"/>
  <c r="AE23" i="7"/>
  <c r="AD14" i="7"/>
  <c r="AC14" i="8"/>
  <c r="AE107" i="7"/>
  <c r="AE21" i="7"/>
  <c r="AF20" i="7"/>
  <c r="AC31" i="8"/>
  <c r="AC87" i="8"/>
  <c r="AC65" i="8"/>
  <c r="AE97" i="7"/>
  <c r="AC32" i="8"/>
  <c r="AC7" i="8"/>
  <c r="AC15" i="8"/>
  <c r="AC71" i="8"/>
  <c r="AC104" i="8"/>
  <c r="AD37" i="7"/>
  <c r="AC37" i="8"/>
  <c r="AC57" i="8"/>
  <c r="AC33" i="8"/>
  <c r="AD82" i="7"/>
  <c r="AC82" i="8"/>
  <c r="AF78" i="7"/>
  <c r="AE88" i="7"/>
  <c r="AH71" i="7"/>
  <c r="AC101" i="8"/>
  <c r="AD73" i="7"/>
  <c r="AC73" i="8"/>
  <c r="AE13" i="7"/>
  <c r="AC8" i="8"/>
  <c r="AC95" i="8"/>
  <c r="AC40" i="8"/>
  <c r="AC45" i="8"/>
  <c r="AC79" i="8"/>
  <c r="AC75" i="8"/>
  <c r="AE31" i="7"/>
  <c r="AE43" i="7"/>
  <c r="AE87" i="7"/>
  <c r="AE84" i="7"/>
  <c r="AE35" i="7"/>
  <c r="AC64" i="8"/>
  <c r="AD102" i="7"/>
  <c r="AC102" i="8"/>
  <c r="AC54" i="8"/>
  <c r="AC77" i="8"/>
  <c r="AC97" i="8"/>
  <c r="AE32" i="7"/>
  <c r="AE7" i="7"/>
  <c r="AC56" i="8"/>
  <c r="AE15" i="7"/>
  <c r="AD70" i="7"/>
  <c r="AC70" i="8"/>
  <c r="AC74" i="8"/>
  <c r="AF17" i="7"/>
  <c r="AC63" i="8"/>
  <c r="AC4" i="8"/>
  <c r="AC81" i="8"/>
  <c r="AE41" i="7"/>
  <c r="AE104" i="7"/>
  <c r="AC76" i="8"/>
  <c r="AC53" i="8"/>
  <c r="AC18" i="8"/>
  <c r="AE59" i="7"/>
  <c r="AE48" i="7"/>
  <c r="AC103" i="8"/>
  <c r="AC19" i="8"/>
  <c r="AC23" i="8"/>
  <c r="AC107" i="8"/>
  <c r="AF34" i="7"/>
  <c r="AE25" i="7"/>
  <c r="AE12" i="7"/>
  <c r="AE16" i="7"/>
  <c r="AE24" i="7"/>
  <c r="AC46" i="8"/>
  <c r="AE27" i="7"/>
  <c r="AF85" i="7"/>
  <c r="AD83" i="7"/>
  <c r="AC83" i="8"/>
  <c r="AE58" i="7"/>
  <c r="AE72" i="7"/>
  <c r="AF50" i="7"/>
  <c r="AD86" i="7"/>
  <c r="AC86" i="8"/>
  <c r="AE99" i="7"/>
  <c r="AE105" i="7"/>
  <c r="AD62" i="7"/>
  <c r="AC62" i="8"/>
  <c r="AF90" i="7"/>
  <c r="AD93" i="7"/>
  <c r="AC93" i="8"/>
  <c r="AE19" i="7"/>
  <c r="AE61" i="7"/>
  <c r="AC43" i="8"/>
  <c r="AC84" i="8"/>
  <c r="AC35" i="8"/>
  <c r="AC10" i="8"/>
  <c r="AD10" i="7"/>
  <c r="AE80" i="7"/>
  <c r="AF94" i="7"/>
  <c r="AE92" i="7"/>
  <c r="AD49" i="7"/>
  <c r="AC49" i="8"/>
  <c r="AD68" i="7"/>
  <c r="AC68" i="8"/>
  <c r="AC41" i="8"/>
  <c r="AC58" i="8"/>
  <c r="AC28" i="8"/>
  <c r="AE57" i="7"/>
  <c r="AE28" i="7"/>
  <c r="AE33" i="7"/>
  <c r="AC51" i="8"/>
  <c r="AC20" i="8"/>
  <c r="AC47" i="8"/>
  <c r="AF65" i="7"/>
  <c r="AE101" i="7"/>
  <c r="AD52" i="7"/>
  <c r="AC52" i="8"/>
  <c r="AG100" i="7"/>
  <c r="AC59" i="8"/>
  <c r="AE8" i="7"/>
  <c r="AE95" i="7"/>
  <c r="AE40" i="7"/>
  <c r="AE45" i="7"/>
  <c r="AC48" i="8"/>
  <c r="AE79" i="7"/>
  <c r="AF96" i="7"/>
  <c r="AF69" i="7"/>
  <c r="AE75" i="7"/>
  <c r="AD60" i="7"/>
  <c r="AC60" i="8"/>
  <c r="AD11" i="7"/>
  <c r="AC11" i="8"/>
  <c r="AC25" i="8"/>
  <c r="AC12" i="8"/>
  <c r="AC16" i="8"/>
  <c r="AC24" i="8"/>
  <c r="AF74" i="7"/>
  <c r="AE64" i="7"/>
  <c r="AC78" i="8"/>
  <c r="AE54" i="7"/>
  <c r="AE77" i="7"/>
  <c r="AD67" i="7"/>
  <c r="AC67" i="8"/>
  <c r="AC29" i="8"/>
  <c r="AC91" i="8"/>
  <c r="AE56" i="7"/>
  <c r="AC27" i="8"/>
  <c r="AE63" i="7"/>
  <c r="AC100" i="8"/>
  <c r="AE4" i="7"/>
  <c r="AD22" i="7"/>
  <c r="AC22" i="8"/>
  <c r="AE81" i="7"/>
  <c r="AE76" i="7"/>
  <c r="AD42" i="7"/>
  <c r="AC42" i="8"/>
  <c r="AE53" i="7"/>
  <c r="AE18" i="7"/>
  <c r="AD108" i="8" l="1"/>
  <c r="AD109" i="8"/>
  <c r="AS111" i="7"/>
  <c r="AD113" i="8"/>
  <c r="AQ113" i="7"/>
  <c r="AD112" i="8"/>
  <c r="AR110" i="7"/>
  <c r="AD110" i="8"/>
  <c r="AD111" i="8"/>
  <c r="AQ112" i="7"/>
  <c r="AD8" i="8"/>
  <c r="AD81" i="8"/>
  <c r="AD97" i="8"/>
  <c r="AG74" i="7"/>
  <c r="AE60" i="7"/>
  <c r="AD60" i="8"/>
  <c r="AG69" i="7"/>
  <c r="AF79" i="7"/>
  <c r="AH100" i="7"/>
  <c r="AF101" i="7"/>
  <c r="AF33" i="7"/>
  <c r="AG90" i="7"/>
  <c r="AE86" i="7"/>
  <c r="AD86" i="8"/>
  <c r="AE83" i="7"/>
  <c r="AD83" i="8"/>
  <c r="AD16" i="8"/>
  <c r="AD25" i="8"/>
  <c r="AF41" i="7"/>
  <c r="AF35" i="7"/>
  <c r="AF87" i="7"/>
  <c r="AF31" i="7"/>
  <c r="AF13" i="7"/>
  <c r="AD107" i="8"/>
  <c r="AD23" i="8"/>
  <c r="AD39" i="8"/>
  <c r="AE55" i="7"/>
  <c r="AD55" i="8"/>
  <c r="AE98" i="7"/>
  <c r="AD98" i="8"/>
  <c r="AD29" i="8"/>
  <c r="AE89" i="7"/>
  <c r="AD89" i="8"/>
  <c r="AD53" i="8"/>
  <c r="AF77" i="7"/>
  <c r="AD64" i="8"/>
  <c r="AD75" i="8"/>
  <c r="AF40" i="7"/>
  <c r="AD33" i="8"/>
  <c r="AF57" i="7"/>
  <c r="AD99" i="8"/>
  <c r="AD58" i="8"/>
  <c r="AF59" i="7"/>
  <c r="AD104" i="8"/>
  <c r="AI71" i="7"/>
  <c r="AG78" i="7"/>
  <c r="AF107" i="7"/>
  <c r="AF23" i="7"/>
  <c r="AE66" i="7"/>
  <c r="AD66" i="8"/>
  <c r="AE5" i="7"/>
  <c r="AD5" i="8"/>
  <c r="AD36" i="8"/>
  <c r="AD34" i="8"/>
  <c r="AD44" i="8"/>
  <c r="AD46" i="8"/>
  <c r="AD17" i="8"/>
  <c r="AD94" i="8"/>
  <c r="AD20" i="8"/>
  <c r="AD74" i="8"/>
  <c r="AD69" i="8"/>
  <c r="AD96" i="8"/>
  <c r="AD65" i="8"/>
  <c r="AD78" i="8"/>
  <c r="AD90" i="8"/>
  <c r="AD50" i="8"/>
  <c r="AE26" i="7"/>
  <c r="AD26" i="8"/>
  <c r="AF51" i="7"/>
  <c r="AF53" i="7"/>
  <c r="AF76" i="7"/>
  <c r="AD56" i="8"/>
  <c r="AD54" i="8"/>
  <c r="AF64" i="7"/>
  <c r="AE11" i="7"/>
  <c r="AD11" i="8"/>
  <c r="AF75" i="7"/>
  <c r="AG96" i="7"/>
  <c r="AD45" i="8"/>
  <c r="AD95" i="8"/>
  <c r="AE52" i="7"/>
  <c r="AD52" i="8"/>
  <c r="AG65" i="7"/>
  <c r="AD28" i="8"/>
  <c r="AD92" i="8"/>
  <c r="AD80" i="8"/>
  <c r="AF61" i="7"/>
  <c r="AE93" i="7"/>
  <c r="AD93" i="8"/>
  <c r="AE62" i="7"/>
  <c r="AD62" i="8"/>
  <c r="AF99" i="7"/>
  <c r="AG50" i="7"/>
  <c r="AF58" i="7"/>
  <c r="AG85" i="7"/>
  <c r="AD24" i="8"/>
  <c r="AD12" i="8"/>
  <c r="AD48" i="8"/>
  <c r="AF104" i="7"/>
  <c r="AG17" i="7"/>
  <c r="AD15" i="8"/>
  <c r="AF7" i="7"/>
  <c r="AF84" i="7"/>
  <c r="AF43" i="7"/>
  <c r="AE73" i="7"/>
  <c r="AD73" i="8"/>
  <c r="AD88" i="8"/>
  <c r="AF97" i="7"/>
  <c r="AD21" i="8"/>
  <c r="AD103" i="8"/>
  <c r="AE6" i="7"/>
  <c r="AD6" i="8"/>
  <c r="AG36" i="7"/>
  <c r="AF91" i="7"/>
  <c r="AD47" i="8"/>
  <c r="AF18" i="7"/>
  <c r="AE42" i="7"/>
  <c r="AD42" i="8"/>
  <c r="AD100" i="8"/>
  <c r="AD4" i="8"/>
  <c r="AF63" i="7"/>
  <c r="AD77" i="8"/>
  <c r="AD40" i="8"/>
  <c r="AD57" i="8"/>
  <c r="AE10" i="7"/>
  <c r="AD10" i="8"/>
  <c r="AF19" i="7"/>
  <c r="AF105" i="7"/>
  <c r="AF72" i="7"/>
  <c r="AF27" i="7"/>
  <c r="AD59" i="8"/>
  <c r="AF32" i="7"/>
  <c r="AD51" i="8"/>
  <c r="AD76" i="8"/>
  <c r="AF81" i="7"/>
  <c r="AF4" i="7"/>
  <c r="AF8" i="7"/>
  <c r="AE49" i="7"/>
  <c r="AD49" i="8"/>
  <c r="AG94" i="7"/>
  <c r="AD61" i="8"/>
  <c r="AF16" i="7"/>
  <c r="AF25" i="7"/>
  <c r="AG34" i="7"/>
  <c r="AE70" i="7"/>
  <c r="AD70" i="8"/>
  <c r="AD7" i="8"/>
  <c r="AE102" i="7"/>
  <c r="AD102" i="8"/>
  <c r="AD84" i="8"/>
  <c r="AD43" i="8"/>
  <c r="AE30" i="7"/>
  <c r="AD30" i="8"/>
  <c r="AD91" i="8"/>
  <c r="AF29" i="7"/>
  <c r="AE106" i="7"/>
  <c r="AD106" i="8"/>
  <c r="AE9" i="7"/>
  <c r="AD9" i="8"/>
  <c r="AD18" i="8"/>
  <c r="AD85" i="8"/>
  <c r="AE22" i="7"/>
  <c r="AD22" i="8"/>
  <c r="AD71" i="8"/>
  <c r="AD63" i="8"/>
  <c r="AF56" i="7"/>
  <c r="AE67" i="7"/>
  <c r="AD67" i="8"/>
  <c r="AF54" i="7"/>
  <c r="AD79" i="8"/>
  <c r="AF45" i="7"/>
  <c r="AF95" i="7"/>
  <c r="AD101" i="8"/>
  <c r="AF28" i="7"/>
  <c r="AE68" i="7"/>
  <c r="AD68" i="8"/>
  <c r="AF92" i="7"/>
  <c r="AF80" i="7"/>
  <c r="AD19" i="8"/>
  <c r="AD105" i="8"/>
  <c r="AD72" i="8"/>
  <c r="AD27" i="8"/>
  <c r="AF24" i="7"/>
  <c r="AF12" i="7"/>
  <c r="AF48" i="7"/>
  <c r="AD41" i="8"/>
  <c r="AF15" i="7"/>
  <c r="AD32" i="8"/>
  <c r="AD35" i="8"/>
  <c r="AD87" i="8"/>
  <c r="AD31" i="8"/>
  <c r="AD13" i="8"/>
  <c r="AF88" i="7"/>
  <c r="AE82" i="7"/>
  <c r="AD82" i="8"/>
  <c r="AE37" i="7"/>
  <c r="AD37" i="8"/>
  <c r="AG20" i="7"/>
  <c r="AF21" i="7"/>
  <c r="AE14" i="7"/>
  <c r="AD14" i="8"/>
  <c r="AF103" i="7"/>
  <c r="AF39" i="7"/>
  <c r="AE38" i="7"/>
  <c r="AD38" i="8"/>
  <c r="AG44" i="7"/>
  <c r="AF47" i="7"/>
  <c r="AG46" i="7"/>
  <c r="AE109" i="8" l="1"/>
  <c r="AR112" i="7"/>
  <c r="AE113" i="8"/>
  <c r="AE111" i="8"/>
  <c r="AT111" i="7"/>
  <c r="AS110" i="7"/>
  <c r="AR113" i="7"/>
  <c r="AE110" i="8"/>
  <c r="AE108" i="8"/>
  <c r="AE112" i="8"/>
  <c r="AE95" i="8"/>
  <c r="AE12" i="8"/>
  <c r="AE48" i="8"/>
  <c r="AE77" i="8"/>
  <c r="AG39" i="7"/>
  <c r="AG28" i="7"/>
  <c r="AG56" i="7"/>
  <c r="AF9" i="7"/>
  <c r="AE9" i="8"/>
  <c r="AF30" i="7"/>
  <c r="AE30" i="8"/>
  <c r="AF102" i="7"/>
  <c r="AE102" i="8"/>
  <c r="AG25" i="7"/>
  <c r="AE8" i="8"/>
  <c r="AE81" i="8"/>
  <c r="AG27" i="7"/>
  <c r="AG105" i="7"/>
  <c r="AF10" i="7"/>
  <c r="AE10" i="8"/>
  <c r="AE63" i="8"/>
  <c r="AG97" i="7"/>
  <c r="AE43" i="8"/>
  <c r="AE7" i="8"/>
  <c r="AH17" i="7"/>
  <c r="AG53" i="7"/>
  <c r="AF26" i="7"/>
  <c r="AE26" i="8"/>
  <c r="AF66" i="7"/>
  <c r="AE66" i="8"/>
  <c r="AG77" i="7"/>
  <c r="AE31" i="8"/>
  <c r="AE33" i="8"/>
  <c r="AH46" i="7"/>
  <c r="AG48" i="7"/>
  <c r="AG12" i="7"/>
  <c r="AG95" i="7"/>
  <c r="AE69" i="8"/>
  <c r="AH94" i="7"/>
  <c r="AG8" i="7"/>
  <c r="AG81" i="7"/>
  <c r="AG32" i="7"/>
  <c r="AE72" i="8"/>
  <c r="AE19" i="8"/>
  <c r="AG63" i="7"/>
  <c r="AE44" i="8"/>
  <c r="AH36" i="7"/>
  <c r="AG43" i="7"/>
  <c r="AG7" i="7"/>
  <c r="AE104" i="8"/>
  <c r="AG58" i="7"/>
  <c r="AH65" i="7"/>
  <c r="AG75" i="7"/>
  <c r="AE76" i="8"/>
  <c r="AG59" i="7"/>
  <c r="AF55" i="7"/>
  <c r="AE55" i="8"/>
  <c r="AH69" i="7"/>
  <c r="AE103" i="8"/>
  <c r="AE21" i="8"/>
  <c r="AG15" i="7"/>
  <c r="AE24" i="8"/>
  <c r="AG80" i="7"/>
  <c r="AE45" i="8"/>
  <c r="AF67" i="7"/>
  <c r="AE67" i="8"/>
  <c r="AE36" i="8"/>
  <c r="AG47" i="7"/>
  <c r="AF38" i="7"/>
  <c r="AE38" i="8"/>
  <c r="AG103" i="7"/>
  <c r="AG21" i="7"/>
  <c r="AF37" i="7"/>
  <c r="AE37" i="8"/>
  <c r="AG88" i="7"/>
  <c r="AG24" i="7"/>
  <c r="AE90" i="8"/>
  <c r="AE92" i="8"/>
  <c r="AE28" i="8"/>
  <c r="AG45" i="7"/>
  <c r="AE54" i="8"/>
  <c r="AE56" i="8"/>
  <c r="AE29" i="8"/>
  <c r="AF70" i="7"/>
  <c r="AE70" i="8"/>
  <c r="AE25" i="8"/>
  <c r="AF49" i="7"/>
  <c r="AE49" i="8"/>
  <c r="AG4" i="7"/>
  <c r="AE27" i="8"/>
  <c r="AE105" i="8"/>
  <c r="AG18" i="7"/>
  <c r="AG91" i="7"/>
  <c r="AF6" i="7"/>
  <c r="AE6" i="8"/>
  <c r="AE97" i="8"/>
  <c r="AF73" i="7"/>
  <c r="AE73" i="8"/>
  <c r="AG84" i="7"/>
  <c r="AH85" i="7"/>
  <c r="AH50" i="7"/>
  <c r="AF62" i="7"/>
  <c r="AE62" i="8"/>
  <c r="AG61" i="7"/>
  <c r="AF52" i="7"/>
  <c r="AE52" i="8"/>
  <c r="AH96" i="7"/>
  <c r="AF11" i="7"/>
  <c r="AE11" i="8"/>
  <c r="AE53" i="8"/>
  <c r="AE107" i="8"/>
  <c r="AG57" i="7"/>
  <c r="AG40" i="7"/>
  <c r="AF98" i="7"/>
  <c r="AE98" i="8"/>
  <c r="AG13" i="7"/>
  <c r="AG87" i="7"/>
  <c r="AG41" i="7"/>
  <c r="AF83" i="7"/>
  <c r="AE83" i="8"/>
  <c r="AH90" i="7"/>
  <c r="AG101" i="7"/>
  <c r="AG79" i="7"/>
  <c r="AF60" i="7"/>
  <c r="AE60" i="8"/>
  <c r="AG92" i="7"/>
  <c r="AG54" i="7"/>
  <c r="AE22" i="8"/>
  <c r="AF22" i="7"/>
  <c r="AG29" i="7"/>
  <c r="AE17" i="8"/>
  <c r="AE32" i="8"/>
  <c r="AE58" i="8"/>
  <c r="AE99" i="8"/>
  <c r="AE75" i="8"/>
  <c r="AE64" i="8"/>
  <c r="AF5" i="7"/>
  <c r="AE5" i="8"/>
  <c r="AE94" i="8"/>
  <c r="AE78" i="8"/>
  <c r="AE34" i="8"/>
  <c r="AG107" i="7"/>
  <c r="AH78" i="7"/>
  <c r="AE59" i="8"/>
  <c r="AE50" i="8"/>
  <c r="AE96" i="8"/>
  <c r="AF89" i="7"/>
  <c r="AE89" i="8"/>
  <c r="AE35" i="8"/>
  <c r="AH44" i="7"/>
  <c r="AE39" i="8"/>
  <c r="AF14" i="7"/>
  <c r="AE14" i="8"/>
  <c r="AH20" i="7"/>
  <c r="AF82" i="7"/>
  <c r="AE82" i="8"/>
  <c r="AE15" i="8"/>
  <c r="AE80" i="8"/>
  <c r="AE16" i="8"/>
  <c r="AE71" i="8"/>
  <c r="AF42" i="7"/>
  <c r="AE42" i="8"/>
  <c r="AG99" i="7"/>
  <c r="AF93" i="7"/>
  <c r="AE93" i="8"/>
  <c r="AG64" i="7"/>
  <c r="AE51" i="8"/>
  <c r="AE23" i="8"/>
  <c r="AE65" i="8"/>
  <c r="AG31" i="7"/>
  <c r="AG35" i="7"/>
  <c r="AF86" i="7"/>
  <c r="AE86" i="8"/>
  <c r="AG33" i="7"/>
  <c r="AI100" i="7"/>
  <c r="AH74" i="7"/>
  <c r="AE47" i="8"/>
  <c r="AE88" i="8"/>
  <c r="AF68" i="7"/>
  <c r="AE68" i="8"/>
  <c r="AE74" i="8"/>
  <c r="AF106" i="7"/>
  <c r="AE106" i="8"/>
  <c r="AH34" i="7"/>
  <c r="AG16" i="7"/>
  <c r="AE100" i="8"/>
  <c r="AE4" i="8"/>
  <c r="AG72" i="7"/>
  <c r="AG19" i="7"/>
  <c r="AE18" i="8"/>
  <c r="AE91" i="8"/>
  <c r="AE20" i="8"/>
  <c r="AE84" i="8"/>
  <c r="AG104" i="7"/>
  <c r="AE61" i="8"/>
  <c r="AG76" i="7"/>
  <c r="AG51" i="7"/>
  <c r="AG23" i="7"/>
  <c r="AJ71" i="7"/>
  <c r="AE85" i="8"/>
  <c r="AE57" i="8"/>
  <c r="AE40" i="8"/>
  <c r="AE13" i="8"/>
  <c r="AE87" i="8"/>
  <c r="AE41" i="8"/>
  <c r="AE101" i="8"/>
  <c r="AE79" i="8"/>
  <c r="AE46" i="8"/>
  <c r="AF111" i="8" l="1"/>
  <c r="AF110" i="8"/>
  <c r="AU111" i="7"/>
  <c r="AS113" i="7"/>
  <c r="AF109" i="8"/>
  <c r="AF113" i="8"/>
  <c r="AF108" i="8"/>
  <c r="AT110" i="7"/>
  <c r="AF112" i="8"/>
  <c r="AS112" i="7"/>
  <c r="AF35" i="8"/>
  <c r="AF85" i="8"/>
  <c r="AF33" i="8"/>
  <c r="AF28" i="8"/>
  <c r="AH76" i="7"/>
  <c r="AH19" i="7"/>
  <c r="AG82" i="7"/>
  <c r="AF82" i="8"/>
  <c r="AG14" i="7"/>
  <c r="AF14" i="8"/>
  <c r="AF107" i="8"/>
  <c r="AG22" i="7"/>
  <c r="AF22" i="8"/>
  <c r="AF92" i="8"/>
  <c r="AF13" i="8"/>
  <c r="AF78" i="8"/>
  <c r="AG11" i="7"/>
  <c r="AF11" i="8"/>
  <c r="AG52" i="7"/>
  <c r="AF52" i="8"/>
  <c r="AG62" i="7"/>
  <c r="AF62" i="8"/>
  <c r="AI85" i="7"/>
  <c r="AG6" i="7"/>
  <c r="AF6" i="8"/>
  <c r="AH24" i="7"/>
  <c r="AH88" i="7"/>
  <c r="AH21" i="7"/>
  <c r="AG38" i="7"/>
  <c r="AF38" i="8"/>
  <c r="AF59" i="8"/>
  <c r="AH95" i="7"/>
  <c r="AF48" i="8"/>
  <c r="AH53" i="7"/>
  <c r="AH105" i="7"/>
  <c r="AG102" i="7"/>
  <c r="AF102" i="8"/>
  <c r="AH28" i="7"/>
  <c r="AF23" i="8"/>
  <c r="AF72" i="8"/>
  <c r="AF16" i="8"/>
  <c r="AG68" i="7"/>
  <c r="AF68" i="8"/>
  <c r="AI74" i="7"/>
  <c r="AH33" i="7"/>
  <c r="AH35" i="7"/>
  <c r="AH107" i="7"/>
  <c r="AH79" i="7"/>
  <c r="AI90" i="7"/>
  <c r="AH41" i="7"/>
  <c r="AH13" i="7"/>
  <c r="AH40" i="7"/>
  <c r="AF17" i="8"/>
  <c r="AF100" i="8"/>
  <c r="AF47" i="8"/>
  <c r="AF80" i="8"/>
  <c r="AI69" i="7"/>
  <c r="AH75" i="7"/>
  <c r="AH58" i="7"/>
  <c r="AH81" i="7"/>
  <c r="AI94" i="7"/>
  <c r="AF53" i="8"/>
  <c r="AF39" i="8"/>
  <c r="AF90" i="8"/>
  <c r="AH104" i="7"/>
  <c r="AF76" i="8"/>
  <c r="AF50" i="8"/>
  <c r="AF19" i="8"/>
  <c r="AJ100" i="7"/>
  <c r="AG86" i="7"/>
  <c r="AF86" i="8"/>
  <c r="AH31" i="7"/>
  <c r="AF64" i="8"/>
  <c r="AF99" i="8"/>
  <c r="AI44" i="7"/>
  <c r="AI78" i="7"/>
  <c r="AH29" i="7"/>
  <c r="AH54" i="7"/>
  <c r="AG60" i="7"/>
  <c r="AF60" i="8"/>
  <c r="AH101" i="7"/>
  <c r="AG83" i="7"/>
  <c r="AF83" i="8"/>
  <c r="AH87" i="7"/>
  <c r="AG98" i="7"/>
  <c r="AF98" i="8"/>
  <c r="AH57" i="7"/>
  <c r="AH84" i="7"/>
  <c r="AF18" i="8"/>
  <c r="AF4" i="8"/>
  <c r="AG49" i="7"/>
  <c r="AF49" i="8"/>
  <c r="AH45" i="7"/>
  <c r="AF24" i="8"/>
  <c r="AF88" i="8"/>
  <c r="AF21" i="8"/>
  <c r="AG55" i="7"/>
  <c r="AF55" i="8"/>
  <c r="AI65" i="7"/>
  <c r="AF7" i="8"/>
  <c r="AH63" i="7"/>
  <c r="AH32" i="7"/>
  <c r="AH8" i="7"/>
  <c r="AF95" i="8"/>
  <c r="AH12" i="7"/>
  <c r="AI46" i="7"/>
  <c r="AH77" i="7"/>
  <c r="AG26" i="7"/>
  <c r="AF26" i="8"/>
  <c r="AI17" i="7"/>
  <c r="AH97" i="7"/>
  <c r="AF105" i="8"/>
  <c r="AI34" i="7"/>
  <c r="AH64" i="7"/>
  <c r="AH99" i="7"/>
  <c r="AF79" i="8"/>
  <c r="AF41" i="8"/>
  <c r="AF40" i="8"/>
  <c r="AH18" i="7"/>
  <c r="AH4" i="7"/>
  <c r="AF15" i="8"/>
  <c r="AF75" i="8"/>
  <c r="AF58" i="8"/>
  <c r="AH7" i="7"/>
  <c r="AI36" i="7"/>
  <c r="AF81" i="8"/>
  <c r="AG9" i="7"/>
  <c r="AF9" i="8"/>
  <c r="AF51" i="8"/>
  <c r="AF96" i="8"/>
  <c r="AF104" i="8"/>
  <c r="AH92" i="7"/>
  <c r="AF61" i="8"/>
  <c r="AG73" i="7"/>
  <c r="AF73" i="8"/>
  <c r="AF91" i="8"/>
  <c r="AF103" i="8"/>
  <c r="AG67" i="7"/>
  <c r="AF67" i="8"/>
  <c r="AH15" i="7"/>
  <c r="AH59" i="7"/>
  <c r="AF43" i="8"/>
  <c r="AH48" i="7"/>
  <c r="AG66" i="7"/>
  <c r="AF66" i="8"/>
  <c r="AF27" i="8"/>
  <c r="AF25" i="8"/>
  <c r="AF56" i="8"/>
  <c r="AK71" i="7"/>
  <c r="AH23" i="7"/>
  <c r="AH51" i="7"/>
  <c r="AH72" i="7"/>
  <c r="AH16" i="7"/>
  <c r="AG106" i="7"/>
  <c r="AF106" i="8"/>
  <c r="AF31" i="8"/>
  <c r="AG93" i="7"/>
  <c r="AF93" i="8"/>
  <c r="AG42" i="7"/>
  <c r="AF42" i="8"/>
  <c r="AI20" i="7"/>
  <c r="AG89" i="7"/>
  <c r="AF89" i="8"/>
  <c r="AG5" i="7"/>
  <c r="AF5" i="8"/>
  <c r="AF74" i="8"/>
  <c r="AF65" i="8"/>
  <c r="AF94" i="8"/>
  <c r="AF20" i="8"/>
  <c r="AF46" i="8"/>
  <c r="AF34" i="8"/>
  <c r="AF69" i="8"/>
  <c r="AF36" i="8"/>
  <c r="AF44" i="8"/>
  <c r="AF29" i="8"/>
  <c r="AF54" i="8"/>
  <c r="AF101" i="8"/>
  <c r="AF87" i="8"/>
  <c r="AF57" i="8"/>
  <c r="AI96" i="7"/>
  <c r="AH61" i="7"/>
  <c r="AI50" i="7"/>
  <c r="AF84" i="8"/>
  <c r="AH91" i="7"/>
  <c r="AF71" i="8"/>
  <c r="AG70" i="7"/>
  <c r="AF70" i="8"/>
  <c r="AF45" i="8"/>
  <c r="AG37" i="7"/>
  <c r="AF37" i="8"/>
  <c r="AH103" i="7"/>
  <c r="AH47" i="7"/>
  <c r="AH80" i="7"/>
  <c r="AH43" i="7"/>
  <c r="AF63" i="8"/>
  <c r="AF32" i="8"/>
  <c r="AF8" i="8"/>
  <c r="AF12" i="8"/>
  <c r="AF77" i="8"/>
  <c r="AF97" i="8"/>
  <c r="AG10" i="7"/>
  <c r="AF10" i="8"/>
  <c r="AH27" i="7"/>
  <c r="AH25" i="7"/>
  <c r="AG30" i="7"/>
  <c r="AF30" i="8"/>
  <c r="AH56" i="7"/>
  <c r="AH39" i="7"/>
  <c r="AG108" i="8" l="1"/>
  <c r="AG112" i="8"/>
  <c r="AG109" i="8"/>
  <c r="AG113" i="8"/>
  <c r="AU110" i="7"/>
  <c r="AG111" i="8"/>
  <c r="AV111" i="7"/>
  <c r="AT112" i="7"/>
  <c r="AT113" i="7"/>
  <c r="AG110" i="8"/>
  <c r="AG43" i="8"/>
  <c r="AG27" i="8"/>
  <c r="AG39" i="8"/>
  <c r="AG19" i="8"/>
  <c r="AG53" i="8"/>
  <c r="AI80" i="7"/>
  <c r="AI103" i="7"/>
  <c r="AI16" i="7"/>
  <c r="AG15" i="8"/>
  <c r="AI7" i="7"/>
  <c r="AG71" i="8"/>
  <c r="AI64" i="7"/>
  <c r="AG12" i="8"/>
  <c r="AI8" i="7"/>
  <c r="AI63" i="7"/>
  <c r="AG57" i="8"/>
  <c r="AG87" i="8"/>
  <c r="AG101" i="8"/>
  <c r="AG54" i="8"/>
  <c r="AG34" i="8"/>
  <c r="AI107" i="7"/>
  <c r="AI53" i="7"/>
  <c r="AG94" i="8"/>
  <c r="AI43" i="7"/>
  <c r="AG72" i="8"/>
  <c r="AG23" i="8"/>
  <c r="AH66" i="7"/>
  <c r="AG66" i="8"/>
  <c r="AG4" i="8"/>
  <c r="AI18" i="7"/>
  <c r="AG99" i="8"/>
  <c r="AJ17" i="7"/>
  <c r="AI12" i="7"/>
  <c r="AG32" i="8"/>
  <c r="AG84" i="8"/>
  <c r="AI87" i="7"/>
  <c r="AH86" i="7"/>
  <c r="AG86" i="8"/>
  <c r="AI81" i="7"/>
  <c r="AI75" i="7"/>
  <c r="AG40" i="8"/>
  <c r="AG79" i="8"/>
  <c r="AI33" i="7"/>
  <c r="AG28" i="8"/>
  <c r="AH38" i="7"/>
  <c r="AG38" i="8"/>
  <c r="AI88" i="7"/>
  <c r="AH6" i="7"/>
  <c r="AG6" i="8"/>
  <c r="AH62" i="7"/>
  <c r="AG62" i="8"/>
  <c r="AH11" i="7"/>
  <c r="AG11" i="8"/>
  <c r="AI19" i="7"/>
  <c r="AG65" i="8"/>
  <c r="AI47" i="7"/>
  <c r="AH37" i="7"/>
  <c r="AG37" i="8"/>
  <c r="AI91" i="7"/>
  <c r="AG61" i="8"/>
  <c r="AI56" i="7"/>
  <c r="AI25" i="7"/>
  <c r="AH10" i="7"/>
  <c r="AG10" i="8"/>
  <c r="AG46" i="8"/>
  <c r="AG80" i="8"/>
  <c r="AG103" i="8"/>
  <c r="AH70" i="7"/>
  <c r="AG70" i="8"/>
  <c r="AI61" i="7"/>
  <c r="AJ20" i="7"/>
  <c r="AH93" i="7"/>
  <c r="AG93" i="8"/>
  <c r="AG16" i="8"/>
  <c r="AG51" i="8"/>
  <c r="AI48" i="7"/>
  <c r="AI15" i="7"/>
  <c r="AG50" i="8"/>
  <c r="AG9" i="8"/>
  <c r="AH9" i="7"/>
  <c r="AG7" i="8"/>
  <c r="AG69" i="8"/>
  <c r="AG100" i="8"/>
  <c r="AG64" i="8"/>
  <c r="AI97" i="7"/>
  <c r="AH26" i="7"/>
  <c r="AG26" i="8"/>
  <c r="AJ46" i="7"/>
  <c r="AG8" i="8"/>
  <c r="AG63" i="8"/>
  <c r="AJ65" i="7"/>
  <c r="AI45" i="7"/>
  <c r="AG85" i="8"/>
  <c r="AH98" i="7"/>
  <c r="AG98" i="8"/>
  <c r="AH83" i="7"/>
  <c r="AG83" i="8"/>
  <c r="AH60" i="7"/>
  <c r="AG60" i="8"/>
  <c r="AI29" i="7"/>
  <c r="AJ44" i="7"/>
  <c r="AI31" i="7"/>
  <c r="AK100" i="7"/>
  <c r="AJ94" i="7"/>
  <c r="AI58" i="7"/>
  <c r="AJ69" i="7"/>
  <c r="AG13" i="8"/>
  <c r="AG107" i="8"/>
  <c r="AI35" i="7"/>
  <c r="AJ74" i="7"/>
  <c r="AI95" i="7"/>
  <c r="AI21" i="7"/>
  <c r="AI24" i="7"/>
  <c r="AJ85" i="7"/>
  <c r="AH52" i="7"/>
  <c r="AG52" i="8"/>
  <c r="AH82" i="7"/>
  <c r="AG82" i="8"/>
  <c r="AI76" i="7"/>
  <c r="AH89" i="7"/>
  <c r="AG89" i="8"/>
  <c r="AI51" i="7"/>
  <c r="AL71" i="7"/>
  <c r="AG18" i="8"/>
  <c r="AG77" i="8"/>
  <c r="AG81" i="8"/>
  <c r="AG75" i="8"/>
  <c r="AG96" i="8"/>
  <c r="AI13" i="7"/>
  <c r="AJ90" i="7"/>
  <c r="AG33" i="8"/>
  <c r="AH102" i="7"/>
  <c r="AG102" i="8"/>
  <c r="AG88" i="8"/>
  <c r="AI39" i="7"/>
  <c r="AH30" i="7"/>
  <c r="AG30" i="8"/>
  <c r="AI27" i="7"/>
  <c r="AG17" i="8"/>
  <c r="AG47" i="8"/>
  <c r="AG91" i="8"/>
  <c r="AJ50" i="7"/>
  <c r="AJ96" i="7"/>
  <c r="AH5" i="7"/>
  <c r="AG5" i="8"/>
  <c r="AG90" i="8"/>
  <c r="AG74" i="8"/>
  <c r="AG44" i="8"/>
  <c r="AH42" i="7"/>
  <c r="AG42" i="8"/>
  <c r="AG59" i="8"/>
  <c r="AG92" i="8"/>
  <c r="AI77" i="7"/>
  <c r="AH55" i="7"/>
  <c r="AG55" i="8"/>
  <c r="AH49" i="7"/>
  <c r="AG49" i="8"/>
  <c r="AI57" i="7"/>
  <c r="AI101" i="7"/>
  <c r="AI54" i="7"/>
  <c r="AJ78" i="7"/>
  <c r="AG104" i="8"/>
  <c r="AG41" i="8"/>
  <c r="AG20" i="8"/>
  <c r="AH68" i="7"/>
  <c r="AG68" i="8"/>
  <c r="AG105" i="8"/>
  <c r="AH14" i="7"/>
  <c r="AG14" i="8"/>
  <c r="AG56" i="8"/>
  <c r="AG25" i="8"/>
  <c r="AG78" i="8"/>
  <c r="AH106" i="7"/>
  <c r="AG106" i="8"/>
  <c r="AI72" i="7"/>
  <c r="AI23" i="7"/>
  <c r="AG48" i="8"/>
  <c r="AI59" i="7"/>
  <c r="AH67" i="7"/>
  <c r="AG67" i="8"/>
  <c r="AH73" i="7"/>
  <c r="AG73" i="8"/>
  <c r="AI92" i="7"/>
  <c r="AJ36" i="7"/>
  <c r="AI4" i="7"/>
  <c r="AI99" i="7"/>
  <c r="AJ34" i="7"/>
  <c r="AG97" i="8"/>
  <c r="AI32" i="7"/>
  <c r="AG45" i="8"/>
  <c r="AI84" i="7"/>
  <c r="AG29" i="8"/>
  <c r="AG31" i="8"/>
  <c r="AI104" i="7"/>
  <c r="AG58" i="8"/>
  <c r="AI40" i="7"/>
  <c r="AI41" i="7"/>
  <c r="AI79" i="7"/>
  <c r="AG35" i="8"/>
  <c r="AI28" i="7"/>
  <c r="AI105" i="7"/>
  <c r="AG95" i="8"/>
  <c r="AG21" i="8"/>
  <c r="AG24" i="8"/>
  <c r="AH22" i="7"/>
  <c r="AG22" i="8"/>
  <c r="AG76" i="8"/>
  <c r="AG36" i="8"/>
  <c r="AH110" i="8" l="1"/>
  <c r="AH108" i="8"/>
  <c r="AH113" i="8"/>
  <c r="AH111" i="8"/>
  <c r="AU112" i="7"/>
  <c r="AV110" i="7"/>
  <c r="AH109" i="8"/>
  <c r="AU113" i="7"/>
  <c r="AW111" i="7"/>
  <c r="AH112" i="8"/>
  <c r="AH92" i="8"/>
  <c r="AH58" i="8"/>
  <c r="AH7" i="8"/>
  <c r="AH72" i="8"/>
  <c r="AJ105" i="7"/>
  <c r="AJ84" i="7"/>
  <c r="AJ4" i="7"/>
  <c r="AJ72" i="7"/>
  <c r="AH101" i="8"/>
  <c r="AH77" i="8"/>
  <c r="AK96" i="7"/>
  <c r="AJ13" i="7"/>
  <c r="AH51" i="8"/>
  <c r="AJ45" i="7"/>
  <c r="AI26" i="7"/>
  <c r="AH26" i="8"/>
  <c r="AH48" i="8"/>
  <c r="AH81" i="8"/>
  <c r="AH87" i="8"/>
  <c r="AH12" i="8"/>
  <c r="AH53" i="8"/>
  <c r="AH79" i="8"/>
  <c r="AH40" i="8"/>
  <c r="AH94" i="8"/>
  <c r="AH44" i="8"/>
  <c r="AJ92" i="7"/>
  <c r="AI67" i="7"/>
  <c r="AH67" i="8"/>
  <c r="AH23" i="8"/>
  <c r="AI14" i="7"/>
  <c r="AH14" i="8"/>
  <c r="AK78" i="7"/>
  <c r="AJ101" i="7"/>
  <c r="AI49" i="7"/>
  <c r="AH49" i="8"/>
  <c r="AJ77" i="7"/>
  <c r="AI42" i="7"/>
  <c r="AH42" i="8"/>
  <c r="AJ51" i="7"/>
  <c r="AL100" i="7"/>
  <c r="AI60" i="7"/>
  <c r="AH60" i="8"/>
  <c r="AH97" i="8"/>
  <c r="AJ25" i="7"/>
  <c r="AH43" i="8"/>
  <c r="AJ53" i="7"/>
  <c r="AJ64" i="7"/>
  <c r="AH85" i="8"/>
  <c r="AH28" i="8"/>
  <c r="AJ79" i="7"/>
  <c r="AH104" i="8"/>
  <c r="AJ23" i="7"/>
  <c r="AI106" i="7"/>
  <c r="AH106" i="8"/>
  <c r="AH105" i="8"/>
  <c r="AH74" i="8"/>
  <c r="AH41" i="8"/>
  <c r="AH69" i="8"/>
  <c r="AJ104" i="7"/>
  <c r="AH84" i="8"/>
  <c r="AH32" i="8"/>
  <c r="AH4" i="8"/>
  <c r="AK36" i="7"/>
  <c r="AI73" i="7"/>
  <c r="AH73" i="8"/>
  <c r="AJ59" i="7"/>
  <c r="AJ54" i="7"/>
  <c r="AJ57" i="7"/>
  <c r="AI55" i="7"/>
  <c r="AH55" i="8"/>
  <c r="AJ27" i="7"/>
  <c r="AJ39" i="7"/>
  <c r="AI102" i="7"/>
  <c r="AH102" i="8"/>
  <c r="AH13" i="8"/>
  <c r="AM71" i="7"/>
  <c r="AI89" i="7"/>
  <c r="AH89" i="8"/>
  <c r="AI82" i="7"/>
  <c r="AH82" i="8"/>
  <c r="AK85" i="7"/>
  <c r="AJ21" i="7"/>
  <c r="AJ95" i="7"/>
  <c r="AJ35" i="7"/>
  <c r="AK69" i="7"/>
  <c r="AK94" i="7"/>
  <c r="AJ31" i="7"/>
  <c r="AJ29" i="7"/>
  <c r="AI83" i="7"/>
  <c r="AH83" i="8"/>
  <c r="AH45" i="8"/>
  <c r="AI9" i="7"/>
  <c r="AH9" i="8"/>
  <c r="AJ15" i="7"/>
  <c r="AK20" i="7"/>
  <c r="AI70" i="7"/>
  <c r="AH70" i="8"/>
  <c r="AH56" i="8"/>
  <c r="AJ91" i="7"/>
  <c r="AJ47" i="7"/>
  <c r="AJ33" i="7"/>
  <c r="AJ75" i="7"/>
  <c r="AI86" i="7"/>
  <c r="AH86" i="8"/>
  <c r="AK17" i="7"/>
  <c r="AJ107" i="7"/>
  <c r="AH8" i="8"/>
  <c r="AJ16" i="7"/>
  <c r="AJ103" i="7"/>
  <c r="AJ41" i="7"/>
  <c r="AJ32" i="7"/>
  <c r="AK34" i="7"/>
  <c r="AI68" i="7"/>
  <c r="AH68" i="8"/>
  <c r="AH76" i="8"/>
  <c r="AH24" i="8"/>
  <c r="AH61" i="8"/>
  <c r="AI10" i="7"/>
  <c r="AH10" i="8"/>
  <c r="AJ56" i="7"/>
  <c r="AI11" i="7"/>
  <c r="AH11" i="8"/>
  <c r="AI6" i="7"/>
  <c r="AH6" i="8"/>
  <c r="AI38" i="7"/>
  <c r="AH38" i="8"/>
  <c r="AJ8" i="7"/>
  <c r="AH64" i="8"/>
  <c r="AJ7" i="7"/>
  <c r="AH80" i="8"/>
  <c r="AI22" i="7"/>
  <c r="AH22" i="8"/>
  <c r="AJ28" i="7"/>
  <c r="AH46" i="8"/>
  <c r="AH99" i="8"/>
  <c r="AH100" i="8"/>
  <c r="AI30" i="7"/>
  <c r="AH30" i="8"/>
  <c r="AJ76" i="7"/>
  <c r="AI52" i="7"/>
  <c r="AH52" i="8"/>
  <c r="AJ24" i="7"/>
  <c r="AK74" i="7"/>
  <c r="AJ58" i="7"/>
  <c r="AK44" i="7"/>
  <c r="AI98" i="7"/>
  <c r="AH98" i="8"/>
  <c r="AJ48" i="7"/>
  <c r="AI93" i="7"/>
  <c r="AH93" i="8"/>
  <c r="AJ61" i="7"/>
  <c r="AI37" i="7"/>
  <c r="AH37" i="8"/>
  <c r="AH19" i="8"/>
  <c r="AH88" i="8"/>
  <c r="AJ81" i="7"/>
  <c r="AJ87" i="7"/>
  <c r="AJ12" i="7"/>
  <c r="AJ18" i="7"/>
  <c r="AH63" i="8"/>
  <c r="AJ80" i="7"/>
  <c r="AJ40" i="7"/>
  <c r="AH65" i="8"/>
  <c r="AJ99" i="7"/>
  <c r="AH71" i="8"/>
  <c r="AH59" i="8"/>
  <c r="AH54" i="8"/>
  <c r="AH57" i="8"/>
  <c r="AI5" i="7"/>
  <c r="AH5" i="8"/>
  <c r="AH20" i="8"/>
  <c r="AH96" i="8"/>
  <c r="AH34" i="8"/>
  <c r="AH36" i="8"/>
  <c r="AH78" i="8"/>
  <c r="AH17" i="8"/>
  <c r="AH50" i="8"/>
  <c r="AK50" i="7"/>
  <c r="AH27" i="8"/>
  <c r="AH39" i="8"/>
  <c r="AK90" i="7"/>
  <c r="AH21" i="8"/>
  <c r="AH95" i="8"/>
  <c r="AH35" i="8"/>
  <c r="AH31" i="8"/>
  <c r="AH29" i="8"/>
  <c r="AK65" i="7"/>
  <c r="AK46" i="7"/>
  <c r="AJ97" i="7"/>
  <c r="AH15" i="8"/>
  <c r="AH25" i="8"/>
  <c r="AH91" i="8"/>
  <c r="AH47" i="8"/>
  <c r="AJ19" i="7"/>
  <c r="AI62" i="7"/>
  <c r="AH62" i="8"/>
  <c r="AJ88" i="7"/>
  <c r="AH33" i="8"/>
  <c r="AH75" i="8"/>
  <c r="AH18" i="8"/>
  <c r="AI66" i="7"/>
  <c r="AH66" i="8"/>
  <c r="AJ43" i="7"/>
  <c r="AH107" i="8"/>
  <c r="AJ63" i="7"/>
  <c r="AH16" i="8"/>
  <c r="AH103" i="8"/>
  <c r="AH90" i="8"/>
  <c r="AI109" i="8" l="1"/>
  <c r="AI111" i="8"/>
  <c r="AX111" i="7"/>
  <c r="AV112" i="7"/>
  <c r="AI112" i="8"/>
  <c r="AI108" i="8"/>
  <c r="AV113" i="7"/>
  <c r="AW110" i="7"/>
  <c r="AI113" i="8"/>
  <c r="AI110" i="8"/>
  <c r="AJ62" i="7"/>
  <c r="AI62" i="8"/>
  <c r="AI97" i="8"/>
  <c r="AI94" i="8"/>
  <c r="AJ5" i="7"/>
  <c r="AI5" i="8"/>
  <c r="AI36" i="8"/>
  <c r="AK80" i="7"/>
  <c r="AI81" i="8"/>
  <c r="AI7" i="8"/>
  <c r="AK8" i="7"/>
  <c r="AJ6" i="7"/>
  <c r="AI6" i="8"/>
  <c r="AK56" i="7"/>
  <c r="AK75" i="7"/>
  <c r="AK47" i="7"/>
  <c r="AL94" i="7"/>
  <c r="AK21" i="7"/>
  <c r="AN71" i="7"/>
  <c r="AI96" i="8"/>
  <c r="AJ73" i="7"/>
  <c r="AI73" i="8"/>
  <c r="AI79" i="8"/>
  <c r="AI53" i="8"/>
  <c r="AJ60" i="7"/>
  <c r="AI60" i="8"/>
  <c r="AI77" i="8"/>
  <c r="AI101" i="8"/>
  <c r="AI44" i="8"/>
  <c r="AI13" i="8"/>
  <c r="AI71" i="8"/>
  <c r="AI43" i="8"/>
  <c r="AL65" i="7"/>
  <c r="AI40" i="8"/>
  <c r="AK12" i="7"/>
  <c r="AI58" i="8"/>
  <c r="AI90" i="8"/>
  <c r="AL34" i="7"/>
  <c r="AK41" i="7"/>
  <c r="AI16" i="8"/>
  <c r="AI107" i="8"/>
  <c r="AI50" i="8"/>
  <c r="AJ14" i="7"/>
  <c r="AI14" i="8"/>
  <c r="AK13" i="7"/>
  <c r="AK63" i="7"/>
  <c r="AL46" i="7"/>
  <c r="AL90" i="7"/>
  <c r="AK99" i="7"/>
  <c r="AI80" i="8"/>
  <c r="AI18" i="8"/>
  <c r="AK87" i="7"/>
  <c r="AK61" i="7"/>
  <c r="AK48" i="7"/>
  <c r="AI24" i="8"/>
  <c r="AI76" i="8"/>
  <c r="AJ30" i="7"/>
  <c r="AI30" i="8"/>
  <c r="AI28" i="8"/>
  <c r="AI8" i="8"/>
  <c r="AI56" i="8"/>
  <c r="AJ68" i="7"/>
  <c r="AI68" i="8"/>
  <c r="AK32" i="7"/>
  <c r="AK103" i="7"/>
  <c r="AI75" i="8"/>
  <c r="AI47" i="8"/>
  <c r="AL20" i="7"/>
  <c r="AJ9" i="7"/>
  <c r="AI9" i="8"/>
  <c r="AI29" i="8"/>
  <c r="AI35" i="8"/>
  <c r="AI21" i="8"/>
  <c r="AJ102" i="7"/>
  <c r="AI102" i="8"/>
  <c r="AK27" i="7"/>
  <c r="AI57" i="8"/>
  <c r="AK64" i="7"/>
  <c r="AI25" i="8"/>
  <c r="AI51" i="8"/>
  <c r="AJ42" i="7"/>
  <c r="AI42" i="8"/>
  <c r="AJ49" i="7"/>
  <c r="AI49" i="8"/>
  <c r="AL78" i="7"/>
  <c r="AK45" i="7"/>
  <c r="AL96" i="7"/>
  <c r="AI72" i="8"/>
  <c r="AI100" i="8"/>
  <c r="AI84" i="8"/>
  <c r="AJ66" i="7"/>
  <c r="AI66" i="8"/>
  <c r="AI12" i="8"/>
  <c r="AI46" i="8"/>
  <c r="AL44" i="7"/>
  <c r="AL74" i="7"/>
  <c r="AK24" i="7"/>
  <c r="AK76" i="7"/>
  <c r="AK28" i="7"/>
  <c r="AI41" i="8"/>
  <c r="AK16" i="7"/>
  <c r="AL17" i="7"/>
  <c r="AI15" i="8"/>
  <c r="AK29" i="7"/>
  <c r="AK35" i="7"/>
  <c r="AJ82" i="7"/>
  <c r="AI82" i="8"/>
  <c r="AI39" i="8"/>
  <c r="AK57" i="7"/>
  <c r="AI104" i="8"/>
  <c r="AJ106" i="7"/>
  <c r="AI106" i="8"/>
  <c r="AK25" i="7"/>
  <c r="AK51" i="7"/>
  <c r="AJ67" i="7"/>
  <c r="AI67" i="8"/>
  <c r="AK72" i="7"/>
  <c r="AK84" i="7"/>
  <c r="AI88" i="8"/>
  <c r="AI19" i="8"/>
  <c r="AK97" i="7"/>
  <c r="AI69" i="8"/>
  <c r="AI85" i="8"/>
  <c r="AK81" i="7"/>
  <c r="AJ37" i="7"/>
  <c r="AI37" i="8"/>
  <c r="AJ93" i="7"/>
  <c r="AI93" i="8"/>
  <c r="AK7" i="7"/>
  <c r="AI33" i="8"/>
  <c r="AI91" i="8"/>
  <c r="AJ70" i="7"/>
  <c r="AI70" i="8"/>
  <c r="AK15" i="7"/>
  <c r="AK31" i="7"/>
  <c r="AI95" i="8"/>
  <c r="AK39" i="7"/>
  <c r="AI54" i="8"/>
  <c r="AI59" i="8"/>
  <c r="AI34" i="8"/>
  <c r="AK104" i="7"/>
  <c r="AI23" i="8"/>
  <c r="AK79" i="7"/>
  <c r="AK53" i="7"/>
  <c r="AK77" i="7"/>
  <c r="AK101" i="7"/>
  <c r="AI92" i="8"/>
  <c r="AJ26" i="7"/>
  <c r="AI26" i="8"/>
  <c r="AI74" i="8"/>
  <c r="AI4" i="8"/>
  <c r="AI105" i="8"/>
  <c r="AI63" i="8"/>
  <c r="AK43" i="7"/>
  <c r="AI17" i="8"/>
  <c r="AK88" i="7"/>
  <c r="AK19" i="7"/>
  <c r="AI20" i="8"/>
  <c r="AL50" i="7"/>
  <c r="AI99" i="8"/>
  <c r="AK40" i="7"/>
  <c r="AK18" i="7"/>
  <c r="AI87" i="8"/>
  <c r="AI61" i="8"/>
  <c r="AI48" i="8"/>
  <c r="AJ98" i="7"/>
  <c r="AI98" i="8"/>
  <c r="AK58" i="7"/>
  <c r="AJ52" i="7"/>
  <c r="AI52" i="8"/>
  <c r="AJ22" i="7"/>
  <c r="AI22" i="8"/>
  <c r="AJ38" i="7"/>
  <c r="AI38" i="8"/>
  <c r="AJ11" i="7"/>
  <c r="AI11" i="8"/>
  <c r="AJ10" i="7"/>
  <c r="AI10" i="8"/>
  <c r="AI32" i="8"/>
  <c r="AI103" i="8"/>
  <c r="AK107" i="7"/>
  <c r="AJ86" i="7"/>
  <c r="AI86" i="8"/>
  <c r="AK33" i="7"/>
  <c r="AK91" i="7"/>
  <c r="AJ83" i="7"/>
  <c r="AI83" i="8"/>
  <c r="AI31" i="8"/>
  <c r="AL69" i="7"/>
  <c r="AK95" i="7"/>
  <c r="AL85" i="7"/>
  <c r="AJ89" i="7"/>
  <c r="AI89" i="8"/>
  <c r="AI27" i="8"/>
  <c r="AI55" i="8"/>
  <c r="AJ55" i="7"/>
  <c r="AK54" i="7"/>
  <c r="AK59" i="7"/>
  <c r="AL36" i="7"/>
  <c r="AK23" i="7"/>
  <c r="AI64" i="8"/>
  <c r="AI65" i="8"/>
  <c r="AM100" i="7"/>
  <c r="AK92" i="7"/>
  <c r="AI45" i="8"/>
  <c r="AI78" i="8"/>
  <c r="AK4" i="7"/>
  <c r="AK105" i="7"/>
  <c r="AJ111" i="8" l="1"/>
  <c r="AJ108" i="8"/>
  <c r="AJ109" i="8"/>
  <c r="AJ110" i="8"/>
  <c r="AJ112" i="8"/>
  <c r="AW113" i="7"/>
  <c r="AW112" i="7"/>
  <c r="AJ113" i="8"/>
  <c r="AX110" i="7"/>
  <c r="AY111" i="7"/>
  <c r="AJ53" i="8"/>
  <c r="AJ79" i="8"/>
  <c r="AJ39" i="8"/>
  <c r="AJ92" i="8"/>
  <c r="AJ101" i="8"/>
  <c r="AJ54" i="8"/>
  <c r="AJ91" i="8"/>
  <c r="AL4" i="7"/>
  <c r="AL88" i="7"/>
  <c r="AK70" i="7"/>
  <c r="AJ70" i="8"/>
  <c r="AK37" i="7"/>
  <c r="AJ37" i="8"/>
  <c r="AL35" i="7"/>
  <c r="AL76" i="7"/>
  <c r="AM74" i="7"/>
  <c r="AJ45" i="8"/>
  <c r="AM20" i="7"/>
  <c r="AJ75" i="8"/>
  <c r="AL92" i="7"/>
  <c r="AJ95" i="8"/>
  <c r="AK22" i="7"/>
  <c r="AJ22" i="8"/>
  <c r="AJ98" i="8"/>
  <c r="AK98" i="7"/>
  <c r="AJ18" i="8"/>
  <c r="AL101" i="7"/>
  <c r="AL53" i="7"/>
  <c r="AL79" i="7"/>
  <c r="AL39" i="7"/>
  <c r="AJ29" i="8"/>
  <c r="AJ28" i="8"/>
  <c r="AK49" i="7"/>
  <c r="AJ49" i="8"/>
  <c r="AL61" i="7"/>
  <c r="AM90" i="7"/>
  <c r="AK14" i="7"/>
  <c r="AJ14" i="8"/>
  <c r="AL12" i="7"/>
  <c r="AM94" i="7"/>
  <c r="AL75" i="7"/>
  <c r="AK6" i="7"/>
  <c r="AJ6" i="8"/>
  <c r="AJ23" i="8"/>
  <c r="AJ59" i="8"/>
  <c r="AK55" i="7"/>
  <c r="AJ55" i="8"/>
  <c r="AK89" i="7"/>
  <c r="AJ89" i="8"/>
  <c r="AL95" i="7"/>
  <c r="AJ33" i="8"/>
  <c r="AJ107" i="8"/>
  <c r="AJ100" i="8"/>
  <c r="AJ4" i="8"/>
  <c r="AN100" i="7"/>
  <c r="AL23" i="7"/>
  <c r="AL59" i="7"/>
  <c r="AK83" i="7"/>
  <c r="AJ83" i="8"/>
  <c r="AL33" i="7"/>
  <c r="AL107" i="7"/>
  <c r="AK10" i="7"/>
  <c r="AJ10" i="8"/>
  <c r="AK38" i="7"/>
  <c r="AJ38" i="8"/>
  <c r="AK52" i="7"/>
  <c r="AJ52" i="8"/>
  <c r="AL58" i="7"/>
  <c r="AJ40" i="8"/>
  <c r="AM50" i="7"/>
  <c r="AJ88" i="8"/>
  <c r="AL43" i="7"/>
  <c r="AL77" i="7"/>
  <c r="AJ104" i="8"/>
  <c r="AJ31" i="8"/>
  <c r="AJ7" i="8"/>
  <c r="AJ72" i="8"/>
  <c r="AJ51" i="8"/>
  <c r="AL57" i="7"/>
  <c r="AJ35" i="8"/>
  <c r="AL16" i="7"/>
  <c r="AJ76" i="8"/>
  <c r="AM96" i="7"/>
  <c r="AM78" i="7"/>
  <c r="AK42" i="7"/>
  <c r="AJ42" i="8"/>
  <c r="AL64" i="7"/>
  <c r="AL27" i="7"/>
  <c r="AJ32" i="8"/>
  <c r="AK30" i="7"/>
  <c r="AJ30" i="8"/>
  <c r="AL48" i="7"/>
  <c r="AL87" i="7"/>
  <c r="AL99" i="7"/>
  <c r="AM46" i="7"/>
  <c r="AL13" i="7"/>
  <c r="AL21" i="7"/>
  <c r="AL47" i="7"/>
  <c r="AL56" i="7"/>
  <c r="AL8" i="7"/>
  <c r="AL80" i="7"/>
  <c r="AM85" i="7"/>
  <c r="AM69" i="7"/>
  <c r="AL40" i="7"/>
  <c r="AL104" i="7"/>
  <c r="AL31" i="7"/>
  <c r="AL7" i="7"/>
  <c r="AL72" i="7"/>
  <c r="AL51" i="7"/>
  <c r="AK106" i="7"/>
  <c r="AJ106" i="8"/>
  <c r="AL32" i="7"/>
  <c r="AJ61" i="8"/>
  <c r="AJ63" i="8"/>
  <c r="AM34" i="7"/>
  <c r="AJ12" i="8"/>
  <c r="AM65" i="7"/>
  <c r="AK60" i="7"/>
  <c r="AJ60" i="8"/>
  <c r="AK73" i="7"/>
  <c r="AJ73" i="8"/>
  <c r="AJ105" i="8"/>
  <c r="AM36" i="7"/>
  <c r="AL54" i="7"/>
  <c r="AL91" i="7"/>
  <c r="AK86" i="7"/>
  <c r="AJ86" i="8"/>
  <c r="AJ11" i="8"/>
  <c r="AK11" i="7"/>
  <c r="AJ19" i="8"/>
  <c r="AJ15" i="8"/>
  <c r="AJ81" i="8"/>
  <c r="AJ97" i="8"/>
  <c r="AJ84" i="8"/>
  <c r="AJ25" i="8"/>
  <c r="AM17" i="7"/>
  <c r="AJ24" i="8"/>
  <c r="AL45" i="7"/>
  <c r="AK102" i="7"/>
  <c r="AJ102" i="8"/>
  <c r="AJ103" i="8"/>
  <c r="AL63" i="7"/>
  <c r="AJ41" i="8"/>
  <c r="AO71" i="7"/>
  <c r="AL105" i="7"/>
  <c r="AJ71" i="8"/>
  <c r="AJ58" i="8"/>
  <c r="AL18" i="7"/>
  <c r="AL19" i="7"/>
  <c r="AJ43" i="8"/>
  <c r="AK26" i="7"/>
  <c r="AJ26" i="8"/>
  <c r="AJ77" i="8"/>
  <c r="AL15" i="7"/>
  <c r="AK93" i="7"/>
  <c r="AJ93" i="8"/>
  <c r="AL81" i="7"/>
  <c r="AL97" i="7"/>
  <c r="AL84" i="7"/>
  <c r="AK67" i="7"/>
  <c r="AJ67" i="8"/>
  <c r="AL25" i="7"/>
  <c r="AJ57" i="8"/>
  <c r="AK82" i="7"/>
  <c r="AJ82" i="8"/>
  <c r="AL29" i="7"/>
  <c r="AJ16" i="8"/>
  <c r="AL28" i="7"/>
  <c r="AL24" i="7"/>
  <c r="AM44" i="7"/>
  <c r="AK66" i="7"/>
  <c r="AJ66" i="8"/>
  <c r="AJ64" i="8"/>
  <c r="AJ27" i="8"/>
  <c r="AK9" i="7"/>
  <c r="AJ9" i="8"/>
  <c r="AL103" i="7"/>
  <c r="AK68" i="7"/>
  <c r="AJ68" i="8"/>
  <c r="AJ48" i="8"/>
  <c r="AJ87" i="8"/>
  <c r="AJ99" i="8"/>
  <c r="AJ13" i="8"/>
  <c r="AL41" i="7"/>
  <c r="AJ21" i="8"/>
  <c r="AJ47" i="8"/>
  <c r="AJ56" i="8"/>
  <c r="AJ8" i="8"/>
  <c r="AJ80" i="8"/>
  <c r="AK5" i="7"/>
  <c r="AJ5" i="8"/>
  <c r="AJ96" i="8"/>
  <c r="AJ78" i="8"/>
  <c r="AJ20" i="8"/>
  <c r="AJ90" i="8"/>
  <c r="AJ46" i="8"/>
  <c r="AJ36" i="8"/>
  <c r="AJ85" i="8"/>
  <c r="AJ69" i="8"/>
  <c r="AJ34" i="8"/>
  <c r="AJ65" i="8"/>
  <c r="AJ94" i="8"/>
  <c r="AJ17" i="8"/>
  <c r="AJ74" i="8"/>
  <c r="AJ44" i="8"/>
  <c r="AJ50" i="8"/>
  <c r="AK62" i="7"/>
  <c r="AJ62" i="8"/>
  <c r="AK108" i="8" l="1"/>
  <c r="AK109" i="8"/>
  <c r="AZ111" i="7"/>
  <c r="AY110" i="7"/>
  <c r="AK112" i="8"/>
  <c r="AK110" i="8"/>
  <c r="AX112" i="7"/>
  <c r="AK113" i="8"/>
  <c r="AK111" i="8"/>
  <c r="AX113" i="7"/>
  <c r="AL5" i="7"/>
  <c r="AK5" i="8"/>
  <c r="AL82" i="7"/>
  <c r="AK82" i="8"/>
  <c r="AK97" i="8"/>
  <c r="AM18" i="7"/>
  <c r="AM105" i="7"/>
  <c r="AK63" i="8"/>
  <c r="AL102" i="7"/>
  <c r="AK102" i="8"/>
  <c r="AL11" i="7"/>
  <c r="AK11" i="8"/>
  <c r="AK94" i="8"/>
  <c r="AL60" i="7"/>
  <c r="AK60" i="8"/>
  <c r="AK32" i="8"/>
  <c r="AK72" i="8"/>
  <c r="AM56" i="7"/>
  <c r="AM13" i="7"/>
  <c r="AK57" i="8"/>
  <c r="AL6" i="7"/>
  <c r="AK6" i="8"/>
  <c r="AK79" i="8"/>
  <c r="AK101" i="8"/>
  <c r="AM103" i="7"/>
  <c r="AM97" i="7"/>
  <c r="AL93" i="7"/>
  <c r="AK93" i="8"/>
  <c r="AM63" i="7"/>
  <c r="AN34" i="7"/>
  <c r="AL106" i="7"/>
  <c r="AK106" i="8"/>
  <c r="AM31" i="7"/>
  <c r="AN85" i="7"/>
  <c r="AK47" i="8"/>
  <c r="AM27" i="7"/>
  <c r="AK77" i="8"/>
  <c r="AK107" i="8"/>
  <c r="AK59" i="8"/>
  <c r="AM101" i="7"/>
  <c r="AK90" i="8"/>
  <c r="AK17" i="8"/>
  <c r="AL37" i="7"/>
  <c r="AK37" i="8"/>
  <c r="AM88" i="7"/>
  <c r="AK71" i="8"/>
  <c r="AK46" i="8"/>
  <c r="AK78" i="8"/>
  <c r="AK28" i="8"/>
  <c r="AM29" i="7"/>
  <c r="AK25" i="8"/>
  <c r="AK84" i="8"/>
  <c r="AK81" i="8"/>
  <c r="AK15" i="8"/>
  <c r="AL26" i="7"/>
  <c r="AK26" i="8"/>
  <c r="AK50" i="8"/>
  <c r="AP71" i="7"/>
  <c r="AM45" i="7"/>
  <c r="AK54" i="8"/>
  <c r="AL73" i="7"/>
  <c r="AK73" i="8"/>
  <c r="AN65" i="7"/>
  <c r="AK51" i="8"/>
  <c r="AK7" i="8"/>
  <c r="AK104" i="8"/>
  <c r="AK36" i="8"/>
  <c r="AM8" i="7"/>
  <c r="AM47" i="7"/>
  <c r="AK34" i="8"/>
  <c r="AN46" i="7"/>
  <c r="AM87" i="7"/>
  <c r="AL30" i="7"/>
  <c r="AK30" i="8"/>
  <c r="AK27" i="8"/>
  <c r="AL42" i="7"/>
  <c r="AK42" i="8"/>
  <c r="AN96" i="7"/>
  <c r="AM16" i="7"/>
  <c r="AM77" i="7"/>
  <c r="AM58" i="7"/>
  <c r="AL38" i="7"/>
  <c r="AK38" i="8"/>
  <c r="AM107" i="7"/>
  <c r="AL83" i="7"/>
  <c r="AK83" i="8"/>
  <c r="AM59" i="7"/>
  <c r="AO100" i="7"/>
  <c r="AL89" i="7"/>
  <c r="AK89" i="8"/>
  <c r="AM75" i="7"/>
  <c r="AM12" i="7"/>
  <c r="AN90" i="7"/>
  <c r="AL49" i="7"/>
  <c r="AK49" i="8"/>
  <c r="AK39" i="8"/>
  <c r="AK53" i="8"/>
  <c r="AK92" i="8"/>
  <c r="AN74" i="7"/>
  <c r="AK35" i="8"/>
  <c r="AK4" i="8"/>
  <c r="AM41" i="7"/>
  <c r="AK103" i="8"/>
  <c r="AK24" i="8"/>
  <c r="AK19" i="8"/>
  <c r="AK91" i="8"/>
  <c r="AK31" i="8"/>
  <c r="AM40" i="7"/>
  <c r="AM80" i="7"/>
  <c r="AM21" i="7"/>
  <c r="AM99" i="7"/>
  <c r="AK48" i="8"/>
  <c r="AK20" i="8"/>
  <c r="AM64" i="7"/>
  <c r="AN78" i="7"/>
  <c r="AM43" i="7"/>
  <c r="AK52" i="8"/>
  <c r="AL52" i="7"/>
  <c r="AL10" i="7"/>
  <c r="AK10" i="8"/>
  <c r="AM33" i="7"/>
  <c r="AK85" i="8"/>
  <c r="AM23" i="7"/>
  <c r="AM95" i="7"/>
  <c r="AL55" i="7"/>
  <c r="AK55" i="8"/>
  <c r="AN94" i="7"/>
  <c r="AL14" i="7"/>
  <c r="AK14" i="8"/>
  <c r="AM61" i="7"/>
  <c r="AL22" i="7"/>
  <c r="AK22" i="8"/>
  <c r="AM76" i="7"/>
  <c r="AK88" i="8"/>
  <c r="AL66" i="7"/>
  <c r="AK66" i="8"/>
  <c r="AM24" i="7"/>
  <c r="AK29" i="8"/>
  <c r="AL67" i="7"/>
  <c r="AK67" i="8"/>
  <c r="AM19" i="7"/>
  <c r="AK45" i="8"/>
  <c r="AN17" i="7"/>
  <c r="AM91" i="7"/>
  <c r="AN36" i="7"/>
  <c r="AM32" i="7"/>
  <c r="AM72" i="7"/>
  <c r="AK40" i="8"/>
  <c r="AK8" i="8"/>
  <c r="AK65" i="8"/>
  <c r="AK87" i="8"/>
  <c r="AK16" i="8"/>
  <c r="AM57" i="7"/>
  <c r="AK58" i="8"/>
  <c r="AK75" i="8"/>
  <c r="AK12" i="8"/>
  <c r="AM79" i="7"/>
  <c r="AL62" i="7"/>
  <c r="AK62" i="8"/>
  <c r="AK41" i="8"/>
  <c r="AL68" i="7"/>
  <c r="AK68" i="8"/>
  <c r="AL9" i="7"/>
  <c r="AK9" i="8"/>
  <c r="AK96" i="8"/>
  <c r="AN44" i="7"/>
  <c r="AM28" i="7"/>
  <c r="AM25" i="7"/>
  <c r="AM84" i="7"/>
  <c r="AM81" i="7"/>
  <c r="AM15" i="7"/>
  <c r="AK18" i="8"/>
  <c r="AK105" i="8"/>
  <c r="AL86" i="7"/>
  <c r="AK86" i="8"/>
  <c r="AM54" i="7"/>
  <c r="AM51" i="7"/>
  <c r="AM7" i="7"/>
  <c r="AM104" i="7"/>
  <c r="AN69" i="7"/>
  <c r="AK80" i="8"/>
  <c r="AK56" i="8"/>
  <c r="AK21" i="8"/>
  <c r="AK13" i="8"/>
  <c r="AK99" i="8"/>
  <c r="AM48" i="7"/>
  <c r="AK64" i="8"/>
  <c r="AK74" i="8"/>
  <c r="AK43" i="8"/>
  <c r="AN50" i="7"/>
  <c r="AK33" i="8"/>
  <c r="AK69" i="8"/>
  <c r="AK23" i="8"/>
  <c r="AK95" i="8"/>
  <c r="AK61" i="8"/>
  <c r="AK44" i="8"/>
  <c r="AM39" i="7"/>
  <c r="AM53" i="7"/>
  <c r="AL98" i="7"/>
  <c r="AK98" i="8"/>
  <c r="AM92" i="7"/>
  <c r="AN20" i="7"/>
  <c r="AK76" i="8"/>
  <c r="AM35" i="7"/>
  <c r="AL70" i="7"/>
  <c r="AK70" i="8"/>
  <c r="AK100" i="8"/>
  <c r="AM4" i="7"/>
  <c r="AL110" i="8" l="1"/>
  <c r="AL111" i="8"/>
  <c r="AL109" i="8"/>
  <c r="AL113" i="8"/>
  <c r="AL108" i="8"/>
  <c r="AY112" i="7"/>
  <c r="AZ110" i="7"/>
  <c r="AL112" i="8"/>
  <c r="AY113" i="7"/>
  <c r="BA111" i="7"/>
  <c r="AL4" i="8"/>
  <c r="AL16" i="8"/>
  <c r="AL25" i="8"/>
  <c r="AM70" i="7"/>
  <c r="AL70" i="8"/>
  <c r="AL84" i="8"/>
  <c r="AL28" i="8"/>
  <c r="AM68" i="7"/>
  <c r="AL68" i="8"/>
  <c r="AL19" i="8"/>
  <c r="AL23" i="8"/>
  <c r="AN33" i="7"/>
  <c r="AL41" i="8"/>
  <c r="AL12" i="8"/>
  <c r="AL59" i="8"/>
  <c r="AL58" i="8"/>
  <c r="AM30" i="7"/>
  <c r="AL30" i="8"/>
  <c r="AO46" i="7"/>
  <c r="AN45" i="7"/>
  <c r="AL27" i="8"/>
  <c r="AM106" i="7"/>
  <c r="AL106" i="8"/>
  <c r="AN97" i="7"/>
  <c r="AN56" i="7"/>
  <c r="AM60" i="7"/>
  <c r="AL60" i="8"/>
  <c r="AL35" i="8"/>
  <c r="AO20" i="7"/>
  <c r="AM98" i="7"/>
  <c r="AL98" i="8"/>
  <c r="AN39" i="7"/>
  <c r="AN7" i="7"/>
  <c r="AM86" i="7"/>
  <c r="AL86" i="8"/>
  <c r="AN84" i="7"/>
  <c r="AN28" i="7"/>
  <c r="AL72" i="8"/>
  <c r="AN19" i="7"/>
  <c r="AL24" i="8"/>
  <c r="AL43" i="8"/>
  <c r="AM49" i="7"/>
  <c r="AL49" i="8"/>
  <c r="AM89" i="7"/>
  <c r="AL89" i="8"/>
  <c r="AN107" i="7"/>
  <c r="AN16" i="7"/>
  <c r="AL87" i="8"/>
  <c r="AL88" i="8"/>
  <c r="AL31" i="8"/>
  <c r="AL13" i="8"/>
  <c r="AM102" i="7"/>
  <c r="AL102" i="8"/>
  <c r="AM82" i="7"/>
  <c r="AL82" i="8"/>
  <c r="AN35" i="7"/>
  <c r="AL92" i="8"/>
  <c r="AL53" i="8"/>
  <c r="AN48" i="7"/>
  <c r="AL104" i="8"/>
  <c r="AL51" i="8"/>
  <c r="AL54" i="8"/>
  <c r="AL81" i="8"/>
  <c r="AM9" i="7"/>
  <c r="AL9" i="8"/>
  <c r="AN79" i="7"/>
  <c r="AL57" i="8"/>
  <c r="AN72" i="7"/>
  <c r="AO36" i="7"/>
  <c r="AO17" i="7"/>
  <c r="AN24" i="7"/>
  <c r="AL76" i="8"/>
  <c r="AL61" i="8"/>
  <c r="AL95" i="8"/>
  <c r="AM10" i="7"/>
  <c r="AL10" i="8"/>
  <c r="AN43" i="7"/>
  <c r="AO78" i="7"/>
  <c r="AN21" i="7"/>
  <c r="AN40" i="7"/>
  <c r="AO74" i="7"/>
  <c r="AL75" i="8"/>
  <c r="AL77" i="8"/>
  <c r="AN87" i="7"/>
  <c r="AL47" i="8"/>
  <c r="AQ71" i="7"/>
  <c r="AL29" i="8"/>
  <c r="AN88" i="7"/>
  <c r="AN31" i="7"/>
  <c r="AO34" i="7"/>
  <c r="AM93" i="7"/>
  <c r="AL93" i="8"/>
  <c r="AN103" i="7"/>
  <c r="AN13" i="7"/>
  <c r="AN18" i="7"/>
  <c r="AL39" i="8"/>
  <c r="AL7" i="8"/>
  <c r="AL15" i="8"/>
  <c r="AN32" i="7"/>
  <c r="AN91" i="7"/>
  <c r="AM66" i="7"/>
  <c r="AL66" i="8"/>
  <c r="AN64" i="7"/>
  <c r="AN99" i="7"/>
  <c r="AN80" i="7"/>
  <c r="AL107" i="8"/>
  <c r="AL8" i="8"/>
  <c r="AM37" i="7"/>
  <c r="AL37" i="8"/>
  <c r="AN101" i="7"/>
  <c r="AO85" i="7"/>
  <c r="AN63" i="7"/>
  <c r="AN105" i="7"/>
  <c r="AL100" i="8"/>
  <c r="AN4" i="7"/>
  <c r="AO50" i="7"/>
  <c r="AL48" i="8"/>
  <c r="AO69" i="7"/>
  <c r="AN15" i="7"/>
  <c r="AL79" i="8"/>
  <c r="AM22" i="7"/>
  <c r="AL22" i="8"/>
  <c r="AM14" i="7"/>
  <c r="AL14" i="8"/>
  <c r="AM55" i="7"/>
  <c r="AL55" i="8"/>
  <c r="AN23" i="7"/>
  <c r="AL21" i="8"/>
  <c r="AL40" i="8"/>
  <c r="AN41" i="7"/>
  <c r="AN12" i="7"/>
  <c r="AN59" i="7"/>
  <c r="AN58" i="7"/>
  <c r="AM42" i="7"/>
  <c r="AL42" i="8"/>
  <c r="AN8" i="7"/>
  <c r="AM73" i="7"/>
  <c r="AL73" i="8"/>
  <c r="AM26" i="7"/>
  <c r="AL26" i="8"/>
  <c r="AN27" i="7"/>
  <c r="AL103" i="8"/>
  <c r="AL18" i="8"/>
  <c r="AL71" i="8"/>
  <c r="AN92" i="7"/>
  <c r="AN53" i="7"/>
  <c r="AN104" i="7"/>
  <c r="AN51" i="7"/>
  <c r="AN54" i="7"/>
  <c r="AN81" i="7"/>
  <c r="AN25" i="7"/>
  <c r="AO44" i="7"/>
  <c r="AM62" i="7"/>
  <c r="AL62" i="8"/>
  <c r="AN57" i="7"/>
  <c r="AL32" i="8"/>
  <c r="AL91" i="8"/>
  <c r="AM67" i="7"/>
  <c r="AL67" i="8"/>
  <c r="AN76" i="7"/>
  <c r="AN61" i="7"/>
  <c r="AO94" i="7"/>
  <c r="AN95" i="7"/>
  <c r="AL33" i="8"/>
  <c r="AM52" i="7"/>
  <c r="AL52" i="8"/>
  <c r="AL64" i="8"/>
  <c r="AL99" i="8"/>
  <c r="AL80" i="8"/>
  <c r="AO90" i="7"/>
  <c r="AN75" i="7"/>
  <c r="AP100" i="7"/>
  <c r="AM83" i="7"/>
  <c r="AL83" i="8"/>
  <c r="AM38" i="7"/>
  <c r="AL38" i="8"/>
  <c r="AN77" i="7"/>
  <c r="AO96" i="7"/>
  <c r="AN47" i="7"/>
  <c r="AO65" i="7"/>
  <c r="AL45" i="8"/>
  <c r="AN29" i="7"/>
  <c r="AL101" i="8"/>
  <c r="AL63" i="8"/>
  <c r="AL97" i="8"/>
  <c r="AM6" i="7"/>
  <c r="AL6" i="8"/>
  <c r="AL56" i="8"/>
  <c r="AM11" i="7"/>
  <c r="AL11" i="8"/>
  <c r="AL105" i="8"/>
  <c r="AM5" i="7"/>
  <c r="AL5" i="8"/>
  <c r="AL94" i="8"/>
  <c r="AL78" i="8"/>
  <c r="AL90" i="8"/>
  <c r="AL46" i="8"/>
  <c r="AL65" i="8"/>
  <c r="AL20" i="8"/>
  <c r="AL50" i="8"/>
  <c r="AL69" i="8"/>
  <c r="AL44" i="8"/>
  <c r="AL74" i="8"/>
  <c r="AL96" i="8"/>
  <c r="AL85" i="8"/>
  <c r="AL34" i="8"/>
  <c r="AL36" i="8"/>
  <c r="AL17" i="8"/>
  <c r="AM109" i="8" l="1"/>
  <c r="BB111" i="7"/>
  <c r="AZ113" i="7"/>
  <c r="AM113" i="8"/>
  <c r="AM111" i="8"/>
  <c r="AZ112" i="7"/>
  <c r="AM110" i="8"/>
  <c r="AM108" i="8"/>
  <c r="AM112" i="8"/>
  <c r="BA110" i="7"/>
  <c r="AM45" i="8"/>
  <c r="AM11" i="8"/>
  <c r="AN11" i="7"/>
  <c r="AM29" i="8"/>
  <c r="AP65" i="7"/>
  <c r="AM95" i="8"/>
  <c r="AM61" i="8"/>
  <c r="AM57" i="8"/>
  <c r="AO27" i="7"/>
  <c r="AN73" i="7"/>
  <c r="AM73" i="8"/>
  <c r="AN42" i="7"/>
  <c r="AM42" i="8"/>
  <c r="AO59" i="7"/>
  <c r="AN55" i="7"/>
  <c r="AM55" i="8"/>
  <c r="AO15" i="7"/>
  <c r="AO105" i="7"/>
  <c r="AN37" i="7"/>
  <c r="AM37" i="8"/>
  <c r="AM32" i="8"/>
  <c r="AO13" i="7"/>
  <c r="AO72" i="7"/>
  <c r="AO16" i="7"/>
  <c r="AM78" i="8"/>
  <c r="AN86" i="7"/>
  <c r="AM86" i="8"/>
  <c r="AN30" i="7"/>
  <c r="AM30" i="8"/>
  <c r="AN5" i="7"/>
  <c r="AM5" i="8"/>
  <c r="AM50" i="8"/>
  <c r="AM69" i="8"/>
  <c r="AM20" i="8"/>
  <c r="AM47" i="8"/>
  <c r="AP96" i="7"/>
  <c r="AN38" i="7"/>
  <c r="AM38" i="8"/>
  <c r="AQ100" i="7"/>
  <c r="AP90" i="7"/>
  <c r="AO95" i="7"/>
  <c r="AO61" i="7"/>
  <c r="AO57" i="7"/>
  <c r="AO81" i="7"/>
  <c r="AO53" i="7"/>
  <c r="AM58" i="8"/>
  <c r="AM41" i="8"/>
  <c r="AM23" i="8"/>
  <c r="AO64" i="7"/>
  <c r="AO32" i="7"/>
  <c r="AM103" i="8"/>
  <c r="AM88" i="8"/>
  <c r="AM96" i="8"/>
  <c r="AM24" i="8"/>
  <c r="AN102" i="7"/>
  <c r="AM102" i="8"/>
  <c r="AM107" i="8"/>
  <c r="AM84" i="8"/>
  <c r="AM7" i="8"/>
  <c r="AO56" i="7"/>
  <c r="AN106" i="7"/>
  <c r="AM106" i="8"/>
  <c r="AM33" i="8"/>
  <c r="AM85" i="8"/>
  <c r="AO47" i="7"/>
  <c r="AM77" i="8"/>
  <c r="AM75" i="8"/>
  <c r="AN52" i="7"/>
  <c r="AM52" i="8"/>
  <c r="AM76" i="8"/>
  <c r="AM25" i="8"/>
  <c r="AM54" i="8"/>
  <c r="AM104" i="8"/>
  <c r="AM92" i="8"/>
  <c r="AN26" i="7"/>
  <c r="AM26" i="8"/>
  <c r="AO8" i="7"/>
  <c r="AO58" i="7"/>
  <c r="AO12" i="7"/>
  <c r="AO41" i="7"/>
  <c r="AO23" i="7"/>
  <c r="AN14" i="7"/>
  <c r="AM14" i="8"/>
  <c r="AO63" i="7"/>
  <c r="AO101" i="7"/>
  <c r="AM99" i="8"/>
  <c r="AM91" i="8"/>
  <c r="AO18" i="7"/>
  <c r="AO103" i="7"/>
  <c r="AP34" i="7"/>
  <c r="AO88" i="7"/>
  <c r="AP74" i="7"/>
  <c r="AO21" i="7"/>
  <c r="AO43" i="7"/>
  <c r="AM94" i="8"/>
  <c r="AO24" i="7"/>
  <c r="AP36" i="7"/>
  <c r="AM79" i="8"/>
  <c r="AM44" i="8"/>
  <c r="AO107" i="7"/>
  <c r="AN49" i="7"/>
  <c r="AM49" i="8"/>
  <c r="AO84" i="7"/>
  <c r="AO7" i="7"/>
  <c r="AN98" i="7"/>
  <c r="AM98" i="8"/>
  <c r="AM97" i="8"/>
  <c r="AP46" i="7"/>
  <c r="AO33" i="7"/>
  <c r="AN68" i="7"/>
  <c r="AM68" i="8"/>
  <c r="AN70" i="7"/>
  <c r="AM70" i="8"/>
  <c r="AM81" i="8"/>
  <c r="AM51" i="8"/>
  <c r="AM53" i="8"/>
  <c r="AN22" i="7"/>
  <c r="AM22" i="8"/>
  <c r="AP69" i="7"/>
  <c r="AM4" i="8"/>
  <c r="AP85" i="7"/>
  <c r="AM80" i="8"/>
  <c r="AM64" i="8"/>
  <c r="AN93" i="7"/>
  <c r="AM93" i="8"/>
  <c r="AO31" i="7"/>
  <c r="AO87" i="7"/>
  <c r="AM90" i="8"/>
  <c r="AO40" i="7"/>
  <c r="AP78" i="7"/>
  <c r="AN10" i="7"/>
  <c r="AM10" i="8"/>
  <c r="AP17" i="7"/>
  <c r="AO48" i="7"/>
  <c r="AO35" i="7"/>
  <c r="AN89" i="7"/>
  <c r="AM89" i="8"/>
  <c r="AO19" i="7"/>
  <c r="AO28" i="7"/>
  <c r="AO39" i="7"/>
  <c r="AP20" i="7"/>
  <c r="AM56" i="8"/>
  <c r="AO29" i="7"/>
  <c r="AN67" i="7"/>
  <c r="AM67" i="8"/>
  <c r="AP44" i="7"/>
  <c r="AO51" i="7"/>
  <c r="AM8" i="8"/>
  <c r="AM12" i="8"/>
  <c r="AM36" i="8"/>
  <c r="AM100" i="8"/>
  <c r="AO4" i="7"/>
  <c r="AM63" i="8"/>
  <c r="AM101" i="8"/>
  <c r="AO80" i="7"/>
  <c r="AN66" i="7"/>
  <c r="AM66" i="8"/>
  <c r="AM18" i="8"/>
  <c r="AR71" i="7"/>
  <c r="AM21" i="8"/>
  <c r="AM43" i="8"/>
  <c r="AN9" i="7"/>
  <c r="AM9" i="8"/>
  <c r="AM17" i="8"/>
  <c r="AN6" i="7"/>
  <c r="AM6" i="8"/>
  <c r="AM46" i="8"/>
  <c r="AO77" i="7"/>
  <c r="AN83" i="7"/>
  <c r="AM83" i="8"/>
  <c r="AO75" i="7"/>
  <c r="AP94" i="7"/>
  <c r="AO76" i="7"/>
  <c r="AN62" i="7"/>
  <c r="AM62" i="8"/>
  <c r="AO25" i="7"/>
  <c r="AO54" i="7"/>
  <c r="AO104" i="7"/>
  <c r="AO92" i="7"/>
  <c r="AM27" i="8"/>
  <c r="AM59" i="8"/>
  <c r="AM15" i="8"/>
  <c r="AP50" i="7"/>
  <c r="AM71" i="8"/>
  <c r="AM105" i="8"/>
  <c r="AO99" i="7"/>
  <c r="AO91" i="7"/>
  <c r="AM13" i="8"/>
  <c r="AM31" i="8"/>
  <c r="AM87" i="8"/>
  <c r="AM40" i="8"/>
  <c r="AM72" i="8"/>
  <c r="AO79" i="7"/>
  <c r="AM48" i="8"/>
  <c r="AM35" i="8"/>
  <c r="AN82" i="7"/>
  <c r="AM82" i="8"/>
  <c r="AM34" i="8"/>
  <c r="AM16" i="8"/>
  <c r="AM74" i="8"/>
  <c r="AM19" i="8"/>
  <c r="AM28" i="8"/>
  <c r="AM39" i="8"/>
  <c r="AN60" i="7"/>
  <c r="AM60" i="8"/>
  <c r="AO97" i="7"/>
  <c r="AO45" i="7"/>
  <c r="AM65" i="8"/>
  <c r="AN109" i="8" l="1"/>
  <c r="BB110" i="7"/>
  <c r="BA113" i="7"/>
  <c r="AN113" i="8"/>
  <c r="AN111" i="8"/>
  <c r="BA112" i="7"/>
  <c r="BC111" i="7"/>
  <c r="AN108" i="8"/>
  <c r="AN112" i="8"/>
  <c r="AN110" i="8"/>
  <c r="AN20" i="8"/>
  <c r="AN97" i="8"/>
  <c r="AN95" i="8"/>
  <c r="AN69" i="8"/>
  <c r="AO82" i="7"/>
  <c r="AN82" i="8"/>
  <c r="AP79" i="7"/>
  <c r="AN91" i="8"/>
  <c r="AN92" i="8"/>
  <c r="AN80" i="8"/>
  <c r="AN4" i="8"/>
  <c r="AN29" i="8"/>
  <c r="AP28" i="7"/>
  <c r="AP48" i="7"/>
  <c r="AN33" i="8"/>
  <c r="AN21" i="8"/>
  <c r="AN88" i="8"/>
  <c r="AN103" i="8"/>
  <c r="AN63" i="8"/>
  <c r="AN94" i="8"/>
  <c r="AN56" i="8"/>
  <c r="AN32" i="8"/>
  <c r="AP53" i="7"/>
  <c r="AP57" i="7"/>
  <c r="AP95" i="7"/>
  <c r="AR100" i="7"/>
  <c r="AQ96" i="7"/>
  <c r="AO30" i="7"/>
  <c r="AN30" i="8"/>
  <c r="AN13" i="8"/>
  <c r="AP15" i="7"/>
  <c r="AP97" i="7"/>
  <c r="AP54" i="7"/>
  <c r="AQ94" i="7"/>
  <c r="AN74" i="8"/>
  <c r="AP29" i="7"/>
  <c r="AN19" i="8"/>
  <c r="AP31" i="7"/>
  <c r="AO70" i="7"/>
  <c r="AN70" i="8"/>
  <c r="AP33" i="7"/>
  <c r="AP63" i="7"/>
  <c r="AN61" i="8"/>
  <c r="AP16" i="7"/>
  <c r="AN105" i="8"/>
  <c r="AO42" i="7"/>
  <c r="AN42" i="8"/>
  <c r="AP27" i="7"/>
  <c r="AN45" i="8"/>
  <c r="AP45" i="7"/>
  <c r="AO60" i="7"/>
  <c r="AN60" i="8"/>
  <c r="AN79" i="8"/>
  <c r="AN78" i="8"/>
  <c r="AP104" i="7"/>
  <c r="AP25" i="7"/>
  <c r="AP76" i="7"/>
  <c r="AP75" i="7"/>
  <c r="AP77" i="7"/>
  <c r="AO6" i="7"/>
  <c r="AN6" i="8"/>
  <c r="AS71" i="7"/>
  <c r="AO66" i="7"/>
  <c r="AN66" i="8"/>
  <c r="AN71" i="8"/>
  <c r="AP51" i="7"/>
  <c r="AO67" i="7"/>
  <c r="AN67" i="8"/>
  <c r="AN28" i="8"/>
  <c r="AN48" i="8"/>
  <c r="AN40" i="8"/>
  <c r="AP87" i="7"/>
  <c r="AO93" i="7"/>
  <c r="AN93" i="8"/>
  <c r="AQ85" i="7"/>
  <c r="AO68" i="7"/>
  <c r="AN68" i="8"/>
  <c r="AQ46" i="7"/>
  <c r="AN7" i="8"/>
  <c r="AN24" i="8"/>
  <c r="AP43" i="7"/>
  <c r="AQ74" i="7"/>
  <c r="AP18" i="7"/>
  <c r="AP101" i="7"/>
  <c r="AN23" i="8"/>
  <c r="AN12" i="8"/>
  <c r="AN8" i="8"/>
  <c r="AO106" i="7"/>
  <c r="AN106" i="8"/>
  <c r="AN36" i="8"/>
  <c r="AP64" i="7"/>
  <c r="AN53" i="8"/>
  <c r="AN57" i="8"/>
  <c r="AP72" i="7"/>
  <c r="AO55" i="7"/>
  <c r="AN55" i="8"/>
  <c r="AP59" i="7"/>
  <c r="AO73" i="7"/>
  <c r="AN73" i="8"/>
  <c r="AN99" i="8"/>
  <c r="AN54" i="8"/>
  <c r="AN34" i="8"/>
  <c r="AN100" i="8"/>
  <c r="AQ20" i="7"/>
  <c r="AO89" i="7"/>
  <c r="AN89" i="8"/>
  <c r="AO10" i="7"/>
  <c r="AN10" i="8"/>
  <c r="AP40" i="7"/>
  <c r="AN31" i="8"/>
  <c r="AO22" i="7"/>
  <c r="AN22" i="8"/>
  <c r="AP7" i="7"/>
  <c r="AO49" i="7"/>
  <c r="AN49" i="8"/>
  <c r="AP24" i="7"/>
  <c r="AP23" i="7"/>
  <c r="AP12" i="7"/>
  <c r="AP8" i="7"/>
  <c r="AN16" i="8"/>
  <c r="AO37" i="7"/>
  <c r="AN37" i="8"/>
  <c r="AN27" i="8"/>
  <c r="AO11" i="7"/>
  <c r="AN11" i="8"/>
  <c r="AP91" i="7"/>
  <c r="AP99" i="7"/>
  <c r="AP92" i="7"/>
  <c r="AO62" i="7"/>
  <c r="AN62" i="8"/>
  <c r="AO83" i="7"/>
  <c r="AN83" i="8"/>
  <c r="AN65" i="8"/>
  <c r="AP80" i="7"/>
  <c r="AP4" i="7"/>
  <c r="AQ44" i="7"/>
  <c r="AN39" i="8"/>
  <c r="AN35" i="8"/>
  <c r="AN84" i="8"/>
  <c r="AN107" i="8"/>
  <c r="AP21" i="7"/>
  <c r="AP88" i="7"/>
  <c r="AP103" i="7"/>
  <c r="AN41" i="8"/>
  <c r="AN58" i="8"/>
  <c r="AN47" i="8"/>
  <c r="AN46" i="8"/>
  <c r="AP56" i="7"/>
  <c r="AP32" i="7"/>
  <c r="AN81" i="8"/>
  <c r="AP13" i="7"/>
  <c r="AN15" i="8"/>
  <c r="AN17" i="8"/>
  <c r="AN85" i="8"/>
  <c r="AQ50" i="7"/>
  <c r="AN104" i="8"/>
  <c r="AN25" i="8"/>
  <c r="AN76" i="8"/>
  <c r="AN75" i="8"/>
  <c r="AN77" i="8"/>
  <c r="AO9" i="7"/>
  <c r="AN9" i="8"/>
  <c r="AN51" i="8"/>
  <c r="AP39" i="7"/>
  <c r="AP19" i="7"/>
  <c r="AP35" i="7"/>
  <c r="AQ17" i="7"/>
  <c r="AQ78" i="7"/>
  <c r="AN87" i="8"/>
  <c r="AQ69" i="7"/>
  <c r="AO98" i="7"/>
  <c r="AN98" i="8"/>
  <c r="AP84" i="7"/>
  <c r="AP107" i="7"/>
  <c r="AQ36" i="7"/>
  <c r="AN43" i="8"/>
  <c r="AQ34" i="7"/>
  <c r="AN18" i="8"/>
  <c r="AN101" i="8"/>
  <c r="AO14" i="7"/>
  <c r="AN14" i="8"/>
  <c r="AP41" i="7"/>
  <c r="AP58" i="7"/>
  <c r="AO26" i="7"/>
  <c r="AN26" i="8"/>
  <c r="AO52" i="7"/>
  <c r="AN52" i="8"/>
  <c r="AP47" i="7"/>
  <c r="AO102" i="7"/>
  <c r="AN102" i="8"/>
  <c r="AN64" i="8"/>
  <c r="AP81" i="7"/>
  <c r="AP61" i="7"/>
  <c r="AQ90" i="7"/>
  <c r="AO38" i="7"/>
  <c r="AN38" i="8"/>
  <c r="AO5" i="7"/>
  <c r="AN5" i="8"/>
  <c r="AN44" i="8"/>
  <c r="AN90" i="8"/>
  <c r="AN96" i="8"/>
  <c r="AO86" i="7"/>
  <c r="AN86" i="8"/>
  <c r="AN72" i="8"/>
  <c r="AP105" i="7"/>
  <c r="AN59" i="8"/>
  <c r="AQ65" i="7"/>
  <c r="AN50" i="8"/>
  <c r="AO108" i="8" l="1"/>
  <c r="AO109" i="8"/>
  <c r="AO113" i="8"/>
  <c r="BB112" i="7"/>
  <c r="AO112" i="8"/>
  <c r="AO111" i="8"/>
  <c r="BD111" i="7"/>
  <c r="AO110" i="8"/>
  <c r="BB113" i="7"/>
  <c r="BC110" i="7"/>
  <c r="AO105" i="8"/>
  <c r="AO28" i="8"/>
  <c r="AP86" i="7"/>
  <c r="AO86" i="8"/>
  <c r="AO81" i="8"/>
  <c r="AP52" i="7"/>
  <c r="AO52" i="8"/>
  <c r="AP14" i="7"/>
  <c r="AO14" i="8"/>
  <c r="AR36" i="7"/>
  <c r="AO35" i="8"/>
  <c r="AO21" i="8"/>
  <c r="AO4" i="8"/>
  <c r="AQ80" i="7"/>
  <c r="AO99" i="8"/>
  <c r="AQ8" i="7"/>
  <c r="AP68" i="7"/>
  <c r="AO68" i="8"/>
  <c r="AP93" i="7"/>
  <c r="AO93" i="8"/>
  <c r="AO75" i="8"/>
  <c r="AO63" i="8"/>
  <c r="AO97" i="8"/>
  <c r="AR96" i="7"/>
  <c r="AO41" i="8"/>
  <c r="AR69" i="7"/>
  <c r="AQ35" i="7"/>
  <c r="AQ39" i="7"/>
  <c r="AP9" i="7"/>
  <c r="AO9" i="8"/>
  <c r="AQ13" i="7"/>
  <c r="AQ32" i="7"/>
  <c r="AQ103" i="7"/>
  <c r="AQ21" i="7"/>
  <c r="AO69" i="8"/>
  <c r="AQ99" i="7"/>
  <c r="AO12" i="8"/>
  <c r="AP73" i="7"/>
  <c r="AO73" i="8"/>
  <c r="AP55" i="7"/>
  <c r="AO55" i="8"/>
  <c r="AQ18" i="7"/>
  <c r="AP66" i="7"/>
  <c r="AO66" i="8"/>
  <c r="AQ75" i="7"/>
  <c r="AO65" i="8"/>
  <c r="AP42" i="7"/>
  <c r="AO42" i="8"/>
  <c r="AQ63" i="7"/>
  <c r="AP70" i="7"/>
  <c r="AO70" i="8"/>
  <c r="AO29" i="8"/>
  <c r="AR94" i="7"/>
  <c r="AQ97" i="7"/>
  <c r="AO48" i="8"/>
  <c r="AP38" i="7"/>
  <c r="AO38" i="8"/>
  <c r="AQ61" i="7"/>
  <c r="AO58" i="8"/>
  <c r="AO84" i="8"/>
  <c r="AO46" i="8"/>
  <c r="AR17" i="7"/>
  <c r="AQ19" i="7"/>
  <c r="AQ56" i="7"/>
  <c r="AQ88" i="7"/>
  <c r="AO17" i="8"/>
  <c r="AR44" i="7"/>
  <c r="AO71" i="8"/>
  <c r="AO80" i="8"/>
  <c r="AP83" i="7"/>
  <c r="AO83" i="8"/>
  <c r="AQ92" i="7"/>
  <c r="AQ91" i="7"/>
  <c r="AO8" i="8"/>
  <c r="AQ23" i="7"/>
  <c r="AO24" i="8"/>
  <c r="AQ7" i="7"/>
  <c r="AP10" i="7"/>
  <c r="AO10" i="8"/>
  <c r="AR20" i="7"/>
  <c r="AQ59" i="7"/>
  <c r="AQ72" i="7"/>
  <c r="AQ64" i="7"/>
  <c r="AQ101" i="7"/>
  <c r="AT71" i="7"/>
  <c r="AQ77" i="7"/>
  <c r="AQ76" i="7"/>
  <c r="AQ104" i="7"/>
  <c r="AQ45" i="7"/>
  <c r="AQ27" i="7"/>
  <c r="AQ33" i="7"/>
  <c r="AQ31" i="7"/>
  <c r="AQ54" i="7"/>
  <c r="AQ15" i="7"/>
  <c r="AO95" i="8"/>
  <c r="AO53" i="8"/>
  <c r="AQ79" i="7"/>
  <c r="AP102" i="7"/>
  <c r="AO102" i="8"/>
  <c r="AQ58" i="7"/>
  <c r="AR34" i="7"/>
  <c r="AQ84" i="7"/>
  <c r="AO39" i="8"/>
  <c r="AR50" i="7"/>
  <c r="AO13" i="8"/>
  <c r="AO32" i="8"/>
  <c r="AO103" i="8"/>
  <c r="AO23" i="8"/>
  <c r="AQ24" i="7"/>
  <c r="AO7" i="8"/>
  <c r="AO40" i="8"/>
  <c r="AO18" i="8"/>
  <c r="AR74" i="7"/>
  <c r="AP67" i="7"/>
  <c r="AO67" i="8"/>
  <c r="AQ25" i="7"/>
  <c r="AQ95" i="7"/>
  <c r="AQ53" i="7"/>
  <c r="AQ28" i="7"/>
  <c r="AQ105" i="7"/>
  <c r="AP5" i="7"/>
  <c r="AO5" i="8"/>
  <c r="AO50" i="8"/>
  <c r="AO44" i="8"/>
  <c r="AO94" i="8"/>
  <c r="AR90" i="7"/>
  <c r="AQ81" i="7"/>
  <c r="AO47" i="8"/>
  <c r="AO74" i="8"/>
  <c r="AO107" i="8"/>
  <c r="AR78" i="7"/>
  <c r="AO100" i="8"/>
  <c r="AQ4" i="7"/>
  <c r="AP62" i="7"/>
  <c r="AO62" i="8"/>
  <c r="AP11" i="7"/>
  <c r="AO11" i="8"/>
  <c r="AP37" i="7"/>
  <c r="AO37" i="8"/>
  <c r="AQ40" i="7"/>
  <c r="AP89" i="7"/>
  <c r="AO89" i="8"/>
  <c r="AO43" i="8"/>
  <c r="AO87" i="8"/>
  <c r="AO51" i="8"/>
  <c r="AP6" i="7"/>
  <c r="AO6" i="8"/>
  <c r="AO25" i="8"/>
  <c r="AP60" i="7"/>
  <c r="AO60" i="8"/>
  <c r="AO16" i="8"/>
  <c r="AO57" i="8"/>
  <c r="AP82" i="7"/>
  <c r="AO82" i="8"/>
  <c r="AR65" i="7"/>
  <c r="AO61" i="8"/>
  <c r="AQ47" i="7"/>
  <c r="AP26" i="7"/>
  <c r="AO26" i="8"/>
  <c r="AQ41" i="7"/>
  <c r="AQ107" i="7"/>
  <c r="AP98" i="7"/>
  <c r="AO98" i="8"/>
  <c r="AO85" i="8"/>
  <c r="AO19" i="8"/>
  <c r="AO90" i="8"/>
  <c r="AO56" i="8"/>
  <c r="AO88" i="8"/>
  <c r="AO36" i="8"/>
  <c r="AO78" i="8"/>
  <c r="AO92" i="8"/>
  <c r="AO91" i="8"/>
  <c r="AQ12" i="7"/>
  <c r="AP49" i="7"/>
  <c r="AO49" i="8"/>
  <c r="AP22" i="7"/>
  <c r="AO22" i="8"/>
  <c r="AO59" i="8"/>
  <c r="AO72" i="8"/>
  <c r="AO64" i="8"/>
  <c r="AP106" i="7"/>
  <c r="AO106" i="8"/>
  <c r="AO101" i="8"/>
  <c r="AO34" i="8"/>
  <c r="AQ43" i="7"/>
  <c r="AR46" i="7"/>
  <c r="AR85" i="7"/>
  <c r="AQ87" i="7"/>
  <c r="AO20" i="8"/>
  <c r="AQ51" i="7"/>
  <c r="AO77" i="8"/>
  <c r="AO76" i="8"/>
  <c r="AO104" i="8"/>
  <c r="AO45" i="8"/>
  <c r="AO27" i="8"/>
  <c r="AQ16" i="7"/>
  <c r="AO33" i="8"/>
  <c r="AO31" i="8"/>
  <c r="AQ29" i="7"/>
  <c r="AO54" i="8"/>
  <c r="AO15" i="8"/>
  <c r="AO30" i="8"/>
  <c r="AP30" i="7"/>
  <c r="AS100" i="7"/>
  <c r="AQ57" i="7"/>
  <c r="AQ48" i="7"/>
  <c r="AO79" i="8"/>
  <c r="AO96" i="8"/>
  <c r="AP108" i="8" l="1"/>
  <c r="AP110" i="8"/>
  <c r="AP111" i="8"/>
  <c r="AP112" i="8"/>
  <c r="BC113" i="7"/>
  <c r="BC112" i="7"/>
  <c r="BE111" i="7"/>
  <c r="AP109" i="8"/>
  <c r="BD110" i="7"/>
  <c r="AP113" i="8"/>
  <c r="AP57" i="8"/>
  <c r="AP80" i="8"/>
  <c r="AQ30" i="7"/>
  <c r="AP30" i="8"/>
  <c r="AP29" i="8"/>
  <c r="AP16" i="8"/>
  <c r="AP51" i="8"/>
  <c r="AR87" i="7"/>
  <c r="AS46" i="7"/>
  <c r="AQ22" i="7"/>
  <c r="AP22" i="8"/>
  <c r="AR41" i="7"/>
  <c r="AR28" i="7"/>
  <c r="AR58" i="7"/>
  <c r="AR15" i="7"/>
  <c r="AR76" i="7"/>
  <c r="AR88" i="7"/>
  <c r="AQ38" i="7"/>
  <c r="AP38" i="8"/>
  <c r="AP103" i="8"/>
  <c r="AP39" i="8"/>
  <c r="AS96" i="7"/>
  <c r="AQ14" i="7"/>
  <c r="AP14" i="8"/>
  <c r="AR57" i="7"/>
  <c r="AR51" i="7"/>
  <c r="AP43" i="8"/>
  <c r="AP12" i="8"/>
  <c r="AP107" i="8"/>
  <c r="AQ60" i="7"/>
  <c r="AP60" i="8"/>
  <c r="AP100" i="8"/>
  <c r="AR81" i="7"/>
  <c r="AP53" i="8"/>
  <c r="AS50" i="7"/>
  <c r="AP54" i="8"/>
  <c r="AP27" i="8"/>
  <c r="AP77" i="8"/>
  <c r="AR64" i="7"/>
  <c r="AQ10" i="7"/>
  <c r="AP10" i="8"/>
  <c r="AQ83" i="7"/>
  <c r="AP83" i="8"/>
  <c r="AP61" i="8"/>
  <c r="AR75" i="7"/>
  <c r="AR18" i="7"/>
  <c r="AQ73" i="7"/>
  <c r="AP73" i="8"/>
  <c r="AR8" i="7"/>
  <c r="AS85" i="7"/>
  <c r="AQ106" i="7"/>
  <c r="AP106" i="8"/>
  <c r="AQ49" i="7"/>
  <c r="AP49" i="8"/>
  <c r="AP44" i="8"/>
  <c r="AP26" i="8"/>
  <c r="AQ26" i="7"/>
  <c r="AR48" i="7"/>
  <c r="AT100" i="7"/>
  <c r="AP87" i="8"/>
  <c r="AP41" i="8"/>
  <c r="AP47" i="8"/>
  <c r="AS65" i="7"/>
  <c r="AP85" i="8"/>
  <c r="AQ89" i="7"/>
  <c r="AP89" i="8"/>
  <c r="AQ37" i="7"/>
  <c r="AP37" i="8"/>
  <c r="AQ62" i="7"/>
  <c r="AP62" i="8"/>
  <c r="AP71" i="8"/>
  <c r="AS90" i="7"/>
  <c r="AP28" i="8"/>
  <c r="AP95" i="8"/>
  <c r="AR24" i="7"/>
  <c r="AP84" i="8"/>
  <c r="AP58" i="8"/>
  <c r="AP79" i="8"/>
  <c r="AP15" i="8"/>
  <c r="AP31" i="8"/>
  <c r="AP45" i="8"/>
  <c r="AP76" i="8"/>
  <c r="AR101" i="7"/>
  <c r="AR72" i="7"/>
  <c r="AS20" i="7"/>
  <c r="AR7" i="7"/>
  <c r="AR92" i="7"/>
  <c r="AP88" i="8"/>
  <c r="AP50" i="8"/>
  <c r="AS17" i="7"/>
  <c r="AP34" i="8"/>
  <c r="AR97" i="7"/>
  <c r="AQ66" i="7"/>
  <c r="AP66" i="8"/>
  <c r="AQ55" i="7"/>
  <c r="AP55" i="8"/>
  <c r="AP99" i="8"/>
  <c r="AR21" i="7"/>
  <c r="AR32" i="7"/>
  <c r="AQ9" i="7"/>
  <c r="AP9" i="8"/>
  <c r="AR35" i="7"/>
  <c r="AQ68" i="7"/>
  <c r="AP68" i="8"/>
  <c r="AQ98" i="7"/>
  <c r="AP98" i="8"/>
  <c r="AR47" i="7"/>
  <c r="AQ6" i="7"/>
  <c r="AP6" i="8"/>
  <c r="AP46" i="8"/>
  <c r="AP40" i="8"/>
  <c r="AP4" i="8"/>
  <c r="AS78" i="7"/>
  <c r="AP81" i="8"/>
  <c r="AQ5" i="7"/>
  <c r="AP5" i="8"/>
  <c r="AP65" i="8"/>
  <c r="AP78" i="8"/>
  <c r="AP90" i="8"/>
  <c r="AP94" i="8"/>
  <c r="AP69" i="8"/>
  <c r="AR95" i="7"/>
  <c r="AQ67" i="7"/>
  <c r="AP67" i="8"/>
  <c r="AR84" i="7"/>
  <c r="AR79" i="7"/>
  <c r="AR31" i="7"/>
  <c r="AR45" i="7"/>
  <c r="AU71" i="7"/>
  <c r="AP64" i="8"/>
  <c r="AP59" i="8"/>
  <c r="AP91" i="8"/>
  <c r="AP19" i="8"/>
  <c r="AQ70" i="7"/>
  <c r="AP70" i="8"/>
  <c r="AQ42" i="7"/>
  <c r="AP42" i="8"/>
  <c r="AP75" i="8"/>
  <c r="AP18" i="8"/>
  <c r="AR99" i="7"/>
  <c r="AP13" i="8"/>
  <c r="AP8" i="8"/>
  <c r="AR80" i="7"/>
  <c r="AR29" i="7"/>
  <c r="AR16" i="7"/>
  <c r="AP17" i="8"/>
  <c r="AQ82" i="7"/>
  <c r="AP82" i="8"/>
  <c r="AR40" i="7"/>
  <c r="AQ11" i="7"/>
  <c r="AP11" i="8"/>
  <c r="AR4" i="7"/>
  <c r="AP105" i="8"/>
  <c r="AP25" i="8"/>
  <c r="AP33" i="8"/>
  <c r="AP104" i="8"/>
  <c r="AP74" i="8"/>
  <c r="AR59" i="7"/>
  <c r="AP23" i="8"/>
  <c r="AR91" i="7"/>
  <c r="AS44" i="7"/>
  <c r="AP56" i="8"/>
  <c r="AR19" i="7"/>
  <c r="AS94" i="7"/>
  <c r="AP63" i="8"/>
  <c r="AR103" i="7"/>
  <c r="AR13" i="7"/>
  <c r="AR39" i="7"/>
  <c r="AS69" i="7"/>
  <c r="AQ93" i="7"/>
  <c r="AP93" i="8"/>
  <c r="AQ86" i="7"/>
  <c r="AP86" i="8"/>
  <c r="AP48" i="8"/>
  <c r="AR43" i="7"/>
  <c r="AP20" i="8"/>
  <c r="AR12" i="7"/>
  <c r="AR107" i="7"/>
  <c r="AR105" i="7"/>
  <c r="AR53" i="7"/>
  <c r="AR25" i="7"/>
  <c r="AS74" i="7"/>
  <c r="AP24" i="8"/>
  <c r="AS34" i="7"/>
  <c r="AQ102" i="7"/>
  <c r="AP102" i="8"/>
  <c r="AR54" i="7"/>
  <c r="AR33" i="7"/>
  <c r="AR27" i="7"/>
  <c r="AR104" i="7"/>
  <c r="AR77" i="7"/>
  <c r="AP101" i="8"/>
  <c r="AP72" i="8"/>
  <c r="AP7" i="8"/>
  <c r="AR23" i="7"/>
  <c r="AP92" i="8"/>
  <c r="AR56" i="7"/>
  <c r="AP36" i="8"/>
  <c r="AR61" i="7"/>
  <c r="AP97" i="8"/>
  <c r="AR63" i="7"/>
  <c r="AP21" i="8"/>
  <c r="AP32" i="8"/>
  <c r="AP35" i="8"/>
  <c r="AS36" i="7"/>
  <c r="AQ52" i="7"/>
  <c r="AP52" i="8"/>
  <c r="AP96" i="8"/>
  <c r="AQ108" i="8" l="1"/>
  <c r="AQ111" i="8"/>
  <c r="BE110" i="7"/>
  <c r="AQ113" i="8"/>
  <c r="AQ110" i="8"/>
  <c r="AQ109" i="8"/>
  <c r="BF111" i="7"/>
  <c r="BD113" i="7"/>
  <c r="AQ112" i="8"/>
  <c r="BD112" i="7"/>
  <c r="AQ12" i="8"/>
  <c r="AQ27" i="8"/>
  <c r="AQ77" i="8"/>
  <c r="AQ54" i="8"/>
  <c r="AQ63" i="8"/>
  <c r="AQ36" i="8"/>
  <c r="AQ100" i="8"/>
  <c r="AT36" i="7"/>
  <c r="AS61" i="7"/>
  <c r="AS91" i="7"/>
  <c r="AR6" i="7"/>
  <c r="AQ6" i="8"/>
  <c r="AR98" i="7"/>
  <c r="AQ98" i="8"/>
  <c r="AS35" i="7"/>
  <c r="AS32" i="7"/>
  <c r="AR26" i="7"/>
  <c r="AQ26" i="8"/>
  <c r="AR49" i="7"/>
  <c r="AQ49" i="8"/>
  <c r="AR73" i="7"/>
  <c r="AQ73" i="8"/>
  <c r="AS51" i="7"/>
  <c r="AR14" i="7"/>
  <c r="AQ14" i="8"/>
  <c r="AS77" i="7"/>
  <c r="AS54" i="7"/>
  <c r="AQ25" i="8"/>
  <c r="AQ65" i="8"/>
  <c r="AQ39" i="8"/>
  <c r="AQ103" i="8"/>
  <c r="AT94" i="7"/>
  <c r="AQ71" i="8"/>
  <c r="AR82" i="7"/>
  <c r="AQ82" i="8"/>
  <c r="AQ45" i="8"/>
  <c r="AQ79" i="8"/>
  <c r="AQ21" i="8"/>
  <c r="AQ92" i="8"/>
  <c r="AQ78" i="8"/>
  <c r="AU100" i="7"/>
  <c r="AQ8" i="8"/>
  <c r="AQ18" i="8"/>
  <c r="AQ74" i="8"/>
  <c r="AQ57" i="8"/>
  <c r="AT96" i="7"/>
  <c r="AQ76" i="8"/>
  <c r="AQ15" i="8"/>
  <c r="AQ28" i="8"/>
  <c r="AR30" i="7"/>
  <c r="AQ30" i="8"/>
  <c r="AQ104" i="8"/>
  <c r="AQ33" i="8"/>
  <c r="AQ61" i="8"/>
  <c r="AQ56" i="8"/>
  <c r="AS23" i="7"/>
  <c r="AS104" i="7"/>
  <c r="AS33" i="7"/>
  <c r="AR102" i="7"/>
  <c r="AQ102" i="8"/>
  <c r="AQ53" i="8"/>
  <c r="AQ90" i="8"/>
  <c r="AS107" i="7"/>
  <c r="AQ43" i="8"/>
  <c r="AR86" i="7"/>
  <c r="AQ86" i="8"/>
  <c r="AQ13" i="8"/>
  <c r="AS19" i="7"/>
  <c r="AQ91" i="8"/>
  <c r="AS59" i="7"/>
  <c r="AQ34" i="8"/>
  <c r="AS4" i="7"/>
  <c r="AS40" i="7"/>
  <c r="AQ16" i="8"/>
  <c r="AQ80" i="8"/>
  <c r="AQ99" i="8"/>
  <c r="AQ31" i="8"/>
  <c r="AQ84" i="8"/>
  <c r="AQ95" i="8"/>
  <c r="AR5" i="7"/>
  <c r="AQ5" i="8"/>
  <c r="AQ94" i="8"/>
  <c r="AQ44" i="8"/>
  <c r="AQ85" i="8"/>
  <c r="AQ69" i="8"/>
  <c r="AQ50" i="8"/>
  <c r="AQ35" i="8"/>
  <c r="AQ32" i="8"/>
  <c r="AR66" i="7"/>
  <c r="AQ66" i="8"/>
  <c r="AS97" i="7"/>
  <c r="AQ7" i="8"/>
  <c r="AQ72" i="8"/>
  <c r="AQ24" i="8"/>
  <c r="AT65" i="7"/>
  <c r="AS48" i="7"/>
  <c r="AQ75" i="8"/>
  <c r="AR83" i="7"/>
  <c r="AQ83" i="8"/>
  <c r="AS64" i="7"/>
  <c r="AQ81" i="8"/>
  <c r="AR60" i="7"/>
  <c r="AQ60" i="8"/>
  <c r="AQ51" i="8"/>
  <c r="AQ88" i="8"/>
  <c r="AQ58" i="8"/>
  <c r="AQ41" i="8"/>
  <c r="AQ87" i="8"/>
  <c r="AS56" i="7"/>
  <c r="AT74" i="7"/>
  <c r="AS53" i="7"/>
  <c r="AS43" i="7"/>
  <c r="AT69" i="7"/>
  <c r="AS13" i="7"/>
  <c r="AS16" i="7"/>
  <c r="AS80" i="7"/>
  <c r="AS99" i="7"/>
  <c r="AR42" i="7"/>
  <c r="AQ42" i="8"/>
  <c r="AV71" i="7"/>
  <c r="AS31" i="7"/>
  <c r="AS84" i="7"/>
  <c r="AS95" i="7"/>
  <c r="AS7" i="7"/>
  <c r="AS72" i="7"/>
  <c r="AS24" i="7"/>
  <c r="AT90" i="7"/>
  <c r="AR62" i="7"/>
  <c r="AQ62" i="8"/>
  <c r="AR89" i="7"/>
  <c r="AQ89" i="8"/>
  <c r="AT85" i="7"/>
  <c r="AS75" i="7"/>
  <c r="AT50" i="7"/>
  <c r="AS81" i="7"/>
  <c r="AS88" i="7"/>
  <c r="AS58" i="7"/>
  <c r="AS41" i="7"/>
  <c r="AR22" i="7"/>
  <c r="AQ22" i="8"/>
  <c r="AS87" i="7"/>
  <c r="AS63" i="7"/>
  <c r="AQ20" i="8"/>
  <c r="AS27" i="7"/>
  <c r="AT34" i="7"/>
  <c r="AQ105" i="8"/>
  <c r="AS12" i="7"/>
  <c r="AR11" i="7"/>
  <c r="AQ11" i="8"/>
  <c r="AQ29" i="8"/>
  <c r="AQ47" i="8"/>
  <c r="AR55" i="7"/>
  <c r="AQ55" i="8"/>
  <c r="AQ101" i="8"/>
  <c r="AR10" i="7"/>
  <c r="AQ10" i="8"/>
  <c r="AR52" i="7"/>
  <c r="AQ52" i="8"/>
  <c r="AQ17" i="8"/>
  <c r="AQ23" i="8"/>
  <c r="AS25" i="7"/>
  <c r="AS105" i="7"/>
  <c r="AQ107" i="8"/>
  <c r="AR93" i="7"/>
  <c r="AQ93" i="8"/>
  <c r="AS39" i="7"/>
  <c r="AS103" i="7"/>
  <c r="AQ19" i="8"/>
  <c r="AT44" i="7"/>
  <c r="AQ59" i="8"/>
  <c r="AQ4" i="8"/>
  <c r="AQ40" i="8"/>
  <c r="AS29" i="7"/>
  <c r="AR70" i="7"/>
  <c r="AQ70" i="8"/>
  <c r="AS45" i="7"/>
  <c r="AS79" i="7"/>
  <c r="AR67" i="7"/>
  <c r="AQ67" i="8"/>
  <c r="AT78" i="7"/>
  <c r="AS47" i="7"/>
  <c r="AR68" i="7"/>
  <c r="AQ68" i="8"/>
  <c r="AR9" i="7"/>
  <c r="AQ9" i="8"/>
  <c r="AS21" i="7"/>
  <c r="AQ97" i="8"/>
  <c r="AT17" i="7"/>
  <c r="AS92" i="7"/>
  <c r="AT20" i="7"/>
  <c r="AS101" i="7"/>
  <c r="AR37" i="7"/>
  <c r="AQ37" i="8"/>
  <c r="AQ46" i="8"/>
  <c r="AQ48" i="8"/>
  <c r="AR106" i="7"/>
  <c r="AQ106" i="8"/>
  <c r="AS8" i="7"/>
  <c r="AS18" i="7"/>
  <c r="AQ64" i="8"/>
  <c r="AS57" i="7"/>
  <c r="AR38" i="7"/>
  <c r="AQ38" i="8"/>
  <c r="AS76" i="7"/>
  <c r="AS15" i="7"/>
  <c r="AS28" i="7"/>
  <c r="AT46" i="7"/>
  <c r="AQ96" i="8"/>
  <c r="AR110" i="8" l="1"/>
  <c r="AR111" i="8"/>
  <c r="BE113" i="7"/>
  <c r="AR109" i="8"/>
  <c r="BF110" i="7"/>
  <c r="BG111" i="7"/>
  <c r="AR112" i="8"/>
  <c r="AR108" i="8"/>
  <c r="BE112" i="7"/>
  <c r="AR113" i="8"/>
  <c r="AR57" i="8"/>
  <c r="AR61" i="8"/>
  <c r="AU46" i="7"/>
  <c r="AT28" i="7"/>
  <c r="AT76" i="7"/>
  <c r="AT21" i="7"/>
  <c r="AS68" i="7"/>
  <c r="AR68" i="8"/>
  <c r="AU78" i="7"/>
  <c r="AT79" i="7"/>
  <c r="AS70" i="7"/>
  <c r="AR70" i="8"/>
  <c r="AU44" i="7"/>
  <c r="AT25" i="7"/>
  <c r="AS52" i="7"/>
  <c r="AR52" i="8"/>
  <c r="AR27" i="8"/>
  <c r="AR41" i="8"/>
  <c r="AR7" i="8"/>
  <c r="AR16" i="8"/>
  <c r="AR56" i="8"/>
  <c r="AR64" i="8"/>
  <c r="AR107" i="8"/>
  <c r="AR104" i="8"/>
  <c r="AV100" i="7"/>
  <c r="AS14" i="7"/>
  <c r="AR14" i="8"/>
  <c r="AS26" i="7"/>
  <c r="AR26" i="8"/>
  <c r="AS6" i="7"/>
  <c r="AR6" i="8"/>
  <c r="AT57" i="7"/>
  <c r="AR8" i="8"/>
  <c r="AS37" i="7"/>
  <c r="AR37" i="8"/>
  <c r="AR47" i="8"/>
  <c r="AR45" i="8"/>
  <c r="AT39" i="7"/>
  <c r="AT41" i="7"/>
  <c r="AU50" i="7"/>
  <c r="AS62" i="7"/>
  <c r="AR62" i="8"/>
  <c r="AT7" i="7"/>
  <c r="AT84" i="7"/>
  <c r="AT99" i="7"/>
  <c r="AT16" i="7"/>
  <c r="AU69" i="7"/>
  <c r="AT53" i="7"/>
  <c r="AT56" i="7"/>
  <c r="AS60" i="7"/>
  <c r="AR60" i="8"/>
  <c r="AR85" i="8"/>
  <c r="AU65" i="7"/>
  <c r="AR40" i="8"/>
  <c r="AS82" i="7"/>
  <c r="AR82" i="8"/>
  <c r="AR32" i="8"/>
  <c r="AR91" i="8"/>
  <c r="AT15" i="7"/>
  <c r="AS38" i="7"/>
  <c r="AR38" i="8"/>
  <c r="AR101" i="8"/>
  <c r="AR92" i="8"/>
  <c r="AS9" i="7"/>
  <c r="AR9" i="8"/>
  <c r="AT47" i="7"/>
  <c r="AS67" i="7"/>
  <c r="AR67" i="8"/>
  <c r="AT45" i="7"/>
  <c r="AT29" i="7"/>
  <c r="AR103" i="8"/>
  <c r="AR28" i="8"/>
  <c r="AR76" i="8"/>
  <c r="AR96" i="8"/>
  <c r="AR18" i="8"/>
  <c r="AR65" i="8"/>
  <c r="AT101" i="7"/>
  <c r="AT92" i="7"/>
  <c r="AR21" i="8"/>
  <c r="AR79" i="8"/>
  <c r="AT103" i="7"/>
  <c r="AS93" i="7"/>
  <c r="AR93" i="8"/>
  <c r="AR25" i="8"/>
  <c r="AT12" i="7"/>
  <c r="AT27" i="7"/>
  <c r="AT63" i="7"/>
  <c r="AS22" i="7"/>
  <c r="AR22" i="8"/>
  <c r="AT58" i="7"/>
  <c r="AT81" i="7"/>
  <c r="AT75" i="7"/>
  <c r="AS89" i="7"/>
  <c r="AR89" i="8"/>
  <c r="AU90" i="7"/>
  <c r="AT72" i="7"/>
  <c r="AT95" i="7"/>
  <c r="AT31" i="7"/>
  <c r="AS42" i="7"/>
  <c r="AR42" i="8"/>
  <c r="AT80" i="7"/>
  <c r="AT13" i="7"/>
  <c r="AT43" i="7"/>
  <c r="AU74" i="7"/>
  <c r="AR50" i="8"/>
  <c r="AS83" i="7"/>
  <c r="AR83" i="8"/>
  <c r="AT48" i="7"/>
  <c r="AT97" i="7"/>
  <c r="AR4" i="8"/>
  <c r="AR59" i="8"/>
  <c r="AT19" i="7"/>
  <c r="AT33" i="7"/>
  <c r="AT23" i="7"/>
  <c r="AR77" i="8"/>
  <c r="AR35" i="8"/>
  <c r="AT18" i="7"/>
  <c r="AS106" i="7"/>
  <c r="AR106" i="8"/>
  <c r="AR39" i="8"/>
  <c r="AR87" i="8"/>
  <c r="AR88" i="8"/>
  <c r="AR24" i="8"/>
  <c r="AR84" i="8"/>
  <c r="AR99" i="8"/>
  <c r="AR53" i="8"/>
  <c r="AR100" i="8"/>
  <c r="AT4" i="7"/>
  <c r="AT59" i="7"/>
  <c r="AU94" i="7"/>
  <c r="AT77" i="7"/>
  <c r="AS73" i="7"/>
  <c r="AR73" i="8"/>
  <c r="AT35" i="7"/>
  <c r="AT61" i="7"/>
  <c r="AR15" i="8"/>
  <c r="AU20" i="7"/>
  <c r="AU17" i="7"/>
  <c r="AR29" i="8"/>
  <c r="AR105" i="8"/>
  <c r="AS55" i="7"/>
  <c r="AR55" i="8"/>
  <c r="AS11" i="7"/>
  <c r="AR11" i="8"/>
  <c r="AT87" i="7"/>
  <c r="AT88" i="7"/>
  <c r="AU85" i="7"/>
  <c r="AT24" i="7"/>
  <c r="AW71" i="7"/>
  <c r="AT64" i="7"/>
  <c r="AS66" i="7"/>
  <c r="AR66" i="8"/>
  <c r="AT107" i="7"/>
  <c r="AS102" i="7"/>
  <c r="AR102" i="8"/>
  <c r="AT104" i="7"/>
  <c r="AS30" i="7"/>
  <c r="AR30" i="8"/>
  <c r="AR54" i="8"/>
  <c r="AR51" i="8"/>
  <c r="AT8" i="7"/>
  <c r="AT105" i="7"/>
  <c r="AS10" i="7"/>
  <c r="AR10" i="8"/>
  <c r="AR12" i="8"/>
  <c r="AU34" i="7"/>
  <c r="AR63" i="8"/>
  <c r="AR58" i="8"/>
  <c r="AR81" i="8"/>
  <c r="AR75" i="8"/>
  <c r="AR72" i="8"/>
  <c r="AR95" i="8"/>
  <c r="AR31" i="8"/>
  <c r="AR80" i="8"/>
  <c r="AR13" i="8"/>
  <c r="AR43" i="8"/>
  <c r="AR48" i="8"/>
  <c r="AR90" i="8"/>
  <c r="AR97" i="8"/>
  <c r="AS5" i="7"/>
  <c r="AR5" i="8"/>
  <c r="AR20" i="8"/>
  <c r="AR17" i="8"/>
  <c r="AR78" i="8"/>
  <c r="AR94" i="8"/>
  <c r="AR34" i="8"/>
  <c r="AR69" i="8"/>
  <c r="AR74" i="8"/>
  <c r="AR36" i="8"/>
  <c r="AR46" i="8"/>
  <c r="AR44" i="8"/>
  <c r="AT40" i="7"/>
  <c r="AR71" i="8"/>
  <c r="AR19" i="8"/>
  <c r="AS86" i="7"/>
  <c r="AR86" i="8"/>
  <c r="AR33" i="8"/>
  <c r="AR23" i="8"/>
  <c r="AU96" i="7"/>
  <c r="AT54" i="7"/>
  <c r="AT51" i="7"/>
  <c r="AS49" i="7"/>
  <c r="AR49" i="8"/>
  <c r="AT32" i="7"/>
  <c r="AS98" i="7"/>
  <c r="AR98" i="8"/>
  <c r="AT91" i="7"/>
  <c r="AU36" i="7"/>
  <c r="AS111" i="8" l="1"/>
  <c r="BG110" i="7"/>
  <c r="AS110" i="8"/>
  <c r="AS108" i="8"/>
  <c r="BF113" i="7"/>
  <c r="BF112" i="7"/>
  <c r="AS112" i="8"/>
  <c r="AS109" i="8"/>
  <c r="BH111" i="7"/>
  <c r="AS113" i="8"/>
  <c r="AS51" i="8"/>
  <c r="AS91" i="8"/>
  <c r="AS32" i="8"/>
  <c r="AS39" i="8"/>
  <c r="AS54" i="8"/>
  <c r="AS53" i="8"/>
  <c r="AS36" i="8"/>
  <c r="AS96" i="8"/>
  <c r="AS105" i="8"/>
  <c r="AV34" i="7"/>
  <c r="AU104" i="7"/>
  <c r="AU64" i="7"/>
  <c r="AU88" i="7"/>
  <c r="AU61" i="7"/>
  <c r="AT73" i="7"/>
  <c r="AS73" i="8"/>
  <c r="AV94" i="7"/>
  <c r="AU18" i="7"/>
  <c r="AU13" i="7"/>
  <c r="AU95" i="7"/>
  <c r="AU75" i="7"/>
  <c r="AU63" i="7"/>
  <c r="AU12" i="7"/>
  <c r="AS78" i="8"/>
  <c r="AU15" i="7"/>
  <c r="AT6" i="7"/>
  <c r="AS6" i="8"/>
  <c r="AW100" i="7"/>
  <c r="AT70" i="7"/>
  <c r="AS70" i="8"/>
  <c r="AU21" i="7"/>
  <c r="AU91" i="7"/>
  <c r="AU51" i="7"/>
  <c r="AU105" i="7"/>
  <c r="AS87" i="8"/>
  <c r="AT11" i="7"/>
  <c r="AS11" i="8"/>
  <c r="AS35" i="8"/>
  <c r="AT83" i="7"/>
  <c r="AS83" i="8"/>
  <c r="AS43" i="8"/>
  <c r="AS80" i="8"/>
  <c r="AS31" i="8"/>
  <c r="AS72" i="8"/>
  <c r="AS27" i="8"/>
  <c r="AU101" i="7"/>
  <c r="AT60" i="7"/>
  <c r="AS60" i="8"/>
  <c r="AS57" i="8"/>
  <c r="AS79" i="8"/>
  <c r="AS76" i="8"/>
  <c r="AS40" i="8"/>
  <c r="AS90" i="8"/>
  <c r="AS8" i="8"/>
  <c r="AT30" i="7"/>
  <c r="AS30" i="8"/>
  <c r="AT102" i="7"/>
  <c r="AS102" i="8"/>
  <c r="AT66" i="7"/>
  <c r="AS66" i="8"/>
  <c r="AX71" i="7"/>
  <c r="AV85" i="7"/>
  <c r="AU87" i="7"/>
  <c r="AU35" i="7"/>
  <c r="AU77" i="7"/>
  <c r="AU59" i="7"/>
  <c r="AS71" i="8"/>
  <c r="AT106" i="7"/>
  <c r="AS106" i="8"/>
  <c r="AU33" i="7"/>
  <c r="AS48" i="8"/>
  <c r="AU43" i="7"/>
  <c r="AU80" i="7"/>
  <c r="AU31" i="7"/>
  <c r="AU72" i="7"/>
  <c r="AT89" i="7"/>
  <c r="AS89" i="8"/>
  <c r="AU81" i="7"/>
  <c r="AT22" i="7"/>
  <c r="AS22" i="8"/>
  <c r="AU27" i="7"/>
  <c r="AS44" i="8"/>
  <c r="AS92" i="8"/>
  <c r="AU29" i="7"/>
  <c r="AT67" i="7"/>
  <c r="AS67" i="8"/>
  <c r="AT9" i="7"/>
  <c r="AS9" i="8"/>
  <c r="AT38" i="7"/>
  <c r="AS38" i="8"/>
  <c r="AT82" i="7"/>
  <c r="AS82" i="8"/>
  <c r="AV65" i="7"/>
  <c r="AS56" i="8"/>
  <c r="AS99" i="8"/>
  <c r="AS7" i="8"/>
  <c r="AU57" i="7"/>
  <c r="AT26" i="7"/>
  <c r="AS26" i="8"/>
  <c r="AT52" i="7"/>
  <c r="AS52" i="8"/>
  <c r="AV44" i="7"/>
  <c r="AU79" i="7"/>
  <c r="AT68" i="7"/>
  <c r="AS68" i="8"/>
  <c r="AU76" i="7"/>
  <c r="AV46" i="7"/>
  <c r="AU107" i="7"/>
  <c r="AU24" i="7"/>
  <c r="AU4" i="7"/>
  <c r="AU23" i="7"/>
  <c r="AU19" i="7"/>
  <c r="AS97" i="8"/>
  <c r="AV74" i="7"/>
  <c r="AT42" i="7"/>
  <c r="AS42" i="8"/>
  <c r="AV90" i="7"/>
  <c r="AU58" i="7"/>
  <c r="AS103" i="8"/>
  <c r="AS101" i="8"/>
  <c r="AU45" i="7"/>
  <c r="AU47" i="7"/>
  <c r="AS16" i="8"/>
  <c r="AS84" i="8"/>
  <c r="AS41" i="8"/>
  <c r="AT14" i="7"/>
  <c r="AS14" i="8"/>
  <c r="AU25" i="7"/>
  <c r="AV78" i="7"/>
  <c r="AU28" i="7"/>
  <c r="AU32" i="7"/>
  <c r="AU54" i="7"/>
  <c r="AV20" i="7"/>
  <c r="AS77" i="8"/>
  <c r="AS59" i="8"/>
  <c r="AS100" i="8"/>
  <c r="AS33" i="8"/>
  <c r="AU97" i="7"/>
  <c r="AS81" i="8"/>
  <c r="AU103" i="7"/>
  <c r="AS29" i="8"/>
  <c r="AU53" i="7"/>
  <c r="AU16" i="7"/>
  <c r="AU84" i="7"/>
  <c r="AT62" i="7"/>
  <c r="AS62" i="8"/>
  <c r="AU41" i="7"/>
  <c r="AV36" i="7"/>
  <c r="AT98" i="7"/>
  <c r="AS98" i="8"/>
  <c r="AT49" i="7"/>
  <c r="AS49" i="8"/>
  <c r="AV96" i="7"/>
  <c r="AT86" i="7"/>
  <c r="AS86" i="8"/>
  <c r="AU40" i="7"/>
  <c r="AT5" i="7"/>
  <c r="AS5" i="8"/>
  <c r="AS85" i="8"/>
  <c r="AS50" i="8"/>
  <c r="AS17" i="8"/>
  <c r="AS65" i="8"/>
  <c r="AS69" i="8"/>
  <c r="AS20" i="8"/>
  <c r="AS74" i="8"/>
  <c r="AT10" i="7"/>
  <c r="AS10" i="8"/>
  <c r="AU8" i="7"/>
  <c r="AS104" i="8"/>
  <c r="AS107" i="8"/>
  <c r="AS64" i="8"/>
  <c r="AS24" i="8"/>
  <c r="AS88" i="8"/>
  <c r="AS34" i="8"/>
  <c r="AT55" i="7"/>
  <c r="AS55" i="8"/>
  <c r="AV17" i="7"/>
  <c r="AS61" i="8"/>
  <c r="AS4" i="8"/>
  <c r="AS18" i="8"/>
  <c r="AS23" i="8"/>
  <c r="AS19" i="8"/>
  <c r="AU48" i="7"/>
  <c r="AS13" i="8"/>
  <c r="AS95" i="8"/>
  <c r="AS75" i="8"/>
  <c r="AS58" i="8"/>
  <c r="AS63" i="8"/>
  <c r="AS12" i="8"/>
  <c r="AT93" i="7"/>
  <c r="AS93" i="8"/>
  <c r="AU92" i="7"/>
  <c r="AS46" i="8"/>
  <c r="AS45" i="8"/>
  <c r="AS47" i="8"/>
  <c r="AS15" i="8"/>
  <c r="AU56" i="7"/>
  <c r="AV69" i="7"/>
  <c r="AU99" i="7"/>
  <c r="AU7" i="7"/>
  <c r="AV50" i="7"/>
  <c r="AU39" i="7"/>
  <c r="AT37" i="7"/>
  <c r="AS37" i="8"/>
  <c r="AS25" i="8"/>
  <c r="AS21" i="8"/>
  <c r="AS28" i="8"/>
  <c r="AS94" i="8"/>
  <c r="AT111" i="8" l="1"/>
  <c r="BG112" i="7"/>
  <c r="AT108" i="8"/>
  <c r="BI111" i="7"/>
  <c r="AT113" i="8"/>
  <c r="AT109" i="8"/>
  <c r="BH110" i="7"/>
  <c r="AT112" i="8"/>
  <c r="AT110" i="8"/>
  <c r="BG113" i="7"/>
  <c r="AT90" i="8"/>
  <c r="AT39" i="8"/>
  <c r="AT48" i="8"/>
  <c r="AT78" i="8"/>
  <c r="AT92" i="8"/>
  <c r="AU5" i="7"/>
  <c r="AT5" i="8"/>
  <c r="AT20" i="8"/>
  <c r="AT46" i="8"/>
  <c r="AV16" i="7"/>
  <c r="AT54" i="8"/>
  <c r="AT25" i="8"/>
  <c r="AW90" i="7"/>
  <c r="AV23" i="7"/>
  <c r="AT24" i="8"/>
  <c r="AT57" i="8"/>
  <c r="AT31" i="8"/>
  <c r="AV33" i="7"/>
  <c r="AT35" i="8"/>
  <c r="AV95" i="7"/>
  <c r="AV88" i="7"/>
  <c r="AV39" i="7"/>
  <c r="AT7" i="8"/>
  <c r="AW69" i="7"/>
  <c r="AT84" i="8"/>
  <c r="AV54" i="7"/>
  <c r="AV28" i="7"/>
  <c r="AV25" i="7"/>
  <c r="AT45" i="8"/>
  <c r="AT23" i="8"/>
  <c r="AV24" i="7"/>
  <c r="AU68" i="7"/>
  <c r="AT68" i="8"/>
  <c r="AU82" i="7"/>
  <c r="AT82" i="8"/>
  <c r="AU38" i="7"/>
  <c r="AT38" i="8"/>
  <c r="AU67" i="7"/>
  <c r="AT67" i="8"/>
  <c r="AU11" i="7"/>
  <c r="AT11" i="8"/>
  <c r="AV91" i="7"/>
  <c r="AU6" i="7"/>
  <c r="AT6" i="8"/>
  <c r="AT75" i="8"/>
  <c r="AT13" i="8"/>
  <c r="AT61" i="8"/>
  <c r="AT99" i="8"/>
  <c r="AT56" i="8"/>
  <c r="AW17" i="7"/>
  <c r="AU10" i="7"/>
  <c r="AT10" i="8"/>
  <c r="AV40" i="7"/>
  <c r="AW96" i="7"/>
  <c r="AU49" i="7"/>
  <c r="AT49" i="8"/>
  <c r="AW36" i="7"/>
  <c r="AV41" i="7"/>
  <c r="AV84" i="7"/>
  <c r="AV53" i="7"/>
  <c r="AV103" i="7"/>
  <c r="AT32" i="8"/>
  <c r="AV45" i="7"/>
  <c r="AV58" i="7"/>
  <c r="AU42" i="7"/>
  <c r="AT42" i="8"/>
  <c r="AT19" i="8"/>
  <c r="AT100" i="8"/>
  <c r="AT4" i="8"/>
  <c r="AT107" i="8"/>
  <c r="AT76" i="8"/>
  <c r="AT79" i="8"/>
  <c r="AT29" i="8"/>
  <c r="AT27" i="8"/>
  <c r="AT81" i="8"/>
  <c r="AT72" i="8"/>
  <c r="AT80" i="8"/>
  <c r="AU106" i="7"/>
  <c r="AT106" i="8"/>
  <c r="AT77" i="8"/>
  <c r="AT17" i="8"/>
  <c r="AW85" i="7"/>
  <c r="AU66" i="7"/>
  <c r="AT66" i="8"/>
  <c r="AU30" i="7"/>
  <c r="AT30" i="8"/>
  <c r="AT96" i="8"/>
  <c r="AT44" i="8"/>
  <c r="AT101" i="8"/>
  <c r="AU83" i="7"/>
  <c r="AT83" i="8"/>
  <c r="AT51" i="8"/>
  <c r="AT21" i="8"/>
  <c r="AT15" i="8"/>
  <c r="AV12" i="7"/>
  <c r="AV75" i="7"/>
  <c r="AV13" i="7"/>
  <c r="AW94" i="7"/>
  <c r="AV61" i="7"/>
  <c r="AV64" i="7"/>
  <c r="AW34" i="7"/>
  <c r="AV7" i="7"/>
  <c r="AU55" i="7"/>
  <c r="AT55" i="8"/>
  <c r="AV8" i="7"/>
  <c r="AU86" i="7"/>
  <c r="AT86" i="8"/>
  <c r="AU98" i="7"/>
  <c r="AT98" i="8"/>
  <c r="AU62" i="7"/>
  <c r="AT62" i="8"/>
  <c r="AT97" i="8"/>
  <c r="AT28" i="8"/>
  <c r="AV47" i="7"/>
  <c r="AW74" i="7"/>
  <c r="AT69" i="8"/>
  <c r="AT43" i="8"/>
  <c r="AT59" i="8"/>
  <c r="AV87" i="7"/>
  <c r="AY71" i="7"/>
  <c r="AU102" i="7"/>
  <c r="AT102" i="8"/>
  <c r="AT105" i="8"/>
  <c r="AT91" i="8"/>
  <c r="AV63" i="7"/>
  <c r="AV18" i="7"/>
  <c r="AU73" i="7"/>
  <c r="AT73" i="8"/>
  <c r="AV104" i="7"/>
  <c r="AV92" i="7"/>
  <c r="AV48" i="7"/>
  <c r="AT40" i="8"/>
  <c r="AT41" i="8"/>
  <c r="AT53" i="8"/>
  <c r="AT103" i="8"/>
  <c r="AV97" i="7"/>
  <c r="AT58" i="8"/>
  <c r="AT71" i="8"/>
  <c r="AW46" i="7"/>
  <c r="AW44" i="7"/>
  <c r="AV57" i="7"/>
  <c r="AU22" i="7"/>
  <c r="AT22" i="8"/>
  <c r="AU89" i="7"/>
  <c r="AT89" i="8"/>
  <c r="AV31" i="7"/>
  <c r="AV43" i="7"/>
  <c r="AV59" i="7"/>
  <c r="AV35" i="7"/>
  <c r="AU60" i="7"/>
  <c r="AT60" i="8"/>
  <c r="AV105" i="7"/>
  <c r="AU70" i="7"/>
  <c r="AT70" i="8"/>
  <c r="AT12" i="8"/>
  <c r="AT64" i="8"/>
  <c r="AU37" i="7"/>
  <c r="AT37" i="8"/>
  <c r="AW50" i="7"/>
  <c r="AV99" i="7"/>
  <c r="AV56" i="7"/>
  <c r="AU93" i="7"/>
  <c r="AT93" i="8"/>
  <c r="AT74" i="8"/>
  <c r="AT94" i="8"/>
  <c r="AT8" i="8"/>
  <c r="AT34" i="8"/>
  <c r="AT16" i="8"/>
  <c r="AT65" i="8"/>
  <c r="AW20" i="7"/>
  <c r="AV32" i="7"/>
  <c r="AW78" i="7"/>
  <c r="AU14" i="7"/>
  <c r="AT14" i="8"/>
  <c r="AT47" i="8"/>
  <c r="AV19" i="7"/>
  <c r="AV4" i="7"/>
  <c r="AV107" i="7"/>
  <c r="AV76" i="7"/>
  <c r="AV79" i="7"/>
  <c r="AU52" i="7"/>
  <c r="AT52" i="8"/>
  <c r="AT26" i="8"/>
  <c r="AU26" i="7"/>
  <c r="AW65" i="7"/>
  <c r="AU9" i="7"/>
  <c r="AT9" i="8"/>
  <c r="AV29" i="7"/>
  <c r="AV27" i="7"/>
  <c r="AV81" i="7"/>
  <c r="AV72" i="7"/>
  <c r="AV80" i="7"/>
  <c r="AT33" i="8"/>
  <c r="AV77" i="7"/>
  <c r="AT87" i="8"/>
  <c r="AT36" i="8"/>
  <c r="AV101" i="7"/>
  <c r="AT85" i="8"/>
  <c r="AV51" i="7"/>
  <c r="AV21" i="7"/>
  <c r="AX100" i="7"/>
  <c r="AV15" i="7"/>
  <c r="AT63" i="8"/>
  <c r="AT95" i="8"/>
  <c r="AT18" i="8"/>
  <c r="AT88" i="8"/>
  <c r="AT104" i="8"/>
  <c r="AT50" i="8"/>
  <c r="AU112" i="8" l="1"/>
  <c r="AU108" i="8"/>
  <c r="BH113" i="7"/>
  <c r="AU113" i="8"/>
  <c r="AU109" i="8"/>
  <c r="AU111" i="8"/>
  <c r="BI110" i="7"/>
  <c r="AU110" i="8"/>
  <c r="BJ111" i="7"/>
  <c r="BH112" i="7"/>
  <c r="AU80" i="8"/>
  <c r="AU15" i="8"/>
  <c r="AU32" i="8"/>
  <c r="AU29" i="8"/>
  <c r="AU21" i="8"/>
  <c r="AU81" i="8"/>
  <c r="AU79" i="8"/>
  <c r="AU100" i="8"/>
  <c r="AV93" i="7"/>
  <c r="AU93" i="8"/>
  <c r="AW99" i="7"/>
  <c r="AV37" i="7"/>
  <c r="AU37" i="8"/>
  <c r="AV70" i="7"/>
  <c r="AU70" i="8"/>
  <c r="AV60" i="7"/>
  <c r="AU60" i="8"/>
  <c r="AW59" i="7"/>
  <c r="AW31" i="7"/>
  <c r="AV22" i="7"/>
  <c r="AU22" i="8"/>
  <c r="AU48" i="8"/>
  <c r="AU104" i="8"/>
  <c r="AU18" i="8"/>
  <c r="AX74" i="7"/>
  <c r="AV98" i="7"/>
  <c r="AU98" i="8"/>
  <c r="AW7" i="7"/>
  <c r="AX94" i="7"/>
  <c r="AW103" i="7"/>
  <c r="AX36" i="7"/>
  <c r="AX96" i="7"/>
  <c r="AV10" i="7"/>
  <c r="AU10" i="8"/>
  <c r="AU28" i="8"/>
  <c r="AW16" i="7"/>
  <c r="AW21" i="7"/>
  <c r="AU77" i="8"/>
  <c r="AW80" i="7"/>
  <c r="AW81" i="7"/>
  <c r="AW29" i="7"/>
  <c r="AW79" i="7"/>
  <c r="AU71" i="8"/>
  <c r="AX44" i="7"/>
  <c r="AW48" i="7"/>
  <c r="AW104" i="7"/>
  <c r="AW18" i="7"/>
  <c r="AU47" i="8"/>
  <c r="AU61" i="8"/>
  <c r="AU13" i="8"/>
  <c r="AU12" i="8"/>
  <c r="AV42" i="7"/>
  <c r="AU42" i="8"/>
  <c r="AU40" i="8"/>
  <c r="AX17" i="7"/>
  <c r="AW28" i="7"/>
  <c r="AW39" i="7"/>
  <c r="AW95" i="7"/>
  <c r="AU23" i="8"/>
  <c r="AU51" i="8"/>
  <c r="AW101" i="7"/>
  <c r="AW77" i="7"/>
  <c r="AU72" i="8"/>
  <c r="AU27" i="8"/>
  <c r="AU76" i="8"/>
  <c r="AU4" i="8"/>
  <c r="AW19" i="7"/>
  <c r="AW56" i="7"/>
  <c r="AX50" i="7"/>
  <c r="AW105" i="7"/>
  <c r="AW35" i="7"/>
  <c r="AW43" i="7"/>
  <c r="AV89" i="7"/>
  <c r="AU89" i="8"/>
  <c r="AW57" i="7"/>
  <c r="AU97" i="8"/>
  <c r="AU92" i="8"/>
  <c r="AU63" i="8"/>
  <c r="AU87" i="8"/>
  <c r="AW47" i="7"/>
  <c r="AV62" i="7"/>
  <c r="AU62" i="8"/>
  <c r="AV86" i="7"/>
  <c r="AU86" i="8"/>
  <c r="AV55" i="7"/>
  <c r="AU55" i="8"/>
  <c r="AX34" i="7"/>
  <c r="AW61" i="7"/>
  <c r="AW13" i="7"/>
  <c r="AW12" i="7"/>
  <c r="AV66" i="7"/>
  <c r="AU66" i="8"/>
  <c r="AU58" i="8"/>
  <c r="AW53" i="7"/>
  <c r="AW41" i="7"/>
  <c r="AV49" i="7"/>
  <c r="AU49" i="8"/>
  <c r="AW40" i="7"/>
  <c r="AU91" i="8"/>
  <c r="AU24" i="8"/>
  <c r="AU25" i="8"/>
  <c r="AU54" i="8"/>
  <c r="AX69" i="7"/>
  <c r="AU88" i="8"/>
  <c r="AW23" i="7"/>
  <c r="AV5" i="7"/>
  <c r="AU5" i="8"/>
  <c r="AU74" i="8"/>
  <c r="AU90" i="8"/>
  <c r="AU36" i="8"/>
  <c r="AU96" i="8"/>
  <c r="AU78" i="8"/>
  <c r="AU20" i="8"/>
  <c r="AU50" i="8"/>
  <c r="AU34" i="8"/>
  <c r="AU94" i="8"/>
  <c r="AU85" i="8"/>
  <c r="AU17" i="8"/>
  <c r="AU44" i="8"/>
  <c r="AU46" i="8"/>
  <c r="AU69" i="8"/>
  <c r="AV26" i="7"/>
  <c r="AU26" i="8"/>
  <c r="AU107" i="8"/>
  <c r="AW8" i="7"/>
  <c r="AW64" i="7"/>
  <c r="AW75" i="7"/>
  <c r="AV30" i="7"/>
  <c r="AU30" i="8"/>
  <c r="AX85" i="7"/>
  <c r="AV106" i="7"/>
  <c r="AU106" i="8"/>
  <c r="AU45" i="8"/>
  <c r="AW84" i="7"/>
  <c r="AU39" i="8"/>
  <c r="AU95" i="8"/>
  <c r="AW33" i="7"/>
  <c r="AX90" i="7"/>
  <c r="AW15" i="7"/>
  <c r="AU101" i="8"/>
  <c r="AW107" i="7"/>
  <c r="AU19" i="8"/>
  <c r="AV14" i="7"/>
  <c r="AU14" i="8"/>
  <c r="AW32" i="7"/>
  <c r="AU56" i="8"/>
  <c r="AU105" i="8"/>
  <c r="AU35" i="8"/>
  <c r="AU43" i="8"/>
  <c r="AU57" i="8"/>
  <c r="AZ71" i="7"/>
  <c r="AW45" i="7"/>
  <c r="AU53" i="8"/>
  <c r="AU41" i="8"/>
  <c r="AV6" i="7"/>
  <c r="AU6" i="8"/>
  <c r="AV11" i="7"/>
  <c r="AU11" i="8"/>
  <c r="AV38" i="7"/>
  <c r="AU38" i="8"/>
  <c r="AV68" i="7"/>
  <c r="AU68" i="8"/>
  <c r="AY100" i="7"/>
  <c r="AW51" i="7"/>
  <c r="AW72" i="7"/>
  <c r="AW27" i="7"/>
  <c r="AV9" i="7"/>
  <c r="AU9" i="8"/>
  <c r="AX65" i="7"/>
  <c r="AV52" i="7"/>
  <c r="AU52" i="8"/>
  <c r="AW76" i="7"/>
  <c r="AW4" i="7"/>
  <c r="AX78" i="7"/>
  <c r="AX20" i="7"/>
  <c r="AU99" i="8"/>
  <c r="AU59" i="8"/>
  <c r="AU31" i="8"/>
  <c r="AX46" i="7"/>
  <c r="AW97" i="7"/>
  <c r="AW92" i="7"/>
  <c r="AV73" i="7"/>
  <c r="AU73" i="8"/>
  <c r="AW63" i="7"/>
  <c r="AV102" i="7"/>
  <c r="AU102" i="8"/>
  <c r="AW87" i="7"/>
  <c r="AU8" i="8"/>
  <c r="AU7" i="8"/>
  <c r="AU64" i="8"/>
  <c r="AU75" i="8"/>
  <c r="AV83" i="7"/>
  <c r="AU83" i="8"/>
  <c r="AW58" i="7"/>
  <c r="AU103" i="8"/>
  <c r="AU84" i="8"/>
  <c r="AW91" i="7"/>
  <c r="AV67" i="7"/>
  <c r="AU67" i="8"/>
  <c r="AV82" i="7"/>
  <c r="AU82" i="8"/>
  <c r="AW24" i="7"/>
  <c r="AW25" i="7"/>
  <c r="AW54" i="7"/>
  <c r="AW88" i="7"/>
  <c r="AU33" i="8"/>
  <c r="AU16" i="8"/>
  <c r="AU65" i="8"/>
  <c r="AV108" i="8" l="1"/>
  <c r="AV112" i="8"/>
  <c r="BK111" i="7"/>
  <c r="AV111" i="8"/>
  <c r="BJ110" i="7"/>
  <c r="BI113" i="7"/>
  <c r="AV110" i="8"/>
  <c r="AV109" i="8"/>
  <c r="BI112" i="7"/>
  <c r="AV113" i="8"/>
  <c r="AV45" i="8"/>
  <c r="AV36" i="8"/>
  <c r="AV7" i="8"/>
  <c r="AX58" i="7"/>
  <c r="AV97" i="8"/>
  <c r="AV100" i="8"/>
  <c r="AX4" i="7"/>
  <c r="AW14" i="7"/>
  <c r="AV14" i="8"/>
  <c r="AV64" i="8"/>
  <c r="AV40" i="8"/>
  <c r="AV41" i="8"/>
  <c r="AV105" i="8"/>
  <c r="AX77" i="7"/>
  <c r="AV18" i="8"/>
  <c r="AV48" i="8"/>
  <c r="AV59" i="8"/>
  <c r="AV88" i="8"/>
  <c r="AV25" i="8"/>
  <c r="AV74" i="8"/>
  <c r="AW52" i="7"/>
  <c r="AV52" i="8"/>
  <c r="AW9" i="7"/>
  <c r="AV9" i="8"/>
  <c r="AZ100" i="7"/>
  <c r="AW6" i="7"/>
  <c r="AV6" i="8"/>
  <c r="AX45" i="7"/>
  <c r="AV33" i="8"/>
  <c r="AW106" i="7"/>
  <c r="AV106" i="8"/>
  <c r="AW30" i="7"/>
  <c r="AV30" i="8"/>
  <c r="AX64" i="7"/>
  <c r="AV47" i="8"/>
  <c r="AX57" i="7"/>
  <c r="AX43" i="7"/>
  <c r="AX105" i="7"/>
  <c r="AX56" i="7"/>
  <c r="AX19" i="7"/>
  <c r="AV101" i="8"/>
  <c r="AV28" i="8"/>
  <c r="AX48" i="7"/>
  <c r="AX59" i="7"/>
  <c r="AX99" i="7"/>
  <c r="AV71" i="8"/>
  <c r="AV76" i="8"/>
  <c r="AV27" i="8"/>
  <c r="AV51" i="8"/>
  <c r="AV90" i="8"/>
  <c r="AV54" i="8"/>
  <c r="AV24" i="8"/>
  <c r="AV96" i="8"/>
  <c r="AV58" i="8"/>
  <c r="AW83" i="7"/>
  <c r="AV83" i="8"/>
  <c r="AX87" i="7"/>
  <c r="AX63" i="7"/>
  <c r="AX92" i="7"/>
  <c r="AY46" i="7"/>
  <c r="AV4" i="8"/>
  <c r="AX76" i="7"/>
  <c r="AY65" i="7"/>
  <c r="AX27" i="7"/>
  <c r="AX51" i="7"/>
  <c r="AW68" i="7"/>
  <c r="AV68" i="8"/>
  <c r="AW11" i="7"/>
  <c r="AV11" i="8"/>
  <c r="BA71" i="7"/>
  <c r="AX107" i="7"/>
  <c r="AY85" i="7"/>
  <c r="AX75" i="7"/>
  <c r="AV8" i="8"/>
  <c r="AV23" i="8"/>
  <c r="AY69" i="7"/>
  <c r="AW49" i="7"/>
  <c r="AV49" i="8"/>
  <c r="AV53" i="8"/>
  <c r="AV12" i="8"/>
  <c r="AV61" i="8"/>
  <c r="AV46" i="8"/>
  <c r="AW89" i="7"/>
  <c r="AV89" i="8"/>
  <c r="AX35" i="7"/>
  <c r="AY50" i="7"/>
  <c r="AV78" i="8"/>
  <c r="AV77" i="8"/>
  <c r="AV39" i="8"/>
  <c r="AW42" i="7"/>
  <c r="AV42" i="8"/>
  <c r="AX104" i="7"/>
  <c r="AY44" i="7"/>
  <c r="AV81" i="8"/>
  <c r="AX16" i="7"/>
  <c r="AV103" i="8"/>
  <c r="AX31" i="7"/>
  <c r="AW60" i="7"/>
  <c r="AV60" i="8"/>
  <c r="AW37" i="7"/>
  <c r="AV37" i="8"/>
  <c r="AW93" i="7"/>
  <c r="AV93" i="8"/>
  <c r="AX54" i="7"/>
  <c r="AX24" i="7"/>
  <c r="AW67" i="7"/>
  <c r="AV67" i="8"/>
  <c r="AY20" i="7"/>
  <c r="AV72" i="8"/>
  <c r="AY90" i="7"/>
  <c r="AX23" i="7"/>
  <c r="AX12" i="7"/>
  <c r="AX61" i="7"/>
  <c r="AW55" i="7"/>
  <c r="AV55" i="8"/>
  <c r="AW62" i="7"/>
  <c r="AV62" i="8"/>
  <c r="AV57" i="8"/>
  <c r="AV43" i="8"/>
  <c r="AV56" i="8"/>
  <c r="AV19" i="8"/>
  <c r="AX39" i="7"/>
  <c r="AY17" i="7"/>
  <c r="AX81" i="7"/>
  <c r="AV21" i="8"/>
  <c r="AY96" i="7"/>
  <c r="AX103" i="7"/>
  <c r="AX7" i="7"/>
  <c r="AY74" i="7"/>
  <c r="AV99" i="8"/>
  <c r="AV91" i="8"/>
  <c r="AV85" i="8"/>
  <c r="AV94" i="8"/>
  <c r="AW102" i="7"/>
  <c r="AV102" i="8"/>
  <c r="AW73" i="7"/>
  <c r="AV73" i="8"/>
  <c r="AX97" i="7"/>
  <c r="AX72" i="7"/>
  <c r="AW38" i="7"/>
  <c r="AV38" i="8"/>
  <c r="AV32" i="8"/>
  <c r="AV15" i="8"/>
  <c r="AV84" i="8"/>
  <c r="AX40" i="7"/>
  <c r="AX41" i="7"/>
  <c r="AV13" i="8"/>
  <c r="AV95" i="8"/>
  <c r="AX18" i="7"/>
  <c r="AV79" i="8"/>
  <c r="AV29" i="8"/>
  <c r="AV80" i="8"/>
  <c r="AX21" i="7"/>
  <c r="AW22" i="7"/>
  <c r="AV22" i="8"/>
  <c r="AW70" i="7"/>
  <c r="AV70" i="8"/>
  <c r="AX88" i="7"/>
  <c r="AX25" i="7"/>
  <c r="AW82" i="7"/>
  <c r="AV82" i="8"/>
  <c r="AX91" i="7"/>
  <c r="AV87" i="8"/>
  <c r="AV63" i="8"/>
  <c r="AV92" i="8"/>
  <c r="AY78" i="7"/>
  <c r="AX32" i="7"/>
  <c r="AV107" i="8"/>
  <c r="AX15" i="7"/>
  <c r="AX33" i="7"/>
  <c r="AX84" i="7"/>
  <c r="AV75" i="8"/>
  <c r="AX8" i="7"/>
  <c r="AW26" i="7"/>
  <c r="AV26" i="8"/>
  <c r="AW5" i="7"/>
  <c r="AV5" i="8"/>
  <c r="AV50" i="8"/>
  <c r="AV65" i="8"/>
  <c r="AV69" i="8"/>
  <c r="AV34" i="8"/>
  <c r="AV44" i="8"/>
  <c r="AX53" i="7"/>
  <c r="AW66" i="7"/>
  <c r="AV66" i="8"/>
  <c r="AX13" i="7"/>
  <c r="AY34" i="7"/>
  <c r="AW86" i="7"/>
  <c r="AV86" i="8"/>
  <c r="AX47" i="7"/>
  <c r="AV35" i="8"/>
  <c r="AV20" i="8"/>
  <c r="AX101" i="7"/>
  <c r="AX95" i="7"/>
  <c r="AX28" i="7"/>
  <c r="AV104" i="8"/>
  <c r="AX79" i="7"/>
  <c r="AX29" i="7"/>
  <c r="AX80" i="7"/>
  <c r="AV16" i="8"/>
  <c r="AW10" i="7"/>
  <c r="AV10" i="8"/>
  <c r="AY36" i="7"/>
  <c r="AY94" i="7"/>
  <c r="AW98" i="7"/>
  <c r="AV98" i="8"/>
  <c r="AV31" i="8"/>
  <c r="AV17" i="8"/>
  <c r="AW109" i="8" l="1"/>
  <c r="BJ112" i="7"/>
  <c r="BJ113" i="7"/>
  <c r="BK110" i="7"/>
  <c r="AW113" i="8"/>
  <c r="AW110" i="8"/>
  <c r="BL111" i="7"/>
  <c r="AW108" i="8"/>
  <c r="AW111" i="8"/>
  <c r="AW112" i="8"/>
  <c r="AW80" i="8"/>
  <c r="AW58" i="8"/>
  <c r="AW101" i="8"/>
  <c r="AW28" i="8"/>
  <c r="AY8" i="7"/>
  <c r="AY84" i="7"/>
  <c r="AY15" i="7"/>
  <c r="AW65" i="8"/>
  <c r="AY72" i="7"/>
  <c r="AX73" i="7"/>
  <c r="AW73" i="8"/>
  <c r="AW103" i="8"/>
  <c r="AW54" i="8"/>
  <c r="AW31" i="8"/>
  <c r="AY107" i="7"/>
  <c r="AX11" i="7"/>
  <c r="AW11" i="8"/>
  <c r="AY51" i="7"/>
  <c r="AZ65" i="7"/>
  <c r="AY59" i="7"/>
  <c r="AY80" i="7"/>
  <c r="AY28" i="7"/>
  <c r="AW69" i="8"/>
  <c r="AW88" i="8"/>
  <c r="AY21" i="7"/>
  <c r="AW18" i="8"/>
  <c r="AZ74" i="7"/>
  <c r="AX67" i="7"/>
  <c r="AW67" i="8"/>
  <c r="AX37" i="7"/>
  <c r="AW37" i="8"/>
  <c r="AW16" i="8"/>
  <c r="AZ44" i="7"/>
  <c r="AX42" i="7"/>
  <c r="AW42" i="8"/>
  <c r="AX49" i="7"/>
  <c r="AW49" i="8"/>
  <c r="AW20" i="8"/>
  <c r="AY43" i="7"/>
  <c r="AY45" i="7"/>
  <c r="BA100" i="7"/>
  <c r="AX52" i="7"/>
  <c r="AW52" i="8"/>
  <c r="AX14" i="7"/>
  <c r="AW14" i="8"/>
  <c r="AW71" i="8"/>
  <c r="AZ94" i="7"/>
  <c r="AX10" i="7"/>
  <c r="AW10" i="8"/>
  <c r="AW29" i="8"/>
  <c r="AW44" i="8"/>
  <c r="AW95" i="8"/>
  <c r="AY47" i="7"/>
  <c r="AZ34" i="7"/>
  <c r="AX66" i="7"/>
  <c r="AW66" i="8"/>
  <c r="AX26" i="7"/>
  <c r="AW26" i="8"/>
  <c r="AW85" i="8"/>
  <c r="AY33" i="7"/>
  <c r="AW32" i="8"/>
  <c r="AZ78" i="7"/>
  <c r="AX82" i="7"/>
  <c r="AW82" i="8"/>
  <c r="AY88" i="7"/>
  <c r="AX22" i="7"/>
  <c r="AW22" i="8"/>
  <c r="AY18" i="7"/>
  <c r="AW41" i="8"/>
  <c r="AX38" i="7"/>
  <c r="AW38" i="8"/>
  <c r="AY97" i="7"/>
  <c r="AX102" i="7"/>
  <c r="AW102" i="8"/>
  <c r="AW7" i="8"/>
  <c r="AY81" i="7"/>
  <c r="AZ17" i="7"/>
  <c r="AX62" i="7"/>
  <c r="AW62" i="8"/>
  <c r="AY61" i="7"/>
  <c r="AY23" i="7"/>
  <c r="AW24" i="8"/>
  <c r="AW74" i="8"/>
  <c r="AY16" i="7"/>
  <c r="AW104" i="8"/>
  <c r="AW17" i="8"/>
  <c r="AW75" i="8"/>
  <c r="AW90" i="8"/>
  <c r="BB71" i="7"/>
  <c r="AX68" i="7"/>
  <c r="AW68" i="8"/>
  <c r="AY27" i="7"/>
  <c r="AY76" i="7"/>
  <c r="AW63" i="8"/>
  <c r="AY99" i="7"/>
  <c r="AW48" i="8"/>
  <c r="AW19" i="8"/>
  <c r="AW105" i="8"/>
  <c r="AW57" i="8"/>
  <c r="AY64" i="7"/>
  <c r="AX106" i="7"/>
  <c r="AW106" i="8"/>
  <c r="AW77" i="8"/>
  <c r="AW4" i="8"/>
  <c r="AX98" i="7"/>
  <c r="AW98" i="8"/>
  <c r="AZ36" i="7"/>
  <c r="AW79" i="8"/>
  <c r="AX86" i="7"/>
  <c r="AW86" i="8"/>
  <c r="AY13" i="7"/>
  <c r="AY53" i="7"/>
  <c r="AX5" i="7"/>
  <c r="AW5" i="8"/>
  <c r="AY91" i="7"/>
  <c r="AY25" i="7"/>
  <c r="AX70" i="7"/>
  <c r="AW70" i="8"/>
  <c r="AW21" i="8"/>
  <c r="AW34" i="8"/>
  <c r="AW40" i="8"/>
  <c r="AY39" i="7"/>
  <c r="AX55" i="7"/>
  <c r="AW55" i="8"/>
  <c r="AY12" i="7"/>
  <c r="AZ90" i="7"/>
  <c r="AW96" i="8"/>
  <c r="AW35" i="8"/>
  <c r="AW92" i="8"/>
  <c r="AW87" i="8"/>
  <c r="AW56" i="8"/>
  <c r="AW43" i="8"/>
  <c r="AX30" i="7"/>
  <c r="AW30" i="8"/>
  <c r="AW45" i="8"/>
  <c r="AY79" i="7"/>
  <c r="AY101" i="7"/>
  <c r="AW47" i="8"/>
  <c r="AW33" i="8"/>
  <c r="AY40" i="7"/>
  <c r="AW97" i="8"/>
  <c r="AY103" i="7"/>
  <c r="AW81" i="8"/>
  <c r="AW61" i="8"/>
  <c r="AW23" i="8"/>
  <c r="AY54" i="7"/>
  <c r="AY31" i="7"/>
  <c r="AY35" i="7"/>
  <c r="AZ85" i="7"/>
  <c r="AW27" i="8"/>
  <c r="AW76" i="8"/>
  <c r="AY92" i="7"/>
  <c r="AY87" i="7"/>
  <c r="AW99" i="8"/>
  <c r="AW94" i="8"/>
  <c r="AY56" i="7"/>
  <c r="AW64" i="8"/>
  <c r="AY29" i="7"/>
  <c r="AY95" i="7"/>
  <c r="AW50" i="8"/>
  <c r="AW13" i="8"/>
  <c r="AW53" i="8"/>
  <c r="AW8" i="8"/>
  <c r="AW84" i="8"/>
  <c r="AW15" i="8"/>
  <c r="AY32" i="7"/>
  <c r="AW46" i="8"/>
  <c r="AW91" i="8"/>
  <c r="AW25" i="8"/>
  <c r="AW36" i="8"/>
  <c r="AY41" i="7"/>
  <c r="AW72" i="8"/>
  <c r="AY7" i="7"/>
  <c r="AZ96" i="7"/>
  <c r="AW39" i="8"/>
  <c r="AW12" i="8"/>
  <c r="AZ20" i="7"/>
  <c r="AY24" i="7"/>
  <c r="AX93" i="7"/>
  <c r="AW93" i="8"/>
  <c r="AX60" i="7"/>
  <c r="AW60" i="8"/>
  <c r="AY104" i="7"/>
  <c r="AZ50" i="7"/>
  <c r="AX89" i="7"/>
  <c r="AW89" i="8"/>
  <c r="AZ69" i="7"/>
  <c r="AY75" i="7"/>
  <c r="AW107" i="8"/>
  <c r="AW51" i="8"/>
  <c r="AZ46" i="7"/>
  <c r="AY63" i="7"/>
  <c r="AX83" i="7"/>
  <c r="AW83" i="8"/>
  <c r="AW59" i="8"/>
  <c r="AY48" i="7"/>
  <c r="AY19" i="7"/>
  <c r="AY105" i="7"/>
  <c r="AY57" i="7"/>
  <c r="AX6" i="7"/>
  <c r="AW6" i="8"/>
  <c r="AX9" i="7"/>
  <c r="AW9" i="8"/>
  <c r="AW78" i="8"/>
  <c r="AY77" i="7"/>
  <c r="AW100" i="8"/>
  <c r="AY4" i="7"/>
  <c r="AY58" i="7"/>
  <c r="AX111" i="8" l="1"/>
  <c r="AX109" i="8"/>
  <c r="AX112" i="8"/>
  <c r="AX108" i="8"/>
  <c r="BK113" i="7"/>
  <c r="BM111" i="7"/>
  <c r="AX113" i="8"/>
  <c r="AX110" i="8"/>
  <c r="BL110" i="7"/>
  <c r="BK112" i="7"/>
  <c r="AX71" i="8"/>
  <c r="AX77" i="8"/>
  <c r="AX58" i="8"/>
  <c r="AY9" i="7"/>
  <c r="AX9" i="8"/>
  <c r="AZ57" i="7"/>
  <c r="AZ19" i="7"/>
  <c r="AX104" i="8"/>
  <c r="AX35" i="8"/>
  <c r="AX54" i="8"/>
  <c r="AX40" i="8"/>
  <c r="AX101" i="8"/>
  <c r="AX25" i="8"/>
  <c r="AY98" i="7"/>
  <c r="AX98" i="8"/>
  <c r="AX99" i="8"/>
  <c r="AZ76" i="7"/>
  <c r="AY68" i="7"/>
  <c r="AX68" i="8"/>
  <c r="AZ16" i="7"/>
  <c r="AY62" i="7"/>
  <c r="AX62" i="8"/>
  <c r="AY102" i="7"/>
  <c r="AX102" i="8"/>
  <c r="AX43" i="8"/>
  <c r="AY49" i="7"/>
  <c r="AX49" i="8"/>
  <c r="BA44" i="7"/>
  <c r="AZ80" i="7"/>
  <c r="AY73" i="7"/>
  <c r="AX73" i="8"/>
  <c r="AX8" i="8"/>
  <c r="AZ58" i="7"/>
  <c r="AX4" i="8"/>
  <c r="AZ77" i="7"/>
  <c r="AX105" i="8"/>
  <c r="AY83" i="7"/>
  <c r="AX83" i="8"/>
  <c r="AZ75" i="7"/>
  <c r="AZ104" i="7"/>
  <c r="AX29" i="8"/>
  <c r="AZ56" i="7"/>
  <c r="AZ87" i="7"/>
  <c r="AZ35" i="7"/>
  <c r="AX103" i="8"/>
  <c r="AZ101" i="7"/>
  <c r="AY5" i="7"/>
  <c r="AX5" i="8"/>
  <c r="AX65" i="8"/>
  <c r="AX90" i="8"/>
  <c r="AX36" i="8"/>
  <c r="AX17" i="8"/>
  <c r="AX34" i="8"/>
  <c r="AX85" i="8"/>
  <c r="AX44" i="8"/>
  <c r="AX46" i="8"/>
  <c r="AX69" i="8"/>
  <c r="AX50" i="8"/>
  <c r="AX20" i="8"/>
  <c r="AX96" i="8"/>
  <c r="AX78" i="8"/>
  <c r="AX94" i="8"/>
  <c r="AX74" i="8"/>
  <c r="AX27" i="8"/>
  <c r="AX61" i="8"/>
  <c r="AX97" i="8"/>
  <c r="AY22" i="7"/>
  <c r="AX22" i="8"/>
  <c r="AY82" i="7"/>
  <c r="AX82" i="8"/>
  <c r="AX33" i="8"/>
  <c r="AY26" i="7"/>
  <c r="AX26" i="8"/>
  <c r="BA34" i="7"/>
  <c r="BB100" i="7"/>
  <c r="AY67" i="7"/>
  <c r="AX67" i="8"/>
  <c r="AX21" i="8"/>
  <c r="AX28" i="8"/>
  <c r="AX72" i="8"/>
  <c r="AZ8" i="7"/>
  <c r="AZ4" i="7"/>
  <c r="AY6" i="7"/>
  <c r="AX6" i="8"/>
  <c r="AX100" i="8"/>
  <c r="AX57" i="8"/>
  <c r="AX19" i="8"/>
  <c r="AZ63" i="7"/>
  <c r="BA69" i="7"/>
  <c r="BA50" i="7"/>
  <c r="AY60" i="7"/>
  <c r="AX60" i="8"/>
  <c r="AZ24" i="7"/>
  <c r="AZ7" i="7"/>
  <c r="AX32" i="8"/>
  <c r="AX95" i="8"/>
  <c r="AZ92" i="7"/>
  <c r="BA85" i="7"/>
  <c r="AZ31" i="7"/>
  <c r="AZ79" i="7"/>
  <c r="AX12" i="8"/>
  <c r="AX39" i="8"/>
  <c r="AY70" i="7"/>
  <c r="AX70" i="8"/>
  <c r="AZ91" i="7"/>
  <c r="AZ53" i="7"/>
  <c r="AY86" i="7"/>
  <c r="AX86" i="8"/>
  <c r="AZ64" i="7"/>
  <c r="AX76" i="8"/>
  <c r="AX16" i="8"/>
  <c r="AX23" i="8"/>
  <c r="AX81" i="8"/>
  <c r="AZ18" i="7"/>
  <c r="AZ88" i="7"/>
  <c r="BA78" i="7"/>
  <c r="AY66" i="7"/>
  <c r="AX66" i="8"/>
  <c r="AZ47" i="7"/>
  <c r="AY52" i="7"/>
  <c r="AX52" i="8"/>
  <c r="AZ45" i="7"/>
  <c r="AY37" i="7"/>
  <c r="AX37" i="8"/>
  <c r="BA74" i="7"/>
  <c r="AX80" i="8"/>
  <c r="AZ59" i="7"/>
  <c r="AZ51" i="7"/>
  <c r="AZ107" i="7"/>
  <c r="AZ84" i="7"/>
  <c r="AX75" i="8"/>
  <c r="AZ32" i="7"/>
  <c r="AZ95" i="7"/>
  <c r="AX56" i="8"/>
  <c r="AX87" i="8"/>
  <c r="AZ12" i="7"/>
  <c r="AZ39" i="7"/>
  <c r="AX13" i="8"/>
  <c r="AZ23" i="7"/>
  <c r="AZ81" i="7"/>
  <c r="AY38" i="7"/>
  <c r="AX38" i="8"/>
  <c r="AY10" i="7"/>
  <c r="AX10" i="8"/>
  <c r="AX15" i="8"/>
  <c r="AX48" i="8"/>
  <c r="BA46" i="7"/>
  <c r="AY89" i="7"/>
  <c r="AX89" i="8"/>
  <c r="AY93" i="7"/>
  <c r="AX93" i="8"/>
  <c r="BA20" i="7"/>
  <c r="BA96" i="7"/>
  <c r="AX41" i="8"/>
  <c r="AZ54" i="7"/>
  <c r="AZ40" i="7"/>
  <c r="AZ25" i="7"/>
  <c r="AZ13" i="7"/>
  <c r="AY106" i="7"/>
  <c r="AX106" i="8"/>
  <c r="AZ99" i="7"/>
  <c r="AY14" i="7"/>
  <c r="AX14" i="8"/>
  <c r="AZ43" i="7"/>
  <c r="BA65" i="7"/>
  <c r="AY11" i="7"/>
  <c r="AX11" i="8"/>
  <c r="AZ15" i="7"/>
  <c r="AZ105" i="7"/>
  <c r="AZ48" i="7"/>
  <c r="AX63" i="8"/>
  <c r="AX24" i="8"/>
  <c r="AX7" i="8"/>
  <c r="AZ41" i="7"/>
  <c r="AZ29" i="7"/>
  <c r="AX92" i="8"/>
  <c r="AX31" i="8"/>
  <c r="AZ103" i="7"/>
  <c r="AX79" i="8"/>
  <c r="AY30" i="7"/>
  <c r="AX30" i="8"/>
  <c r="BA90" i="7"/>
  <c r="AY55" i="7"/>
  <c r="AX55" i="8"/>
  <c r="AX91" i="8"/>
  <c r="AX53" i="8"/>
  <c r="BA36" i="7"/>
  <c r="AX64" i="8"/>
  <c r="AZ27" i="7"/>
  <c r="BC71" i="7"/>
  <c r="AZ61" i="7"/>
  <c r="BA17" i="7"/>
  <c r="AZ97" i="7"/>
  <c r="AX18" i="8"/>
  <c r="AX88" i="8"/>
  <c r="AZ33" i="7"/>
  <c r="AX47" i="8"/>
  <c r="BA94" i="7"/>
  <c r="AX45" i="8"/>
  <c r="AY42" i="7"/>
  <c r="AX42" i="8"/>
  <c r="AZ21" i="7"/>
  <c r="AZ28" i="7"/>
  <c r="AX59" i="8"/>
  <c r="AX51" i="8"/>
  <c r="AX107" i="8"/>
  <c r="AZ72" i="7"/>
  <c r="AX84" i="8"/>
  <c r="AY109" i="8" l="1"/>
  <c r="BM110" i="7"/>
  <c r="AY111" i="8"/>
  <c r="BL112" i="7"/>
  <c r="AY112" i="8"/>
  <c r="AY110" i="8"/>
  <c r="AY108" i="8"/>
  <c r="BN111" i="7"/>
  <c r="BL113" i="7"/>
  <c r="AY113" i="8"/>
  <c r="AY21" i="8"/>
  <c r="AY57" i="8"/>
  <c r="AY54" i="8"/>
  <c r="BA29" i="7"/>
  <c r="AY48" i="8"/>
  <c r="AZ93" i="7"/>
  <c r="AY93" i="8"/>
  <c r="BB46" i="7"/>
  <c r="AZ10" i="7"/>
  <c r="AY10" i="8"/>
  <c r="BA81" i="7"/>
  <c r="AY39" i="8"/>
  <c r="AY32" i="8"/>
  <c r="BA53" i="7"/>
  <c r="AZ70" i="7"/>
  <c r="AY70" i="8"/>
  <c r="BA79" i="7"/>
  <c r="BB85" i="7"/>
  <c r="AY71" i="8"/>
  <c r="AY8" i="8"/>
  <c r="BA87" i="7"/>
  <c r="AY104" i="8"/>
  <c r="BA80" i="7"/>
  <c r="AZ49" i="7"/>
  <c r="AY49" i="8"/>
  <c r="BA21" i="7"/>
  <c r="BD71" i="7"/>
  <c r="AY85" i="8"/>
  <c r="AY50" i="8"/>
  <c r="BA15" i="7"/>
  <c r="AZ14" i="7"/>
  <c r="AY14" i="8"/>
  <c r="BA25" i="7"/>
  <c r="BA54" i="7"/>
  <c r="AY107" i="8"/>
  <c r="BB74" i="7"/>
  <c r="AY47" i="8"/>
  <c r="AY18" i="8"/>
  <c r="AY91" i="8"/>
  <c r="AY31" i="8"/>
  <c r="AZ6" i="7"/>
  <c r="AY6" i="8"/>
  <c r="AZ22" i="7"/>
  <c r="AY22" i="8"/>
  <c r="AY35" i="8"/>
  <c r="AY28" i="8"/>
  <c r="BB94" i="7"/>
  <c r="AY78" i="8"/>
  <c r="BA97" i="7"/>
  <c r="BA61" i="7"/>
  <c r="BA27" i="7"/>
  <c r="BA103" i="7"/>
  <c r="AY29" i="8"/>
  <c r="BA105" i="7"/>
  <c r="AZ11" i="7"/>
  <c r="AY11" i="8"/>
  <c r="BA43" i="7"/>
  <c r="BA99" i="7"/>
  <c r="BA13" i="7"/>
  <c r="BA40" i="7"/>
  <c r="AY81" i="8"/>
  <c r="BA12" i="7"/>
  <c r="BA95" i="7"/>
  <c r="AY84" i="8"/>
  <c r="AY51" i="8"/>
  <c r="AZ37" i="7"/>
  <c r="AY37" i="8"/>
  <c r="AY88" i="8"/>
  <c r="AY64" i="8"/>
  <c r="AY53" i="8"/>
  <c r="AY79" i="8"/>
  <c r="AY24" i="8"/>
  <c r="AY63" i="8"/>
  <c r="AZ82" i="7"/>
  <c r="AY82" i="8"/>
  <c r="BA101" i="7"/>
  <c r="AY87" i="8"/>
  <c r="BA75" i="7"/>
  <c r="AY77" i="8"/>
  <c r="BA58" i="7"/>
  <c r="AY80" i="8"/>
  <c r="AZ102" i="7"/>
  <c r="AY102" i="8"/>
  <c r="BA16" i="7"/>
  <c r="BA76" i="7"/>
  <c r="AZ42" i="7"/>
  <c r="AY42" i="8"/>
  <c r="AZ55" i="7"/>
  <c r="AY55" i="8"/>
  <c r="AZ30" i="7"/>
  <c r="AY30" i="8"/>
  <c r="AY15" i="8"/>
  <c r="AY25" i="8"/>
  <c r="BB96" i="7"/>
  <c r="BA84" i="7"/>
  <c r="BA51" i="7"/>
  <c r="AY44" i="8"/>
  <c r="AZ52" i="7"/>
  <c r="AY52" i="8"/>
  <c r="AZ66" i="7"/>
  <c r="AY66" i="8"/>
  <c r="BA88" i="7"/>
  <c r="BA64" i="7"/>
  <c r="BA24" i="7"/>
  <c r="BB50" i="7"/>
  <c r="BA63" i="7"/>
  <c r="BC100" i="7"/>
  <c r="AZ26" i="7"/>
  <c r="AY26" i="8"/>
  <c r="BA77" i="7"/>
  <c r="BA57" i="7"/>
  <c r="AY72" i="8"/>
  <c r="AY33" i="8"/>
  <c r="BB17" i="7"/>
  <c r="AY41" i="8"/>
  <c r="BA48" i="7"/>
  <c r="BB65" i="7"/>
  <c r="AZ106" i="7"/>
  <c r="AY106" i="8"/>
  <c r="AY23" i="8"/>
  <c r="BA39" i="7"/>
  <c r="BA32" i="7"/>
  <c r="AY59" i="8"/>
  <c r="AY45" i="8"/>
  <c r="AY92" i="8"/>
  <c r="AY7" i="8"/>
  <c r="AY4" i="8"/>
  <c r="BA8" i="7"/>
  <c r="AZ5" i="7"/>
  <c r="AY5" i="8"/>
  <c r="AY17" i="8"/>
  <c r="AY65" i="8"/>
  <c r="AY96" i="8"/>
  <c r="AY20" i="8"/>
  <c r="AY46" i="8"/>
  <c r="AY94" i="8"/>
  <c r="AY36" i="8"/>
  <c r="AY90" i="8"/>
  <c r="AY34" i="8"/>
  <c r="AY56" i="8"/>
  <c r="BA104" i="7"/>
  <c r="AZ83" i="7"/>
  <c r="AY83" i="8"/>
  <c r="AZ62" i="7"/>
  <c r="AY62" i="8"/>
  <c r="AZ68" i="7"/>
  <c r="AY68" i="8"/>
  <c r="AY19" i="8"/>
  <c r="BA72" i="7"/>
  <c r="BA28" i="7"/>
  <c r="AY74" i="8"/>
  <c r="BA33" i="7"/>
  <c r="AY97" i="8"/>
  <c r="AY61" i="8"/>
  <c r="AY27" i="8"/>
  <c r="BB36" i="7"/>
  <c r="BB90" i="7"/>
  <c r="AY103" i="8"/>
  <c r="BA41" i="7"/>
  <c r="AY69" i="8"/>
  <c r="AY105" i="8"/>
  <c r="AY43" i="8"/>
  <c r="AY99" i="8"/>
  <c r="AY13" i="8"/>
  <c r="AY40" i="8"/>
  <c r="BB20" i="7"/>
  <c r="AZ89" i="7"/>
  <c r="AY89" i="8"/>
  <c r="AZ38" i="7"/>
  <c r="AY38" i="8"/>
  <c r="BA23" i="7"/>
  <c r="AY12" i="8"/>
  <c r="AY95" i="8"/>
  <c r="BA107" i="7"/>
  <c r="BA59" i="7"/>
  <c r="BA45" i="7"/>
  <c r="BA47" i="7"/>
  <c r="BB78" i="7"/>
  <c r="BA18" i="7"/>
  <c r="AZ86" i="7"/>
  <c r="AY86" i="8"/>
  <c r="BA91" i="7"/>
  <c r="BA31" i="7"/>
  <c r="BA92" i="7"/>
  <c r="BA7" i="7"/>
  <c r="AZ60" i="7"/>
  <c r="AY60" i="8"/>
  <c r="BB69" i="7"/>
  <c r="AY100" i="8"/>
  <c r="BA4" i="7"/>
  <c r="AZ67" i="7"/>
  <c r="AY67" i="8"/>
  <c r="BB34" i="7"/>
  <c r="AY101" i="8"/>
  <c r="BA35" i="7"/>
  <c r="BA56" i="7"/>
  <c r="AY75" i="8"/>
  <c r="AY58" i="8"/>
  <c r="AZ73" i="7"/>
  <c r="AY73" i="8"/>
  <c r="BB44" i="7"/>
  <c r="AY16" i="8"/>
  <c r="AY76" i="8"/>
  <c r="AZ98" i="7"/>
  <c r="AY98" i="8"/>
  <c r="BA19" i="7"/>
  <c r="AZ9" i="7"/>
  <c r="AY9" i="8"/>
  <c r="AZ113" i="8" l="1"/>
  <c r="AZ111" i="8"/>
  <c r="AZ108" i="8"/>
  <c r="AZ112" i="8"/>
  <c r="AZ110" i="8"/>
  <c r="AZ109" i="8"/>
  <c r="BO111" i="7"/>
  <c r="BM112" i="7"/>
  <c r="BM113" i="7"/>
  <c r="BN110" i="7"/>
  <c r="AZ28" i="8"/>
  <c r="AZ35" i="8"/>
  <c r="AZ104" i="8"/>
  <c r="AZ29" i="8"/>
  <c r="BC34" i="7"/>
  <c r="BB92" i="7"/>
  <c r="BB91" i="7"/>
  <c r="BB47" i="7"/>
  <c r="BB59" i="7"/>
  <c r="BB39" i="7"/>
  <c r="BB77" i="7"/>
  <c r="BC50" i="7"/>
  <c r="BA66" i="7"/>
  <c r="AZ66" i="8"/>
  <c r="BB99" i="7"/>
  <c r="AZ21" i="8"/>
  <c r="AZ80" i="8"/>
  <c r="BB87" i="7"/>
  <c r="BC85" i="7"/>
  <c r="BA70" i="7"/>
  <c r="AZ70" i="8"/>
  <c r="BA10" i="7"/>
  <c r="AZ10" i="8"/>
  <c r="BA9" i="7"/>
  <c r="AZ9" i="8"/>
  <c r="BB35" i="7"/>
  <c r="AZ71" i="8"/>
  <c r="AZ7" i="8"/>
  <c r="AZ31" i="8"/>
  <c r="AZ107" i="8"/>
  <c r="BA62" i="7"/>
  <c r="AZ62" i="8"/>
  <c r="AZ32" i="8"/>
  <c r="AZ63" i="8"/>
  <c r="AZ24" i="8"/>
  <c r="AZ88" i="8"/>
  <c r="BB51" i="7"/>
  <c r="BA30" i="7"/>
  <c r="AZ30" i="8"/>
  <c r="BB16" i="7"/>
  <c r="BB75" i="7"/>
  <c r="BB12" i="7"/>
  <c r="AZ105" i="8"/>
  <c r="BB61" i="7"/>
  <c r="AZ53" i="8"/>
  <c r="AZ81" i="8"/>
  <c r="AZ19" i="8"/>
  <c r="AZ56" i="8"/>
  <c r="BA67" i="7"/>
  <c r="AZ67" i="8"/>
  <c r="AZ4" i="8"/>
  <c r="BC69" i="7"/>
  <c r="BB7" i="7"/>
  <c r="BB31" i="7"/>
  <c r="BA86" i="7"/>
  <c r="AZ86" i="8"/>
  <c r="BC78" i="7"/>
  <c r="BB45" i="7"/>
  <c r="BB107" i="7"/>
  <c r="BC107" i="7" s="1"/>
  <c r="BB23" i="7"/>
  <c r="BA89" i="7"/>
  <c r="AZ89" i="8"/>
  <c r="BC36" i="7"/>
  <c r="AZ33" i="8"/>
  <c r="BB28" i="7"/>
  <c r="AZ8" i="8"/>
  <c r="BB32" i="7"/>
  <c r="AZ48" i="8"/>
  <c r="BC17" i="7"/>
  <c r="BB57" i="7"/>
  <c r="BA26" i="7"/>
  <c r="AZ26" i="8"/>
  <c r="BB63" i="7"/>
  <c r="BB24" i="7"/>
  <c r="BB88" i="7"/>
  <c r="BA52" i="7"/>
  <c r="AZ52" i="8"/>
  <c r="AZ84" i="8"/>
  <c r="AZ76" i="8"/>
  <c r="BB58" i="7"/>
  <c r="BA82" i="7"/>
  <c r="AZ82" i="8"/>
  <c r="AZ95" i="8"/>
  <c r="BB13" i="7"/>
  <c r="BB43" i="7"/>
  <c r="BB105" i="7"/>
  <c r="AZ27" i="8"/>
  <c r="AZ97" i="8"/>
  <c r="BC94" i="7"/>
  <c r="BA22" i="7"/>
  <c r="AZ22" i="8"/>
  <c r="BC74" i="7"/>
  <c r="AZ25" i="8"/>
  <c r="AZ15" i="8"/>
  <c r="BB79" i="7"/>
  <c r="BB53" i="7"/>
  <c r="BB81" i="7"/>
  <c r="BC46" i="7"/>
  <c r="BA60" i="7"/>
  <c r="AZ60" i="8"/>
  <c r="BB18" i="7"/>
  <c r="BA38" i="7"/>
  <c r="AZ38" i="8"/>
  <c r="BC20" i="7"/>
  <c r="BB41" i="7"/>
  <c r="BB72" i="7"/>
  <c r="BD100" i="7"/>
  <c r="BB64" i="7"/>
  <c r="AZ51" i="8"/>
  <c r="AZ16" i="8"/>
  <c r="AZ75" i="8"/>
  <c r="BB101" i="7"/>
  <c r="AZ12" i="8"/>
  <c r="BB40" i="7"/>
  <c r="BA11" i="7"/>
  <c r="AZ11" i="8"/>
  <c r="AZ103" i="8"/>
  <c r="AZ61" i="8"/>
  <c r="BA6" i="7"/>
  <c r="AZ6" i="8"/>
  <c r="AZ54" i="8"/>
  <c r="BA93" i="7"/>
  <c r="AZ93" i="8"/>
  <c r="BA98" i="7"/>
  <c r="AZ98" i="8"/>
  <c r="BC44" i="7"/>
  <c r="AZ45" i="8"/>
  <c r="AZ23" i="8"/>
  <c r="BB104" i="7"/>
  <c r="BA5" i="7"/>
  <c r="AZ5" i="8"/>
  <c r="AZ94" i="8"/>
  <c r="AZ44" i="8"/>
  <c r="AZ50" i="8"/>
  <c r="AZ85" i="8"/>
  <c r="AZ46" i="8"/>
  <c r="AZ96" i="8"/>
  <c r="AZ34" i="8"/>
  <c r="AZ69" i="8"/>
  <c r="AZ78" i="8"/>
  <c r="AZ20" i="8"/>
  <c r="AZ90" i="8"/>
  <c r="AZ36" i="8"/>
  <c r="AZ74" i="8"/>
  <c r="AZ65" i="8"/>
  <c r="AZ17" i="8"/>
  <c r="BC65" i="7"/>
  <c r="AZ57" i="8"/>
  <c r="BC96" i="7"/>
  <c r="BA42" i="7"/>
  <c r="AZ42" i="8"/>
  <c r="AZ58" i="8"/>
  <c r="AZ13" i="8"/>
  <c r="AZ43" i="8"/>
  <c r="BB103" i="7"/>
  <c r="BB54" i="7"/>
  <c r="BA14" i="7"/>
  <c r="AZ14" i="8"/>
  <c r="BB21" i="7"/>
  <c r="BB80" i="7"/>
  <c r="AZ79" i="8"/>
  <c r="BB19" i="7"/>
  <c r="BA73" i="7"/>
  <c r="AZ73" i="8"/>
  <c r="BB56" i="7"/>
  <c r="AZ100" i="8"/>
  <c r="BB4" i="7"/>
  <c r="AZ92" i="8"/>
  <c r="AZ91" i="8"/>
  <c r="AZ18" i="8"/>
  <c r="AZ47" i="8"/>
  <c r="AZ59" i="8"/>
  <c r="AZ41" i="8"/>
  <c r="BC90" i="7"/>
  <c r="BB33" i="7"/>
  <c r="AZ72" i="8"/>
  <c r="BA68" i="7"/>
  <c r="AZ68" i="8"/>
  <c r="BA83" i="7"/>
  <c r="AZ83" i="8"/>
  <c r="BB8" i="7"/>
  <c r="AZ39" i="8"/>
  <c r="BA106" i="7"/>
  <c r="AZ106" i="8"/>
  <c r="BB48" i="7"/>
  <c r="AZ77" i="8"/>
  <c r="AZ64" i="8"/>
  <c r="BB84" i="7"/>
  <c r="BA55" i="7"/>
  <c r="AZ55" i="8"/>
  <c r="BB76" i="7"/>
  <c r="BA102" i="7"/>
  <c r="AZ102" i="8"/>
  <c r="AZ101" i="8"/>
  <c r="BA37" i="7"/>
  <c r="AZ37" i="8"/>
  <c r="BB95" i="7"/>
  <c r="AZ40" i="8"/>
  <c r="AZ99" i="8"/>
  <c r="BB27" i="7"/>
  <c r="BB97" i="7"/>
  <c r="BB25" i="7"/>
  <c r="BB15" i="7"/>
  <c r="BE71" i="7"/>
  <c r="BA49" i="7"/>
  <c r="AZ49" i="8"/>
  <c r="AZ87" i="8"/>
  <c r="BB29" i="7"/>
  <c r="BA108" i="8" l="1"/>
  <c r="BA112" i="8"/>
  <c r="BN112" i="7"/>
  <c r="BP111" i="7"/>
  <c r="BA113" i="8"/>
  <c r="BA109" i="8"/>
  <c r="BA110" i="8"/>
  <c r="BA111" i="8"/>
  <c r="BO110" i="7"/>
  <c r="BN113" i="7"/>
  <c r="BA85" i="8"/>
  <c r="BA48" i="8"/>
  <c r="BA33" i="8"/>
  <c r="BA27" i="8"/>
  <c r="BA95" i="8"/>
  <c r="BA25" i="8"/>
  <c r="BA100" i="8"/>
  <c r="BA28" i="8"/>
  <c r="BD107" i="7"/>
  <c r="BB73" i="7"/>
  <c r="BA73" i="8"/>
  <c r="BA80" i="8"/>
  <c r="BA103" i="8"/>
  <c r="BA81" i="8"/>
  <c r="BC63" i="7"/>
  <c r="BC57" i="7"/>
  <c r="BA32" i="8"/>
  <c r="BC28" i="7"/>
  <c r="BA107" i="8"/>
  <c r="BA16" i="8"/>
  <c r="BA51" i="8"/>
  <c r="BA35" i="8"/>
  <c r="BA77" i="8"/>
  <c r="BC48" i="7"/>
  <c r="BA8" i="8"/>
  <c r="BA56" i="8"/>
  <c r="BC80" i="7"/>
  <c r="BB6" i="7"/>
  <c r="BA6" i="8"/>
  <c r="BB11" i="7"/>
  <c r="BA11" i="8"/>
  <c r="BA101" i="8"/>
  <c r="BE100" i="7"/>
  <c r="BB38" i="7"/>
  <c r="BA38" i="8"/>
  <c r="BC81" i="7"/>
  <c r="BD74" i="7"/>
  <c r="BA24" i="8"/>
  <c r="BB89" i="7"/>
  <c r="BA89" i="8"/>
  <c r="BC12" i="7"/>
  <c r="BC16" i="7"/>
  <c r="BC51" i="7"/>
  <c r="BC35" i="7"/>
  <c r="BB10" i="7"/>
  <c r="BA10" i="8"/>
  <c r="BD85" i="7"/>
  <c r="BC91" i="7"/>
  <c r="BA97" i="8"/>
  <c r="BB55" i="7"/>
  <c r="BA55" i="8"/>
  <c r="BC29" i="7"/>
  <c r="BB49" i="7"/>
  <c r="BA49" i="8"/>
  <c r="BC15" i="7"/>
  <c r="BC97" i="7"/>
  <c r="BB37" i="7"/>
  <c r="BA37" i="8"/>
  <c r="BA76" i="8"/>
  <c r="BA84" i="8"/>
  <c r="BB106" i="7"/>
  <c r="BA106" i="8"/>
  <c r="BD90" i="7"/>
  <c r="BC4" i="7"/>
  <c r="BC21" i="7"/>
  <c r="BC54" i="7"/>
  <c r="BD65" i="7"/>
  <c r="BC40" i="7"/>
  <c r="BC64" i="7"/>
  <c r="BC72" i="7"/>
  <c r="BD20" i="7"/>
  <c r="BC18" i="7"/>
  <c r="BD46" i="7"/>
  <c r="BC53" i="7"/>
  <c r="BB22" i="7"/>
  <c r="BA22" i="8"/>
  <c r="BC43" i="7"/>
  <c r="BA88" i="8"/>
  <c r="BA63" i="8"/>
  <c r="BA57" i="8"/>
  <c r="BD36" i="7"/>
  <c r="BC23" i="7"/>
  <c r="BC45" i="7"/>
  <c r="BB86" i="7"/>
  <c r="BA86" i="8"/>
  <c r="BC7" i="7"/>
  <c r="BC75" i="7"/>
  <c r="BB30" i="7"/>
  <c r="BA30" i="8"/>
  <c r="BB62" i="7"/>
  <c r="BA62" i="8"/>
  <c r="BB9" i="7"/>
  <c r="BA9" i="8"/>
  <c r="BB70" i="7"/>
  <c r="BA70" i="8"/>
  <c r="BC87" i="7"/>
  <c r="BC99" i="7"/>
  <c r="BD50" i="7"/>
  <c r="BC39" i="7"/>
  <c r="BC47" i="7"/>
  <c r="BC92" i="7"/>
  <c r="BC76" i="7"/>
  <c r="BC84" i="7"/>
  <c r="BB83" i="7"/>
  <c r="BA83" i="8"/>
  <c r="BD96" i="7"/>
  <c r="BB5" i="7"/>
  <c r="BA5" i="8"/>
  <c r="BA34" i="8"/>
  <c r="BA74" i="8"/>
  <c r="BA94" i="8"/>
  <c r="BA17" i="8"/>
  <c r="BA36" i="8"/>
  <c r="BA96" i="8"/>
  <c r="BA65" i="8"/>
  <c r="BA44" i="8"/>
  <c r="BA46" i="8"/>
  <c r="BA78" i="8"/>
  <c r="BA69" i="8"/>
  <c r="BB98" i="7"/>
  <c r="BA98" i="8"/>
  <c r="BA41" i="8"/>
  <c r="BA79" i="8"/>
  <c r="BA105" i="8"/>
  <c r="BA13" i="8"/>
  <c r="BB82" i="7"/>
  <c r="BA82" i="8"/>
  <c r="BC88" i="7"/>
  <c r="BA31" i="8"/>
  <c r="BB67" i="7"/>
  <c r="BA67" i="8"/>
  <c r="BA12" i="8"/>
  <c r="BA59" i="8"/>
  <c r="BA91" i="8"/>
  <c r="BF71" i="7"/>
  <c r="BC25" i="7"/>
  <c r="BC27" i="7"/>
  <c r="BC95" i="7"/>
  <c r="BC33" i="7"/>
  <c r="BA20" i="8"/>
  <c r="BA71" i="8"/>
  <c r="BA19" i="8"/>
  <c r="BB14" i="7"/>
  <c r="BA14" i="8"/>
  <c r="BC103" i="7"/>
  <c r="BA104" i="8"/>
  <c r="BC41" i="7"/>
  <c r="BB60" i="7"/>
  <c r="BA60" i="8"/>
  <c r="BC79" i="7"/>
  <c r="BD94" i="7"/>
  <c r="BC105" i="7"/>
  <c r="BC13" i="7"/>
  <c r="BA58" i="8"/>
  <c r="BC32" i="7"/>
  <c r="BD78" i="7"/>
  <c r="BC31" i="7"/>
  <c r="BD69" i="7"/>
  <c r="BA61" i="8"/>
  <c r="BB66" i="7"/>
  <c r="BA66" i="8"/>
  <c r="BC77" i="7"/>
  <c r="BC59" i="7"/>
  <c r="BD34" i="7"/>
  <c r="BA29" i="8"/>
  <c r="BA15" i="8"/>
  <c r="BB102" i="7"/>
  <c r="BA102" i="8"/>
  <c r="BA50" i="8"/>
  <c r="BC8" i="7"/>
  <c r="BB68" i="7"/>
  <c r="BA68" i="8"/>
  <c r="BA4" i="8"/>
  <c r="BC56" i="7"/>
  <c r="BC19" i="7"/>
  <c r="BA21" i="8"/>
  <c r="BA54" i="8"/>
  <c r="BB42" i="7"/>
  <c r="BA42" i="8"/>
  <c r="BC104" i="7"/>
  <c r="BD44" i="7"/>
  <c r="BB93" i="7"/>
  <c r="BA93" i="8"/>
  <c r="BA40" i="8"/>
  <c r="BC101" i="7"/>
  <c r="BA64" i="8"/>
  <c r="BA72" i="8"/>
  <c r="BA18" i="8"/>
  <c r="BA53" i="8"/>
  <c r="BA43" i="8"/>
  <c r="BC58" i="7"/>
  <c r="BB52" i="7"/>
  <c r="BA52" i="8"/>
  <c r="BC24" i="7"/>
  <c r="BB26" i="7"/>
  <c r="BA26" i="8"/>
  <c r="BD17" i="7"/>
  <c r="BA23" i="8"/>
  <c r="BA45" i="8"/>
  <c r="BA7" i="8"/>
  <c r="BC61" i="7"/>
  <c r="BA75" i="8"/>
  <c r="BA87" i="8"/>
  <c r="BA99" i="8"/>
  <c r="BA39" i="8"/>
  <c r="BA47" i="8"/>
  <c r="BA92" i="8"/>
  <c r="BA90" i="8"/>
  <c r="BB108" i="8" l="1"/>
  <c r="BO113" i="7"/>
  <c r="BB112" i="8"/>
  <c r="BB110" i="8"/>
  <c r="BB111" i="8"/>
  <c r="BQ111" i="7"/>
  <c r="BP110" i="7"/>
  <c r="BB109" i="8"/>
  <c r="BB113" i="8"/>
  <c r="BO112" i="7"/>
  <c r="BB101" i="8"/>
  <c r="BB28" i="8"/>
  <c r="BE107" i="7"/>
  <c r="BE17" i="7"/>
  <c r="BD58" i="7"/>
  <c r="BC93" i="7"/>
  <c r="BB93" i="8"/>
  <c r="BD104" i="7"/>
  <c r="BB8" i="8"/>
  <c r="BE34" i="7"/>
  <c r="BD32" i="7"/>
  <c r="BB79" i="8"/>
  <c r="BB25" i="8"/>
  <c r="BC83" i="7"/>
  <c r="BB83" i="8"/>
  <c r="BD47" i="7"/>
  <c r="BD87" i="7"/>
  <c r="BC30" i="7"/>
  <c r="BB30" i="8"/>
  <c r="BD45" i="7"/>
  <c r="BB43" i="8"/>
  <c r="BB18" i="8"/>
  <c r="BB40" i="8"/>
  <c r="BB96" i="8"/>
  <c r="BD21" i="7"/>
  <c r="BB4" i="8"/>
  <c r="BE90" i="7"/>
  <c r="BC49" i="7"/>
  <c r="BB49" i="8"/>
  <c r="BE74" i="7"/>
  <c r="BC38" i="7"/>
  <c r="BB38" i="8"/>
  <c r="BB63" i="8"/>
  <c r="BB19" i="8"/>
  <c r="BB59" i="8"/>
  <c r="BD105" i="7"/>
  <c r="BD41" i="7"/>
  <c r="BD25" i="7"/>
  <c r="BB92" i="8"/>
  <c r="BB99" i="8"/>
  <c r="BB75" i="8"/>
  <c r="BD53" i="7"/>
  <c r="BD72" i="7"/>
  <c r="BD40" i="7"/>
  <c r="BD4" i="7"/>
  <c r="BB15" i="8"/>
  <c r="BB29" i="8"/>
  <c r="BE85" i="7"/>
  <c r="BD16" i="7"/>
  <c r="BB81" i="8"/>
  <c r="BC11" i="7"/>
  <c r="BB11" i="8"/>
  <c r="BD80" i="7"/>
  <c r="BD48" i="7"/>
  <c r="BD63" i="7"/>
  <c r="BB24" i="8"/>
  <c r="BB58" i="8"/>
  <c r="BB46" i="8"/>
  <c r="BB104" i="8"/>
  <c r="BB56" i="8"/>
  <c r="BC68" i="7"/>
  <c r="BB68" i="8"/>
  <c r="BB77" i="8"/>
  <c r="BD31" i="7"/>
  <c r="BB32" i="8"/>
  <c r="BD13" i="7"/>
  <c r="BE94" i="7"/>
  <c r="BC60" i="7"/>
  <c r="BB60" i="8"/>
  <c r="BB103" i="8"/>
  <c r="BD33" i="7"/>
  <c r="BD27" i="7"/>
  <c r="BG71" i="7"/>
  <c r="BD88" i="7"/>
  <c r="BC98" i="7"/>
  <c r="BB98" i="8"/>
  <c r="BB76" i="8"/>
  <c r="BB47" i="8"/>
  <c r="BB87" i="8"/>
  <c r="BB7" i="8"/>
  <c r="BB45" i="8"/>
  <c r="BC22" i="7"/>
  <c r="BB22" i="8"/>
  <c r="BE46" i="7"/>
  <c r="BE20" i="7"/>
  <c r="BD64" i="7"/>
  <c r="BE65" i="7"/>
  <c r="BB21" i="8"/>
  <c r="BB71" i="8"/>
  <c r="BB97" i="8"/>
  <c r="BD91" i="7"/>
  <c r="BC10" i="7"/>
  <c r="BB10" i="8"/>
  <c r="BD51" i="7"/>
  <c r="BD12" i="7"/>
  <c r="BC6" i="7"/>
  <c r="BB6" i="8"/>
  <c r="BD57" i="7"/>
  <c r="BD24" i="7"/>
  <c r="BD56" i="7"/>
  <c r="BC102" i="7"/>
  <c r="BB102" i="8"/>
  <c r="BD77" i="7"/>
  <c r="BB105" i="8"/>
  <c r="BB41" i="8"/>
  <c r="BD103" i="7"/>
  <c r="BB95" i="8"/>
  <c r="BC67" i="7"/>
  <c r="BB67" i="8"/>
  <c r="BB5" i="8"/>
  <c r="BC5" i="7"/>
  <c r="BB65" i="8"/>
  <c r="BB90" i="8"/>
  <c r="BB17" i="8"/>
  <c r="BB44" i="8"/>
  <c r="BB34" i="8"/>
  <c r="BB85" i="8"/>
  <c r="BB69" i="8"/>
  <c r="BB78" i="8"/>
  <c r="BB94" i="8"/>
  <c r="BB74" i="8"/>
  <c r="BD76" i="7"/>
  <c r="BE50" i="7"/>
  <c r="BC9" i="7"/>
  <c r="BB9" i="8"/>
  <c r="BD7" i="7"/>
  <c r="BE36" i="7"/>
  <c r="BB53" i="8"/>
  <c r="BB72" i="8"/>
  <c r="BD97" i="7"/>
  <c r="BC55" i="7"/>
  <c r="BB55" i="8"/>
  <c r="BB35" i="8"/>
  <c r="BB16" i="8"/>
  <c r="BB80" i="8"/>
  <c r="BB48" i="8"/>
  <c r="BD28" i="7"/>
  <c r="BB50" i="8"/>
  <c r="BB61" i="8"/>
  <c r="BB20" i="8"/>
  <c r="BD101" i="7"/>
  <c r="BD8" i="7"/>
  <c r="BE69" i="7"/>
  <c r="BE78" i="7"/>
  <c r="BD79" i="7"/>
  <c r="BD95" i="7"/>
  <c r="BC82" i="7"/>
  <c r="BB82" i="8"/>
  <c r="BB84" i="8"/>
  <c r="BB39" i="8"/>
  <c r="BB23" i="8"/>
  <c r="BD43" i="7"/>
  <c r="BD18" i="7"/>
  <c r="BB54" i="8"/>
  <c r="BD35" i="7"/>
  <c r="BC89" i="7"/>
  <c r="BB89" i="8"/>
  <c r="BD61" i="7"/>
  <c r="BB36" i="8"/>
  <c r="BC26" i="7"/>
  <c r="BB26" i="8"/>
  <c r="BC52" i="7"/>
  <c r="BB52" i="8"/>
  <c r="BE44" i="7"/>
  <c r="BC42" i="7"/>
  <c r="BB42" i="8"/>
  <c r="BD19" i="7"/>
  <c r="BD59" i="7"/>
  <c r="BC66" i="7"/>
  <c r="BB66" i="8"/>
  <c r="BB31" i="8"/>
  <c r="BB107" i="8"/>
  <c r="BB13" i="8"/>
  <c r="BC14" i="7"/>
  <c r="BB14" i="8"/>
  <c r="BB33" i="8"/>
  <c r="BB27" i="8"/>
  <c r="BB88" i="8"/>
  <c r="BE96" i="7"/>
  <c r="BD84" i="7"/>
  <c r="BD92" i="7"/>
  <c r="BD39" i="7"/>
  <c r="BD99" i="7"/>
  <c r="BC70" i="7"/>
  <c r="BB70" i="8"/>
  <c r="BC62" i="7"/>
  <c r="BB62" i="8"/>
  <c r="BD75" i="7"/>
  <c r="BC86" i="7"/>
  <c r="BB86" i="8"/>
  <c r="BD23" i="7"/>
  <c r="BB64" i="8"/>
  <c r="BD54" i="7"/>
  <c r="BB100" i="8"/>
  <c r="BC106" i="7"/>
  <c r="BB106" i="8"/>
  <c r="BC37" i="7"/>
  <c r="BB37" i="8"/>
  <c r="BD15" i="7"/>
  <c r="BD29" i="7"/>
  <c r="BB91" i="8"/>
  <c r="BB51" i="8"/>
  <c r="BB12" i="8"/>
  <c r="BD81" i="7"/>
  <c r="BF100" i="7"/>
  <c r="BB57" i="8"/>
  <c r="BC73" i="7"/>
  <c r="BB73" i="8"/>
  <c r="BC110" i="8" l="1"/>
  <c r="BC108" i="8"/>
  <c r="BC112" i="8"/>
  <c r="BC109" i="8"/>
  <c r="BC111" i="8"/>
  <c r="BR111" i="7"/>
  <c r="BC113" i="8"/>
  <c r="BP112" i="7"/>
  <c r="BQ110" i="7"/>
  <c r="BP113" i="7"/>
  <c r="BC107" i="8"/>
  <c r="BC99" i="8"/>
  <c r="BC28" i="8"/>
  <c r="BF107" i="7"/>
  <c r="BE29" i="7"/>
  <c r="BC54" i="8"/>
  <c r="BE19" i="7"/>
  <c r="BF44" i="7"/>
  <c r="BD26" i="7"/>
  <c r="BC26" i="8"/>
  <c r="BE43" i="7"/>
  <c r="BC79" i="8"/>
  <c r="BE7" i="7"/>
  <c r="BF50" i="7"/>
  <c r="BC90" i="8"/>
  <c r="BF20" i="7"/>
  <c r="BC48" i="8"/>
  <c r="BE4" i="7"/>
  <c r="BC72" i="8"/>
  <c r="BE25" i="7"/>
  <c r="BE32" i="7"/>
  <c r="BG100" i="7"/>
  <c r="BC46" i="8"/>
  <c r="BD62" i="7"/>
  <c r="BC62" i="8"/>
  <c r="BE92" i="7"/>
  <c r="BF96" i="7"/>
  <c r="BC59" i="8"/>
  <c r="BE79" i="7"/>
  <c r="BF69" i="7"/>
  <c r="BE101" i="7"/>
  <c r="BD5" i="7"/>
  <c r="BC5" i="8"/>
  <c r="BC44" i="8"/>
  <c r="BC85" i="8"/>
  <c r="BC78" i="8"/>
  <c r="BC96" i="8"/>
  <c r="BC69" i="8"/>
  <c r="BE24" i="7"/>
  <c r="BD6" i="7"/>
  <c r="BC6" i="8"/>
  <c r="BC51" i="8"/>
  <c r="BC91" i="8"/>
  <c r="BC64" i="8"/>
  <c r="BC36" i="8"/>
  <c r="BD98" i="7"/>
  <c r="BC98" i="8"/>
  <c r="BE33" i="7"/>
  <c r="BC34" i="8"/>
  <c r="BC17" i="8"/>
  <c r="BE48" i="7"/>
  <c r="BD11" i="7"/>
  <c r="BC11" i="8"/>
  <c r="BC100" i="8"/>
  <c r="BE72" i="7"/>
  <c r="BC47" i="8"/>
  <c r="BE104" i="7"/>
  <c r="BE58" i="7"/>
  <c r="BD73" i="7"/>
  <c r="BC73" i="8"/>
  <c r="BC81" i="8"/>
  <c r="BE15" i="7"/>
  <c r="BD106" i="7"/>
  <c r="BC106" i="8"/>
  <c r="BC65" i="8"/>
  <c r="BC23" i="8"/>
  <c r="BC75" i="8"/>
  <c r="BC39" i="8"/>
  <c r="BC84" i="8"/>
  <c r="BD14" i="7"/>
  <c r="BC14" i="8"/>
  <c r="BE59" i="7"/>
  <c r="BD42" i="7"/>
  <c r="BC42" i="8"/>
  <c r="BD52" i="7"/>
  <c r="BC52" i="8"/>
  <c r="BC61" i="8"/>
  <c r="BC35" i="8"/>
  <c r="BE18" i="7"/>
  <c r="BC95" i="8"/>
  <c r="BE8" i="7"/>
  <c r="BE28" i="7"/>
  <c r="BE97" i="7"/>
  <c r="BF36" i="7"/>
  <c r="BD9" i="7"/>
  <c r="BC9" i="8"/>
  <c r="BE76" i="7"/>
  <c r="BC103" i="8"/>
  <c r="BC77" i="8"/>
  <c r="BC56" i="8"/>
  <c r="BC57" i="8"/>
  <c r="BC74" i="8"/>
  <c r="BE51" i="7"/>
  <c r="BE91" i="7"/>
  <c r="BE64" i="7"/>
  <c r="BF46" i="7"/>
  <c r="BC88" i="8"/>
  <c r="BC27" i="8"/>
  <c r="BF94" i="7"/>
  <c r="BC31" i="8"/>
  <c r="BC63" i="8"/>
  <c r="BC80" i="8"/>
  <c r="BF85" i="7"/>
  <c r="BC71" i="8"/>
  <c r="BC40" i="8"/>
  <c r="BC53" i="8"/>
  <c r="BE41" i="7"/>
  <c r="BE21" i="7"/>
  <c r="BD30" i="7"/>
  <c r="BC30" i="8"/>
  <c r="BE47" i="7"/>
  <c r="BF34" i="7"/>
  <c r="BD37" i="7"/>
  <c r="BC37" i="8"/>
  <c r="BC20" i="8"/>
  <c r="BC92" i="8"/>
  <c r="BD66" i="7"/>
  <c r="BC66" i="8"/>
  <c r="BC101" i="8"/>
  <c r="BD55" i="7"/>
  <c r="BC55" i="8"/>
  <c r="BD67" i="7"/>
  <c r="BC67" i="8"/>
  <c r="BC24" i="8"/>
  <c r="BE12" i="7"/>
  <c r="BD10" i="7"/>
  <c r="BC10" i="8"/>
  <c r="BF65" i="7"/>
  <c r="BD22" i="7"/>
  <c r="BC22" i="8"/>
  <c r="BC33" i="8"/>
  <c r="BD60" i="7"/>
  <c r="BC60" i="8"/>
  <c r="BE13" i="7"/>
  <c r="BE16" i="7"/>
  <c r="BE105" i="7"/>
  <c r="BE45" i="7"/>
  <c r="BE87" i="7"/>
  <c r="BD83" i="7"/>
  <c r="BC83" i="8"/>
  <c r="BC104" i="8"/>
  <c r="BC58" i="8"/>
  <c r="BC15" i="8"/>
  <c r="BE54" i="7"/>
  <c r="BD86" i="7"/>
  <c r="BC86" i="8"/>
  <c r="BE99" i="7"/>
  <c r="BD89" i="7"/>
  <c r="BC89" i="8"/>
  <c r="BC18" i="8"/>
  <c r="BD82" i="7"/>
  <c r="BC82" i="8"/>
  <c r="BC97" i="8"/>
  <c r="BC76" i="8"/>
  <c r="BD102" i="7"/>
  <c r="BC102" i="8"/>
  <c r="BC50" i="8"/>
  <c r="BH71" i="7"/>
  <c r="BC41" i="8"/>
  <c r="BD38" i="7"/>
  <c r="BC38" i="8"/>
  <c r="BD49" i="7"/>
  <c r="BC49" i="8"/>
  <c r="BC21" i="8"/>
  <c r="BE81" i="7"/>
  <c r="BC29" i="8"/>
  <c r="BE23" i="7"/>
  <c r="BE75" i="7"/>
  <c r="BD70" i="7"/>
  <c r="BC70" i="8"/>
  <c r="BE39" i="7"/>
  <c r="BE84" i="7"/>
  <c r="BC94" i="8"/>
  <c r="BC19" i="8"/>
  <c r="BE61" i="7"/>
  <c r="BE35" i="7"/>
  <c r="BC43" i="8"/>
  <c r="BE95" i="7"/>
  <c r="BF78" i="7"/>
  <c r="BC8" i="8"/>
  <c r="BC7" i="8"/>
  <c r="BE103" i="7"/>
  <c r="BE77" i="7"/>
  <c r="BE56" i="7"/>
  <c r="BE57" i="7"/>
  <c r="BC12" i="8"/>
  <c r="BE88" i="7"/>
  <c r="BE27" i="7"/>
  <c r="BC13" i="8"/>
  <c r="BE31" i="7"/>
  <c r="BD68" i="7"/>
  <c r="BC68" i="8"/>
  <c r="BE63" i="7"/>
  <c r="BE80" i="7"/>
  <c r="BC16" i="8"/>
  <c r="BC4" i="8"/>
  <c r="BE40" i="7"/>
  <c r="BE53" i="7"/>
  <c r="BC25" i="8"/>
  <c r="BC105" i="8"/>
  <c r="BF74" i="7"/>
  <c r="BF90" i="7"/>
  <c r="BC45" i="8"/>
  <c r="BC87" i="8"/>
  <c r="BC32" i="8"/>
  <c r="BD93" i="7"/>
  <c r="BC93" i="8"/>
  <c r="BF17" i="7"/>
  <c r="BD111" i="8" l="1"/>
  <c r="BD109" i="8"/>
  <c r="BD110" i="8"/>
  <c r="BQ112" i="7"/>
  <c r="BD112" i="8"/>
  <c r="BS111" i="7"/>
  <c r="BT111" i="7" s="1"/>
  <c r="BU111" i="7" s="1"/>
  <c r="BR110" i="7"/>
  <c r="BD108" i="8"/>
  <c r="BQ113" i="7"/>
  <c r="BD113" i="8"/>
  <c r="BD107" i="8"/>
  <c r="BD27" i="8"/>
  <c r="BD24" i="8"/>
  <c r="BD91" i="8"/>
  <c r="BD100" i="8"/>
  <c r="BD16" i="8"/>
  <c r="BG107" i="7"/>
  <c r="BG90" i="7"/>
  <c r="BE82" i="7"/>
  <c r="BD82" i="8"/>
  <c r="BF87" i="7"/>
  <c r="BF105" i="7"/>
  <c r="BF13" i="7"/>
  <c r="BF47" i="7"/>
  <c r="BF41" i="7"/>
  <c r="BF64" i="7"/>
  <c r="BD97" i="8"/>
  <c r="BF15" i="7"/>
  <c r="BD33" i="8"/>
  <c r="BF101" i="7"/>
  <c r="BF79" i="7"/>
  <c r="BD92" i="8"/>
  <c r="BF32" i="7"/>
  <c r="BF19" i="7"/>
  <c r="BG17" i="7"/>
  <c r="BD31" i="8"/>
  <c r="BF27" i="7"/>
  <c r="BD56" i="8"/>
  <c r="BD103" i="8"/>
  <c r="BF75" i="7"/>
  <c r="BD94" i="8"/>
  <c r="BF99" i="7"/>
  <c r="BF54" i="7"/>
  <c r="BD45" i="8"/>
  <c r="BF97" i="7"/>
  <c r="BF18" i="7"/>
  <c r="BE52" i="7"/>
  <c r="BD52" i="8"/>
  <c r="BF59" i="7"/>
  <c r="BF48" i="7"/>
  <c r="BF33" i="7"/>
  <c r="BD71" i="8"/>
  <c r="BG50" i="7"/>
  <c r="BD43" i="8"/>
  <c r="BF63" i="7"/>
  <c r="BF31" i="7"/>
  <c r="BD88" i="8"/>
  <c r="BF56" i="7"/>
  <c r="BF103" i="7"/>
  <c r="BD23" i="8"/>
  <c r="BF81" i="7"/>
  <c r="BE83" i="7"/>
  <c r="BD83" i="8"/>
  <c r="BF45" i="7"/>
  <c r="BF16" i="7"/>
  <c r="BE60" i="7"/>
  <c r="BD60" i="8"/>
  <c r="BD12" i="8"/>
  <c r="BE67" i="7"/>
  <c r="BD67" i="8"/>
  <c r="BG34" i="7"/>
  <c r="BE30" i="7"/>
  <c r="BD30" i="8"/>
  <c r="BD74" i="8"/>
  <c r="BG94" i="7"/>
  <c r="BG46" i="7"/>
  <c r="BF91" i="7"/>
  <c r="BD76" i="8"/>
  <c r="BD28" i="8"/>
  <c r="BD78" i="8"/>
  <c r="BE106" i="7"/>
  <c r="BD106" i="8"/>
  <c r="BD104" i="8"/>
  <c r="BD72" i="8"/>
  <c r="BE5" i="7"/>
  <c r="BD5" i="8"/>
  <c r="BD69" i="8"/>
  <c r="BD96" i="8"/>
  <c r="BG69" i="7"/>
  <c r="BH100" i="7"/>
  <c r="BF25" i="7"/>
  <c r="BD4" i="8"/>
  <c r="BG20" i="7"/>
  <c r="BD7" i="8"/>
  <c r="BF43" i="7"/>
  <c r="BG44" i="7"/>
  <c r="BD29" i="8"/>
  <c r="BF40" i="7"/>
  <c r="BF80" i="7"/>
  <c r="BE68" i="7"/>
  <c r="BD68" i="8"/>
  <c r="BD20" i="8"/>
  <c r="BF57" i="7"/>
  <c r="BF77" i="7"/>
  <c r="BD95" i="8"/>
  <c r="BF35" i="7"/>
  <c r="BD39" i="8"/>
  <c r="BD75" i="8"/>
  <c r="BD99" i="8"/>
  <c r="BD54" i="8"/>
  <c r="BE55" i="7"/>
  <c r="BD55" i="8"/>
  <c r="BD17" i="8"/>
  <c r="BF21" i="7"/>
  <c r="BF51" i="7"/>
  <c r="BD8" i="8"/>
  <c r="BD18" i="8"/>
  <c r="BD59" i="8"/>
  <c r="BD58" i="8"/>
  <c r="BD34" i="8"/>
  <c r="BD48" i="8"/>
  <c r="BE26" i="7"/>
  <c r="BD26" i="8"/>
  <c r="BD53" i="8"/>
  <c r="BD63" i="8"/>
  <c r="BD65" i="8"/>
  <c r="BF95" i="7"/>
  <c r="BD61" i="8"/>
  <c r="BF39" i="7"/>
  <c r="BD81" i="8"/>
  <c r="BE49" i="7"/>
  <c r="BD49" i="8"/>
  <c r="BD46" i="8"/>
  <c r="BD36" i="8"/>
  <c r="BE22" i="7"/>
  <c r="BD22" i="8"/>
  <c r="BE10" i="7"/>
  <c r="BD10" i="8"/>
  <c r="BD90" i="8"/>
  <c r="BG85" i="7"/>
  <c r="BE9" i="7"/>
  <c r="BD9" i="8"/>
  <c r="BF8" i="7"/>
  <c r="BF58" i="7"/>
  <c r="BD85" i="8"/>
  <c r="BE6" i="7"/>
  <c r="BD6" i="8"/>
  <c r="BF92" i="7"/>
  <c r="BD25" i="8"/>
  <c r="BG74" i="7"/>
  <c r="BF53" i="7"/>
  <c r="BF61" i="7"/>
  <c r="BD84" i="8"/>
  <c r="BE93" i="7"/>
  <c r="BD93" i="8"/>
  <c r="BD40" i="8"/>
  <c r="BD80" i="8"/>
  <c r="BF88" i="7"/>
  <c r="BD57" i="8"/>
  <c r="BD77" i="8"/>
  <c r="BD50" i="8"/>
  <c r="BG78" i="7"/>
  <c r="BD35" i="8"/>
  <c r="BD44" i="8"/>
  <c r="BF84" i="7"/>
  <c r="BE70" i="7"/>
  <c r="BD70" i="8"/>
  <c r="BF23" i="7"/>
  <c r="BE38" i="7"/>
  <c r="BD38" i="8"/>
  <c r="BI71" i="7"/>
  <c r="BE102" i="7"/>
  <c r="BD102" i="8"/>
  <c r="BE89" i="7"/>
  <c r="BD89" i="8"/>
  <c r="BE86" i="7"/>
  <c r="BD86" i="8"/>
  <c r="BD87" i="8"/>
  <c r="BD105" i="8"/>
  <c r="BD13" i="8"/>
  <c r="BG65" i="7"/>
  <c r="BF12" i="7"/>
  <c r="BE66" i="7"/>
  <c r="BD66" i="8"/>
  <c r="BE37" i="7"/>
  <c r="BD37" i="8"/>
  <c r="BD47" i="8"/>
  <c r="BD21" i="8"/>
  <c r="BD41" i="8"/>
  <c r="BD64" i="8"/>
  <c r="BD51" i="8"/>
  <c r="BF76" i="7"/>
  <c r="BG36" i="7"/>
  <c r="BF28" i="7"/>
  <c r="BE42" i="7"/>
  <c r="BD42" i="8"/>
  <c r="BE14" i="7"/>
  <c r="BD14" i="8"/>
  <c r="BD15" i="8"/>
  <c r="BE73" i="7"/>
  <c r="BD73" i="8"/>
  <c r="BF104" i="7"/>
  <c r="BF72" i="7"/>
  <c r="BE11" i="7"/>
  <c r="BD11" i="8"/>
  <c r="BE98" i="7"/>
  <c r="BD98" i="8"/>
  <c r="BF24" i="7"/>
  <c r="BD101" i="8"/>
  <c r="BD79" i="8"/>
  <c r="BG96" i="7"/>
  <c r="BE62" i="7"/>
  <c r="BD62" i="8"/>
  <c r="BD32" i="8"/>
  <c r="BF4" i="7"/>
  <c r="BF7" i="7"/>
  <c r="BD19" i="8"/>
  <c r="BF29" i="7"/>
  <c r="BE109" i="8" l="1"/>
  <c r="BE110" i="8"/>
  <c r="BE111" i="8"/>
  <c r="BS110" i="7"/>
  <c r="BT110" i="7" s="1"/>
  <c r="BU110" i="7" s="1"/>
  <c r="BR112" i="7"/>
  <c r="BE108" i="8"/>
  <c r="BE113" i="8"/>
  <c r="BR113" i="7"/>
  <c r="BE112" i="8"/>
  <c r="BE100" i="8"/>
  <c r="BE107" i="8"/>
  <c r="BH107" i="7"/>
  <c r="BH96" i="7"/>
  <c r="BG24" i="7"/>
  <c r="BF11" i="7"/>
  <c r="BE11" i="8"/>
  <c r="BG104" i="7"/>
  <c r="BG12" i="7"/>
  <c r="BE23" i="8"/>
  <c r="BE58" i="8"/>
  <c r="BF49" i="7"/>
  <c r="BE49" i="8"/>
  <c r="BE21" i="8"/>
  <c r="BF55" i="7"/>
  <c r="BE55" i="8"/>
  <c r="BG80" i="7"/>
  <c r="BG45" i="7"/>
  <c r="BE56" i="8"/>
  <c r="BG31" i="7"/>
  <c r="BG59" i="7"/>
  <c r="BE54" i="8"/>
  <c r="BG79" i="7"/>
  <c r="BE15" i="8"/>
  <c r="BG64" i="7"/>
  <c r="BG105" i="7"/>
  <c r="BF82" i="7"/>
  <c r="BE82" i="8"/>
  <c r="BE72" i="8"/>
  <c r="BJ71" i="7"/>
  <c r="BG23" i="7"/>
  <c r="BG84" i="7"/>
  <c r="BH78" i="7"/>
  <c r="BE88" i="8"/>
  <c r="BG58" i="7"/>
  <c r="BF9" i="7"/>
  <c r="BE9" i="8"/>
  <c r="BG21" i="7"/>
  <c r="BH44" i="7"/>
  <c r="BG25" i="7"/>
  <c r="BF5" i="7"/>
  <c r="BE5" i="8"/>
  <c r="BE90" i="8"/>
  <c r="BE20" i="8"/>
  <c r="BE69" i="8"/>
  <c r="BE46" i="8"/>
  <c r="BE74" i="8"/>
  <c r="BE50" i="8"/>
  <c r="BE85" i="8"/>
  <c r="BE17" i="8"/>
  <c r="BE96" i="8"/>
  <c r="BE36" i="8"/>
  <c r="BE65" i="8"/>
  <c r="BE78" i="8"/>
  <c r="BE44" i="8"/>
  <c r="BE94" i="8"/>
  <c r="BE34" i="8"/>
  <c r="BF67" i="7"/>
  <c r="BE67" i="8"/>
  <c r="BG54" i="7"/>
  <c r="BE27" i="8"/>
  <c r="BG15" i="7"/>
  <c r="BE29" i="8"/>
  <c r="BG7" i="7"/>
  <c r="BG4" i="7"/>
  <c r="BE24" i="8"/>
  <c r="BE104" i="8"/>
  <c r="BF42" i="7"/>
  <c r="BE42" i="8"/>
  <c r="BH36" i="7"/>
  <c r="BE12" i="8"/>
  <c r="BF86" i="7"/>
  <c r="BE86" i="8"/>
  <c r="BF102" i="7"/>
  <c r="BE102" i="8"/>
  <c r="BF38" i="7"/>
  <c r="BE38" i="8"/>
  <c r="BF70" i="7"/>
  <c r="BE70" i="8"/>
  <c r="BG53" i="7"/>
  <c r="BE92" i="8"/>
  <c r="BG8" i="7"/>
  <c r="BH85" i="7"/>
  <c r="BG39" i="7"/>
  <c r="BF26" i="7"/>
  <c r="BE26" i="8"/>
  <c r="BG51" i="7"/>
  <c r="BG57" i="7"/>
  <c r="BE80" i="8"/>
  <c r="BG43" i="7"/>
  <c r="BI100" i="7"/>
  <c r="BH34" i="7"/>
  <c r="BE45" i="8"/>
  <c r="BE81" i="8"/>
  <c r="BG103" i="7"/>
  <c r="BE31" i="8"/>
  <c r="BE33" i="8"/>
  <c r="BE59" i="8"/>
  <c r="BE18" i="8"/>
  <c r="BG99" i="7"/>
  <c r="BG19" i="7"/>
  <c r="BE79" i="8"/>
  <c r="BE64" i="8"/>
  <c r="BE47" i="8"/>
  <c r="BE105" i="8"/>
  <c r="BG29" i="7"/>
  <c r="BE28" i="8"/>
  <c r="BE76" i="8"/>
  <c r="BF37" i="7"/>
  <c r="BE37" i="8"/>
  <c r="BE84" i="8"/>
  <c r="BE61" i="8"/>
  <c r="BG92" i="7"/>
  <c r="BF22" i="7"/>
  <c r="BE22" i="8"/>
  <c r="BE77" i="8"/>
  <c r="BE25" i="8"/>
  <c r="BH46" i="7"/>
  <c r="BF60" i="7"/>
  <c r="BE60" i="8"/>
  <c r="BG81" i="7"/>
  <c r="BG33" i="7"/>
  <c r="BG18" i="7"/>
  <c r="BE32" i="8"/>
  <c r="BG47" i="7"/>
  <c r="BE71" i="8"/>
  <c r="BF14" i="7"/>
  <c r="BE14" i="8"/>
  <c r="BG28" i="7"/>
  <c r="BG76" i="7"/>
  <c r="BF89" i="7"/>
  <c r="BE89" i="8"/>
  <c r="BG61" i="7"/>
  <c r="BH74" i="7"/>
  <c r="BE95" i="8"/>
  <c r="BE35" i="8"/>
  <c r="BG77" i="7"/>
  <c r="BE40" i="8"/>
  <c r="BH69" i="7"/>
  <c r="BF106" i="7"/>
  <c r="BE106" i="8"/>
  <c r="BE91" i="8"/>
  <c r="BF30" i="7"/>
  <c r="BE30" i="8"/>
  <c r="BE16" i="8"/>
  <c r="BG56" i="7"/>
  <c r="BE63" i="8"/>
  <c r="BH50" i="7"/>
  <c r="BE48" i="8"/>
  <c r="BE97" i="8"/>
  <c r="BE75" i="8"/>
  <c r="BH17" i="7"/>
  <c r="BG32" i="7"/>
  <c r="BE101" i="8"/>
  <c r="BE41" i="8"/>
  <c r="BE13" i="8"/>
  <c r="BE87" i="8"/>
  <c r="BE7" i="8"/>
  <c r="BE4" i="8"/>
  <c r="BF62" i="7"/>
  <c r="BE62" i="8"/>
  <c r="BF98" i="7"/>
  <c r="BE98" i="8"/>
  <c r="BG72" i="7"/>
  <c r="BF73" i="7"/>
  <c r="BE73" i="8"/>
  <c r="BF66" i="7"/>
  <c r="BE66" i="8"/>
  <c r="BH65" i="7"/>
  <c r="BG88" i="7"/>
  <c r="BF93" i="7"/>
  <c r="BE93" i="8"/>
  <c r="BE53" i="8"/>
  <c r="BF6" i="7"/>
  <c r="BE6" i="8"/>
  <c r="BE8" i="8"/>
  <c r="BF10" i="7"/>
  <c r="BE10" i="8"/>
  <c r="BE39" i="8"/>
  <c r="BG95" i="7"/>
  <c r="BE51" i="8"/>
  <c r="BG35" i="7"/>
  <c r="BE57" i="8"/>
  <c r="BF68" i="7"/>
  <c r="BE68" i="8"/>
  <c r="BG40" i="7"/>
  <c r="BE43" i="8"/>
  <c r="BH20" i="7"/>
  <c r="BG91" i="7"/>
  <c r="BH94" i="7"/>
  <c r="BG16" i="7"/>
  <c r="BF83" i="7"/>
  <c r="BE83" i="8"/>
  <c r="BE103" i="8"/>
  <c r="BG63" i="7"/>
  <c r="BG48" i="7"/>
  <c r="BF52" i="7"/>
  <c r="BE52" i="8"/>
  <c r="BG97" i="7"/>
  <c r="BE99" i="8"/>
  <c r="BG75" i="7"/>
  <c r="BG27" i="7"/>
  <c r="BE19" i="8"/>
  <c r="BG101" i="7"/>
  <c r="BG41" i="7"/>
  <c r="BG13" i="7"/>
  <c r="BG87" i="7"/>
  <c r="BH90" i="7"/>
  <c r="BF111" i="8" l="1"/>
  <c r="BS113" i="7"/>
  <c r="BF109" i="8"/>
  <c r="BF112" i="8"/>
  <c r="BF108" i="8"/>
  <c r="BS112" i="7"/>
  <c r="BF113" i="8"/>
  <c r="BF110" i="8"/>
  <c r="BF107" i="8"/>
  <c r="BF41" i="8"/>
  <c r="BF63" i="8"/>
  <c r="BF87" i="8"/>
  <c r="BF8" i="8"/>
  <c r="BF59" i="8"/>
  <c r="BF18" i="8"/>
  <c r="BF12" i="8"/>
  <c r="BI107" i="7"/>
  <c r="BG83" i="7"/>
  <c r="BF83" i="8"/>
  <c r="BI20" i="7"/>
  <c r="BH40" i="7"/>
  <c r="BH95" i="7"/>
  <c r="BF85" i="8"/>
  <c r="BH88" i="7"/>
  <c r="BF90" i="8"/>
  <c r="BI17" i="7"/>
  <c r="BH56" i="7"/>
  <c r="BH47" i="7"/>
  <c r="BF29" i="8"/>
  <c r="BF99" i="8"/>
  <c r="BF51" i="8"/>
  <c r="BH53" i="7"/>
  <c r="BG38" i="7"/>
  <c r="BF38" i="8"/>
  <c r="BG86" i="7"/>
  <c r="BF86" i="8"/>
  <c r="BF96" i="8"/>
  <c r="BH4" i="7"/>
  <c r="BH54" i="7"/>
  <c r="BF21" i="8"/>
  <c r="BH79" i="7"/>
  <c r="BF31" i="8"/>
  <c r="BH45" i="7"/>
  <c r="BG55" i="7"/>
  <c r="BF55" i="8"/>
  <c r="BF24" i="8"/>
  <c r="BH63" i="7"/>
  <c r="BI94" i="7"/>
  <c r="BH35" i="7"/>
  <c r="BF32" i="8"/>
  <c r="BI50" i="7"/>
  <c r="BH61" i="7"/>
  <c r="BH76" i="7"/>
  <c r="BG14" i="7"/>
  <c r="BF14" i="8"/>
  <c r="BH92" i="7"/>
  <c r="BG37" i="7"/>
  <c r="BF37" i="8"/>
  <c r="BH29" i="7"/>
  <c r="BH51" i="7"/>
  <c r="BH39" i="7"/>
  <c r="BH8" i="7"/>
  <c r="BG42" i="7"/>
  <c r="BF42" i="8"/>
  <c r="BF100" i="8"/>
  <c r="BF7" i="8"/>
  <c r="BH15" i="7"/>
  <c r="BH25" i="7"/>
  <c r="BH21" i="7"/>
  <c r="BF84" i="8"/>
  <c r="BG82" i="7"/>
  <c r="BF82" i="8"/>
  <c r="BH64" i="7"/>
  <c r="BH31" i="7"/>
  <c r="BH104" i="7"/>
  <c r="BH13" i="7"/>
  <c r="BH27" i="7"/>
  <c r="BF97" i="8"/>
  <c r="BF48" i="8"/>
  <c r="BH16" i="7"/>
  <c r="BF91" i="8"/>
  <c r="BI65" i="7"/>
  <c r="BH32" i="7"/>
  <c r="BG106" i="7"/>
  <c r="BF106" i="8"/>
  <c r="BF77" i="8"/>
  <c r="BF28" i="8"/>
  <c r="BF81" i="8"/>
  <c r="BF19" i="8"/>
  <c r="BF103" i="8"/>
  <c r="BJ100" i="7"/>
  <c r="BF57" i="8"/>
  <c r="BG70" i="7"/>
  <c r="BF70" i="8"/>
  <c r="BG102" i="7"/>
  <c r="BF102" i="8"/>
  <c r="BF71" i="8"/>
  <c r="BH7" i="7"/>
  <c r="BG67" i="7"/>
  <c r="BF67" i="8"/>
  <c r="BH84" i="7"/>
  <c r="BK71" i="7"/>
  <c r="BF105" i="8"/>
  <c r="BH80" i="7"/>
  <c r="BH75" i="7"/>
  <c r="BF35" i="8"/>
  <c r="BG66" i="7"/>
  <c r="BF66" i="8"/>
  <c r="BF72" i="8"/>
  <c r="BI69" i="7"/>
  <c r="BF61" i="8"/>
  <c r="BF76" i="8"/>
  <c r="BF33" i="8"/>
  <c r="BF92" i="8"/>
  <c r="BF46" i="8"/>
  <c r="BH43" i="7"/>
  <c r="BF39" i="8"/>
  <c r="BF15" i="8"/>
  <c r="BF25" i="8"/>
  <c r="BF58" i="8"/>
  <c r="BI78" i="7"/>
  <c r="BH23" i="7"/>
  <c r="BF64" i="8"/>
  <c r="BF104" i="8"/>
  <c r="BH87" i="7"/>
  <c r="BH41" i="7"/>
  <c r="BF27" i="8"/>
  <c r="BG52" i="7"/>
  <c r="BF52" i="8"/>
  <c r="BF16" i="8"/>
  <c r="BF36" i="8"/>
  <c r="BH72" i="7"/>
  <c r="BG62" i="7"/>
  <c r="BF62" i="8"/>
  <c r="BH33" i="7"/>
  <c r="BG60" i="7"/>
  <c r="BF60" i="8"/>
  <c r="BH99" i="7"/>
  <c r="BH58" i="7"/>
  <c r="BF80" i="8"/>
  <c r="BH24" i="7"/>
  <c r="BF101" i="8"/>
  <c r="BG68" i="7"/>
  <c r="BF68" i="8"/>
  <c r="BG93" i="7"/>
  <c r="BF93" i="8"/>
  <c r="BI90" i="7"/>
  <c r="BF13" i="8"/>
  <c r="BH101" i="7"/>
  <c r="BF75" i="8"/>
  <c r="BH97" i="7"/>
  <c r="BH48" i="7"/>
  <c r="BF34" i="8"/>
  <c r="BH91" i="7"/>
  <c r="BF40" i="8"/>
  <c r="BF95" i="8"/>
  <c r="BG10" i="7"/>
  <c r="BF10" i="8"/>
  <c r="BG6" i="7"/>
  <c r="BF6" i="8"/>
  <c r="BF88" i="8"/>
  <c r="BG73" i="7"/>
  <c r="BF73" i="8"/>
  <c r="BG98" i="7"/>
  <c r="BF98" i="8"/>
  <c r="BF56" i="8"/>
  <c r="BG30" i="7"/>
  <c r="BF30" i="8"/>
  <c r="BH77" i="7"/>
  <c r="BI74" i="7"/>
  <c r="BG89" i="7"/>
  <c r="BF89" i="8"/>
  <c r="BH28" i="7"/>
  <c r="BF47" i="8"/>
  <c r="BH18" i="7"/>
  <c r="BH81" i="7"/>
  <c r="BI46" i="7"/>
  <c r="BG22" i="7"/>
  <c r="BF22" i="8"/>
  <c r="BH19" i="7"/>
  <c r="BH103" i="7"/>
  <c r="BI34" i="7"/>
  <c r="BF43" i="8"/>
  <c r="BH57" i="7"/>
  <c r="BG26" i="7"/>
  <c r="BF26" i="8"/>
  <c r="BI85" i="7"/>
  <c r="BF53" i="8"/>
  <c r="BI36" i="7"/>
  <c r="BF4" i="8"/>
  <c r="BF54" i="8"/>
  <c r="BG5" i="7"/>
  <c r="BF5" i="8"/>
  <c r="BF20" i="8"/>
  <c r="BF65" i="8"/>
  <c r="BF50" i="8"/>
  <c r="BF69" i="8"/>
  <c r="BF94" i="8"/>
  <c r="BF17" i="8"/>
  <c r="BF44" i="8"/>
  <c r="BF74" i="8"/>
  <c r="BF78" i="8"/>
  <c r="BI44" i="7"/>
  <c r="BG9" i="7"/>
  <c r="BF9" i="8"/>
  <c r="BF23" i="8"/>
  <c r="BH105" i="7"/>
  <c r="BF79" i="8"/>
  <c r="BH59" i="7"/>
  <c r="BF45" i="8"/>
  <c r="BG49" i="7"/>
  <c r="BF49" i="8"/>
  <c r="BH12" i="7"/>
  <c r="BG11" i="7"/>
  <c r="BF11" i="8"/>
  <c r="BI96" i="7"/>
  <c r="BG109" i="8" l="1"/>
  <c r="BG111" i="8"/>
  <c r="BG113" i="8"/>
  <c r="BG110" i="8"/>
  <c r="BG108" i="8"/>
  <c r="BG112" i="8"/>
  <c r="BG107" i="8"/>
  <c r="BG12" i="8"/>
  <c r="BG77" i="8"/>
  <c r="BG57" i="8"/>
  <c r="BG19" i="8"/>
  <c r="BG105" i="8"/>
  <c r="BG81" i="8"/>
  <c r="BG95" i="8"/>
  <c r="BJ107" i="7"/>
  <c r="BJ34" i="7"/>
  <c r="BJ46" i="7"/>
  <c r="BH30" i="7"/>
  <c r="BG30" i="8"/>
  <c r="BH98" i="7"/>
  <c r="BG98" i="8"/>
  <c r="BH93" i="7"/>
  <c r="BG93" i="8"/>
  <c r="BI58" i="7"/>
  <c r="BH62" i="7"/>
  <c r="BG62" i="8"/>
  <c r="BI87" i="7"/>
  <c r="BI23" i="7"/>
  <c r="BI43" i="7"/>
  <c r="BG84" i="8"/>
  <c r="BG36" i="8"/>
  <c r="BH70" i="7"/>
  <c r="BG70" i="8"/>
  <c r="BK100" i="7"/>
  <c r="BG46" i="8"/>
  <c r="BG16" i="8"/>
  <c r="BG27" i="8"/>
  <c r="BI31" i="7"/>
  <c r="BH82" i="7"/>
  <c r="BG82" i="8"/>
  <c r="BG25" i="8"/>
  <c r="BG8" i="8"/>
  <c r="BG51" i="8"/>
  <c r="BG61" i="8"/>
  <c r="BI45" i="7"/>
  <c r="BG53" i="8"/>
  <c r="BI56" i="7"/>
  <c r="BI95" i="7"/>
  <c r="BJ96" i="7"/>
  <c r="BJ85" i="7"/>
  <c r="BG48" i="8"/>
  <c r="BG33" i="8"/>
  <c r="BG41" i="8"/>
  <c r="BI84" i="7"/>
  <c r="BG7" i="8"/>
  <c r="BG85" i="8"/>
  <c r="BI27" i="7"/>
  <c r="BI25" i="7"/>
  <c r="BI8" i="7"/>
  <c r="BH37" i="7"/>
  <c r="BG37" i="8"/>
  <c r="BG65" i="8"/>
  <c r="BG54" i="8"/>
  <c r="BH86" i="7"/>
  <c r="BG86" i="8"/>
  <c r="BG47" i="8"/>
  <c r="BI88" i="7"/>
  <c r="BG40" i="8"/>
  <c r="BH11" i="7"/>
  <c r="BG11" i="8"/>
  <c r="BH49" i="7"/>
  <c r="BG49" i="8"/>
  <c r="BG78" i="8"/>
  <c r="BJ44" i="7"/>
  <c r="BH26" i="7"/>
  <c r="BG26" i="8"/>
  <c r="BG18" i="8"/>
  <c r="BI28" i="7"/>
  <c r="BJ74" i="7"/>
  <c r="BH10" i="7"/>
  <c r="BG10" i="8"/>
  <c r="BI91" i="7"/>
  <c r="BG97" i="8"/>
  <c r="BI101" i="7"/>
  <c r="BG58" i="8"/>
  <c r="BH52" i="7"/>
  <c r="BG52" i="8"/>
  <c r="BG87" i="8"/>
  <c r="BG23" i="8"/>
  <c r="BG43" i="8"/>
  <c r="BJ69" i="7"/>
  <c r="BG80" i="8"/>
  <c r="BL71" i="7"/>
  <c r="BG74" i="8"/>
  <c r="BG32" i="8"/>
  <c r="BI13" i="7"/>
  <c r="BG31" i="8"/>
  <c r="BI21" i="7"/>
  <c r="BI15" i="7"/>
  <c r="BH42" i="7"/>
  <c r="BG42" i="8"/>
  <c r="BI39" i="7"/>
  <c r="BG29" i="8"/>
  <c r="BI92" i="7"/>
  <c r="BI76" i="7"/>
  <c r="BJ50" i="7"/>
  <c r="BI35" i="7"/>
  <c r="BI63" i="7"/>
  <c r="BG45" i="8"/>
  <c r="BI79" i="7"/>
  <c r="BG100" i="8"/>
  <c r="BH38" i="7"/>
  <c r="BG38" i="8"/>
  <c r="BG56" i="8"/>
  <c r="BI19" i="7"/>
  <c r="BI18" i="7"/>
  <c r="BI97" i="7"/>
  <c r="BG24" i="8"/>
  <c r="BH60" i="7"/>
  <c r="BG60" i="8"/>
  <c r="BG20" i="8"/>
  <c r="BG75" i="8"/>
  <c r="BI80" i="7"/>
  <c r="BH67" i="7"/>
  <c r="BG67" i="8"/>
  <c r="BI32" i="7"/>
  <c r="BG90" i="8"/>
  <c r="BG71" i="8"/>
  <c r="BG88" i="8"/>
  <c r="BJ20" i="7"/>
  <c r="BI12" i="7"/>
  <c r="BG59" i="8"/>
  <c r="BI105" i="7"/>
  <c r="BH9" i="7"/>
  <c r="BG9" i="8"/>
  <c r="BI57" i="7"/>
  <c r="BG103" i="8"/>
  <c r="BH89" i="7"/>
  <c r="BG89" i="8"/>
  <c r="BI77" i="7"/>
  <c r="BH6" i="7"/>
  <c r="BG6" i="8"/>
  <c r="BI24" i="7"/>
  <c r="BG99" i="8"/>
  <c r="BG72" i="8"/>
  <c r="BI75" i="7"/>
  <c r="BG34" i="8"/>
  <c r="BI16" i="7"/>
  <c r="BG104" i="8"/>
  <c r="BG64" i="8"/>
  <c r="BI51" i="7"/>
  <c r="BH14" i="7"/>
  <c r="BG14" i="8"/>
  <c r="BI61" i="7"/>
  <c r="BJ94" i="7"/>
  <c r="BG4" i="8"/>
  <c r="BI53" i="7"/>
  <c r="BI59" i="7"/>
  <c r="BH5" i="7"/>
  <c r="BG5" i="8"/>
  <c r="BG50" i="8"/>
  <c r="BG94" i="8"/>
  <c r="BJ36" i="7"/>
  <c r="BI103" i="7"/>
  <c r="BH22" i="7"/>
  <c r="BG22" i="8"/>
  <c r="BI81" i="7"/>
  <c r="BG28" i="8"/>
  <c r="BG69" i="8"/>
  <c r="BG17" i="8"/>
  <c r="BH73" i="7"/>
  <c r="BG73" i="8"/>
  <c r="BG91" i="8"/>
  <c r="BI48" i="7"/>
  <c r="BG101" i="8"/>
  <c r="BJ90" i="7"/>
  <c r="BH68" i="7"/>
  <c r="BG68" i="8"/>
  <c r="BI99" i="7"/>
  <c r="BI33" i="7"/>
  <c r="BI72" i="7"/>
  <c r="BI41" i="7"/>
  <c r="BJ78" i="7"/>
  <c r="BH66" i="7"/>
  <c r="BG66" i="8"/>
  <c r="BG96" i="8"/>
  <c r="BG44" i="8"/>
  <c r="BI7" i="7"/>
  <c r="BH102" i="7"/>
  <c r="BG102" i="8"/>
  <c r="BH106" i="7"/>
  <c r="BG106" i="8"/>
  <c r="BJ65" i="7"/>
  <c r="BG13" i="8"/>
  <c r="BI104" i="7"/>
  <c r="BI64" i="7"/>
  <c r="BG21" i="8"/>
  <c r="BG15" i="8"/>
  <c r="BG39" i="8"/>
  <c r="BI29" i="7"/>
  <c r="BG92" i="8"/>
  <c r="BG76" i="8"/>
  <c r="BG35" i="8"/>
  <c r="BG63" i="8"/>
  <c r="BH55" i="7"/>
  <c r="BG55" i="8"/>
  <c r="BG79" i="8"/>
  <c r="BI54" i="7"/>
  <c r="BI4" i="7"/>
  <c r="BI47" i="7"/>
  <c r="BJ17" i="7"/>
  <c r="BI40" i="7"/>
  <c r="BH83" i="7"/>
  <c r="BG83" i="8"/>
  <c r="BH109" i="8" l="1"/>
  <c r="BH112" i="8"/>
  <c r="BH108" i="8"/>
  <c r="BH113" i="8"/>
  <c r="BH111" i="8"/>
  <c r="BH110" i="8"/>
  <c r="BH107" i="8"/>
  <c r="BH100" i="8"/>
  <c r="BH31" i="8"/>
  <c r="BH54" i="8"/>
  <c r="BH104" i="8"/>
  <c r="BK107" i="7"/>
  <c r="BK65" i="7"/>
  <c r="BI102" i="7"/>
  <c r="BH102" i="8"/>
  <c r="BK78" i="7"/>
  <c r="BJ99" i="7"/>
  <c r="BK90" i="7"/>
  <c r="BH9" i="8"/>
  <c r="BI9" i="7"/>
  <c r="BH12" i="8"/>
  <c r="BJ13" i="7"/>
  <c r="BM71" i="7"/>
  <c r="BJ28" i="7"/>
  <c r="BH88" i="8"/>
  <c r="BI37" i="7"/>
  <c r="BH37" i="8"/>
  <c r="BH23" i="8"/>
  <c r="BK17" i="7"/>
  <c r="BH71" i="8"/>
  <c r="BJ54" i="7"/>
  <c r="BJ104" i="7"/>
  <c r="BH33" i="8"/>
  <c r="BK36" i="7"/>
  <c r="BJ53" i="7"/>
  <c r="BH51" i="8"/>
  <c r="BJ75" i="7"/>
  <c r="BJ77" i="7"/>
  <c r="BJ79" i="7"/>
  <c r="BH35" i="8"/>
  <c r="BH76" i="8"/>
  <c r="BI42" i="7"/>
  <c r="BH42" i="8"/>
  <c r="BJ21" i="7"/>
  <c r="BH91" i="8"/>
  <c r="BJ88" i="7"/>
  <c r="BL100" i="7"/>
  <c r="BJ23" i="7"/>
  <c r="BI93" i="7"/>
  <c r="BH93" i="8"/>
  <c r="BK34" i="7"/>
  <c r="BH47" i="8"/>
  <c r="BJ29" i="7"/>
  <c r="BH64" i="8"/>
  <c r="BJ40" i="7"/>
  <c r="BJ47" i="7"/>
  <c r="BJ4" i="7"/>
  <c r="BJ64" i="7"/>
  <c r="BH72" i="8"/>
  <c r="BH99" i="8"/>
  <c r="BJ48" i="7"/>
  <c r="BJ81" i="7"/>
  <c r="BJ103" i="7"/>
  <c r="BJ59" i="7"/>
  <c r="BI6" i="7"/>
  <c r="BH6" i="8"/>
  <c r="BI89" i="7"/>
  <c r="BH89" i="8"/>
  <c r="BK20" i="7"/>
  <c r="BH32" i="8"/>
  <c r="BH80" i="8"/>
  <c r="BJ97" i="7"/>
  <c r="BJ19" i="7"/>
  <c r="BH63" i="8"/>
  <c r="BH92" i="8"/>
  <c r="BJ39" i="7"/>
  <c r="BJ15" i="7"/>
  <c r="BH13" i="8"/>
  <c r="BK69" i="7"/>
  <c r="BJ101" i="7"/>
  <c r="BH28" i="8"/>
  <c r="BI26" i="7"/>
  <c r="BH26" i="8"/>
  <c r="BH25" i="8"/>
  <c r="BK85" i="7"/>
  <c r="BJ95" i="7"/>
  <c r="BH45" i="8"/>
  <c r="BI70" i="7"/>
  <c r="BH70" i="8"/>
  <c r="BJ43" i="7"/>
  <c r="BJ87" i="7"/>
  <c r="BJ58" i="7"/>
  <c r="BI98" i="7"/>
  <c r="BH98" i="8"/>
  <c r="BK46" i="7"/>
  <c r="BI55" i="7"/>
  <c r="BH55" i="8"/>
  <c r="BJ72" i="7"/>
  <c r="BH53" i="8"/>
  <c r="BK94" i="7"/>
  <c r="BI14" i="7"/>
  <c r="BH14" i="8"/>
  <c r="BH75" i="8"/>
  <c r="BH24" i="8"/>
  <c r="BH77" i="8"/>
  <c r="BJ32" i="7"/>
  <c r="BJ80" i="7"/>
  <c r="BI60" i="7"/>
  <c r="BH60" i="8"/>
  <c r="BH18" i="8"/>
  <c r="BH79" i="8"/>
  <c r="BJ63" i="7"/>
  <c r="BK50" i="7"/>
  <c r="BJ92" i="7"/>
  <c r="BH21" i="8"/>
  <c r="BI52" i="7"/>
  <c r="BH52" i="8"/>
  <c r="BI10" i="7"/>
  <c r="BH10" i="8"/>
  <c r="BI49" i="7"/>
  <c r="BH49" i="8"/>
  <c r="BI86" i="7"/>
  <c r="BH86" i="8"/>
  <c r="BJ25" i="7"/>
  <c r="BH56" i="8"/>
  <c r="BJ45" i="7"/>
  <c r="BJ31" i="7"/>
  <c r="BI83" i="7"/>
  <c r="BH83" i="8"/>
  <c r="BH29" i="8"/>
  <c r="BH7" i="8"/>
  <c r="BH41" i="8"/>
  <c r="BI22" i="7"/>
  <c r="BH22" i="8"/>
  <c r="BI5" i="7"/>
  <c r="BH5" i="8"/>
  <c r="BH50" i="8"/>
  <c r="BH69" i="8"/>
  <c r="BH74" i="8"/>
  <c r="BH44" i="8"/>
  <c r="BH17" i="8"/>
  <c r="BH78" i="8"/>
  <c r="BH90" i="8"/>
  <c r="BH36" i="8"/>
  <c r="BH94" i="8"/>
  <c r="BH85" i="8"/>
  <c r="BH96" i="8"/>
  <c r="BH46" i="8"/>
  <c r="BH34" i="8"/>
  <c r="BH65" i="8"/>
  <c r="BH61" i="8"/>
  <c r="BH16" i="8"/>
  <c r="BJ24" i="7"/>
  <c r="BH57" i="8"/>
  <c r="BH105" i="8"/>
  <c r="BJ12" i="7"/>
  <c r="BJ18" i="7"/>
  <c r="BK44" i="7"/>
  <c r="BH8" i="8"/>
  <c r="BH27" i="8"/>
  <c r="BH84" i="8"/>
  <c r="BK96" i="7"/>
  <c r="BJ56" i="7"/>
  <c r="BI62" i="7"/>
  <c r="BH62" i="8"/>
  <c r="BI30" i="7"/>
  <c r="BH30" i="8"/>
  <c r="BH40" i="8"/>
  <c r="BH4" i="8"/>
  <c r="BI106" i="7"/>
  <c r="BH106" i="8"/>
  <c r="BJ7" i="7"/>
  <c r="BI66" i="7"/>
  <c r="BH66" i="8"/>
  <c r="BJ41" i="7"/>
  <c r="BJ33" i="7"/>
  <c r="BI68" i="7"/>
  <c r="BH68" i="8"/>
  <c r="BH48" i="8"/>
  <c r="BI73" i="7"/>
  <c r="BH73" i="8"/>
  <c r="BH81" i="8"/>
  <c r="BH103" i="8"/>
  <c r="BH59" i="8"/>
  <c r="BJ61" i="7"/>
  <c r="BJ51" i="7"/>
  <c r="BJ16" i="7"/>
  <c r="BJ57" i="7"/>
  <c r="BJ105" i="7"/>
  <c r="BI67" i="7"/>
  <c r="BH67" i="8"/>
  <c r="BH97" i="8"/>
  <c r="BH19" i="8"/>
  <c r="BI38" i="7"/>
  <c r="BH38" i="8"/>
  <c r="BJ35" i="7"/>
  <c r="BJ76" i="7"/>
  <c r="BH39" i="8"/>
  <c r="BH15" i="8"/>
  <c r="BH101" i="8"/>
  <c r="BJ91" i="7"/>
  <c r="BK74" i="7"/>
  <c r="BI11" i="7"/>
  <c r="BH11" i="8"/>
  <c r="BJ8" i="7"/>
  <c r="BJ27" i="7"/>
  <c r="BJ84" i="7"/>
  <c r="BH95" i="8"/>
  <c r="BI82" i="7"/>
  <c r="BH82" i="8"/>
  <c r="BH43" i="8"/>
  <c r="BH87" i="8"/>
  <c r="BH58" i="8"/>
  <c r="BH20" i="8"/>
  <c r="BI108" i="8" l="1"/>
  <c r="BI113" i="8"/>
  <c r="BI110" i="8"/>
  <c r="BI109" i="8"/>
  <c r="BI111" i="8"/>
  <c r="BI112" i="8"/>
  <c r="BI107" i="8"/>
  <c r="BI69" i="8"/>
  <c r="BL107" i="7"/>
  <c r="BJ38" i="7"/>
  <c r="BI38" i="8"/>
  <c r="BI56" i="8"/>
  <c r="BL44" i="7"/>
  <c r="BK12" i="7"/>
  <c r="BK24" i="7"/>
  <c r="BJ22" i="7"/>
  <c r="BI22" i="8"/>
  <c r="BI45" i="8"/>
  <c r="BJ49" i="7"/>
  <c r="BI49" i="8"/>
  <c r="BI80" i="8"/>
  <c r="BJ14" i="7"/>
  <c r="BI14" i="8"/>
  <c r="BI58" i="8"/>
  <c r="BI43" i="8"/>
  <c r="BL69" i="7"/>
  <c r="BI39" i="8"/>
  <c r="BK97" i="7"/>
  <c r="BJ6" i="7"/>
  <c r="BI6" i="8"/>
  <c r="BI103" i="8"/>
  <c r="BI48" i="8"/>
  <c r="BM100" i="7"/>
  <c r="BI21" i="8"/>
  <c r="BL36" i="7"/>
  <c r="BI54" i="8"/>
  <c r="BL17" i="7"/>
  <c r="BN71" i="7"/>
  <c r="BI27" i="8"/>
  <c r="BI35" i="8"/>
  <c r="BI20" i="8"/>
  <c r="BK51" i="7"/>
  <c r="BJ66" i="7"/>
  <c r="BI66" i="8"/>
  <c r="BI18" i="8"/>
  <c r="BL50" i="7"/>
  <c r="BK72" i="7"/>
  <c r="BK58" i="7"/>
  <c r="BI101" i="8"/>
  <c r="BK39" i="7"/>
  <c r="BI94" i="8"/>
  <c r="BK48" i="7"/>
  <c r="BI78" i="8"/>
  <c r="BI100" i="8"/>
  <c r="BI47" i="8"/>
  <c r="BI23" i="8"/>
  <c r="BI88" i="8"/>
  <c r="BK21" i="7"/>
  <c r="BK54" i="7"/>
  <c r="BJ102" i="7"/>
  <c r="BI102" i="8"/>
  <c r="BJ11" i="7"/>
  <c r="BI11" i="8"/>
  <c r="BK35" i="7"/>
  <c r="BI16" i="8"/>
  <c r="BI41" i="8"/>
  <c r="BI7" i="8"/>
  <c r="BK18" i="7"/>
  <c r="BJ5" i="7"/>
  <c r="BI5" i="8"/>
  <c r="BI96" i="8"/>
  <c r="BI44" i="8"/>
  <c r="BI36" i="8"/>
  <c r="BI74" i="8"/>
  <c r="BI34" i="8"/>
  <c r="BI17" i="8"/>
  <c r="BI31" i="8"/>
  <c r="BJ86" i="7"/>
  <c r="BI86" i="8"/>
  <c r="BJ10" i="7"/>
  <c r="BI10" i="8"/>
  <c r="BI92" i="8"/>
  <c r="BI63" i="8"/>
  <c r="BI32" i="8"/>
  <c r="BL94" i="7"/>
  <c r="BI87" i="8"/>
  <c r="BK95" i="7"/>
  <c r="BK101" i="7"/>
  <c r="BI15" i="8"/>
  <c r="BK19" i="7"/>
  <c r="BJ89" i="7"/>
  <c r="BI89" i="8"/>
  <c r="BI59" i="8"/>
  <c r="BI81" i="8"/>
  <c r="BI90" i="8"/>
  <c r="BI65" i="8"/>
  <c r="BI71" i="8"/>
  <c r="BK47" i="7"/>
  <c r="BI29" i="8"/>
  <c r="BL34" i="7"/>
  <c r="BK23" i="7"/>
  <c r="BK88" i="7"/>
  <c r="BI79" i="8"/>
  <c r="BI75" i="8"/>
  <c r="BK53" i="7"/>
  <c r="BI104" i="8"/>
  <c r="BK28" i="7"/>
  <c r="BK13" i="7"/>
  <c r="BJ82" i="7"/>
  <c r="BI82" i="8"/>
  <c r="BK84" i="7"/>
  <c r="BK8" i="7"/>
  <c r="BL74" i="7"/>
  <c r="BK76" i="7"/>
  <c r="BJ67" i="7"/>
  <c r="BI67" i="8"/>
  <c r="BI57" i="8"/>
  <c r="BI51" i="8"/>
  <c r="BJ73" i="7"/>
  <c r="BI73" i="8"/>
  <c r="BI33" i="8"/>
  <c r="BK25" i="7"/>
  <c r="BJ52" i="7"/>
  <c r="BI52" i="8"/>
  <c r="BI72" i="8"/>
  <c r="BL85" i="7"/>
  <c r="BL20" i="7"/>
  <c r="BK64" i="7"/>
  <c r="BK4" i="7"/>
  <c r="BK40" i="7"/>
  <c r="BJ93" i="7"/>
  <c r="BI93" i="8"/>
  <c r="BI77" i="8"/>
  <c r="BJ9" i="7"/>
  <c r="BI9" i="8"/>
  <c r="BI99" i="8"/>
  <c r="BI91" i="8"/>
  <c r="BK57" i="7"/>
  <c r="BK33" i="7"/>
  <c r="BJ106" i="7"/>
  <c r="BI106" i="8"/>
  <c r="BJ30" i="7"/>
  <c r="BI30" i="8"/>
  <c r="BK56" i="7"/>
  <c r="BJ83" i="7"/>
  <c r="BI83" i="8"/>
  <c r="BK45" i="7"/>
  <c r="BK80" i="7"/>
  <c r="BL46" i="7"/>
  <c r="BK43" i="7"/>
  <c r="BI95" i="8"/>
  <c r="BI19" i="8"/>
  <c r="BK103" i="7"/>
  <c r="BK77" i="7"/>
  <c r="BI53" i="8"/>
  <c r="BI28" i="8"/>
  <c r="BI13" i="8"/>
  <c r="BK99" i="7"/>
  <c r="BI85" i="8"/>
  <c r="BK27" i="7"/>
  <c r="BK91" i="7"/>
  <c r="BI105" i="8"/>
  <c r="BI61" i="8"/>
  <c r="BI46" i="8"/>
  <c r="BI84" i="8"/>
  <c r="BI8" i="8"/>
  <c r="BI76" i="8"/>
  <c r="BK105" i="7"/>
  <c r="BK16" i="7"/>
  <c r="BK61" i="7"/>
  <c r="BJ68" i="7"/>
  <c r="BI68" i="8"/>
  <c r="BK41" i="7"/>
  <c r="BK7" i="7"/>
  <c r="BJ62" i="7"/>
  <c r="BI62" i="8"/>
  <c r="BL96" i="7"/>
  <c r="BI12" i="8"/>
  <c r="BI24" i="8"/>
  <c r="BK31" i="7"/>
  <c r="BI25" i="8"/>
  <c r="BK92" i="7"/>
  <c r="BK63" i="7"/>
  <c r="BJ60" i="7"/>
  <c r="BI60" i="8"/>
  <c r="BK32" i="7"/>
  <c r="BJ55" i="7"/>
  <c r="BI55" i="8"/>
  <c r="BJ98" i="7"/>
  <c r="BI98" i="8"/>
  <c r="BK87" i="7"/>
  <c r="BJ70" i="7"/>
  <c r="BI70" i="8"/>
  <c r="BJ26" i="7"/>
  <c r="BI26" i="8"/>
  <c r="BK15" i="7"/>
  <c r="BI50" i="8"/>
  <c r="BI97" i="8"/>
  <c r="BK59" i="7"/>
  <c r="BK81" i="7"/>
  <c r="BI64" i="8"/>
  <c r="BI4" i="8"/>
  <c r="BI40" i="8"/>
  <c r="BK29" i="7"/>
  <c r="BJ42" i="7"/>
  <c r="BI42" i="8"/>
  <c r="BK79" i="7"/>
  <c r="BK75" i="7"/>
  <c r="BK104" i="7"/>
  <c r="BJ37" i="7"/>
  <c r="BI37" i="8"/>
  <c r="BL90" i="7"/>
  <c r="BL78" i="7"/>
  <c r="BL65" i="7"/>
  <c r="BJ108" i="8" l="1"/>
  <c r="BJ109" i="8"/>
  <c r="BJ112" i="8"/>
  <c r="BJ110" i="8"/>
  <c r="BJ113" i="8"/>
  <c r="BJ111" i="8"/>
  <c r="BJ107" i="8"/>
  <c r="BJ104" i="8"/>
  <c r="BJ95" i="8"/>
  <c r="BM107" i="7"/>
  <c r="BL75" i="7"/>
  <c r="BK42" i="7"/>
  <c r="BJ42" i="8"/>
  <c r="BJ59" i="8"/>
  <c r="BL32" i="7"/>
  <c r="BJ31" i="8"/>
  <c r="BJ103" i="8"/>
  <c r="BJ94" i="8"/>
  <c r="BL56" i="7"/>
  <c r="BJ40" i="8"/>
  <c r="BL25" i="7"/>
  <c r="BJ13" i="8"/>
  <c r="BL23" i="7"/>
  <c r="BJ47" i="8"/>
  <c r="BK89" i="7"/>
  <c r="BJ89" i="8"/>
  <c r="BJ101" i="8"/>
  <c r="BJ39" i="8"/>
  <c r="BM17" i="7"/>
  <c r="BL97" i="7"/>
  <c r="BJ15" i="8"/>
  <c r="BJ87" i="8"/>
  <c r="BL31" i="7"/>
  <c r="BJ7" i="8"/>
  <c r="BL103" i="7"/>
  <c r="BJ80" i="8"/>
  <c r="BL33" i="7"/>
  <c r="BL40" i="7"/>
  <c r="BL4" i="7"/>
  <c r="BM20" i="7"/>
  <c r="BL8" i="7"/>
  <c r="BK82" i="7"/>
  <c r="BJ82" i="8"/>
  <c r="BJ53" i="8"/>
  <c r="BJ88" i="8"/>
  <c r="BL47" i="7"/>
  <c r="BJ19" i="8"/>
  <c r="BL101" i="7"/>
  <c r="BJ34" i="8"/>
  <c r="BL51" i="7"/>
  <c r="BK22" i="7"/>
  <c r="BJ22" i="8"/>
  <c r="BL12" i="7"/>
  <c r="BM78" i="7"/>
  <c r="BK37" i="7"/>
  <c r="BJ37" i="8"/>
  <c r="BJ36" i="8"/>
  <c r="BL79" i="7"/>
  <c r="BL29" i="7"/>
  <c r="BJ81" i="8"/>
  <c r="BJ20" i="8"/>
  <c r="BL15" i="7"/>
  <c r="BJ85" i="8"/>
  <c r="BL87" i="7"/>
  <c r="BK55" i="7"/>
  <c r="BJ55" i="8"/>
  <c r="BK60" i="7"/>
  <c r="BJ60" i="8"/>
  <c r="BL92" i="7"/>
  <c r="BM96" i="7"/>
  <c r="BL7" i="7"/>
  <c r="BK68" i="7"/>
  <c r="BJ68" i="8"/>
  <c r="BL16" i="7"/>
  <c r="BJ74" i="8"/>
  <c r="BJ27" i="8"/>
  <c r="BL99" i="7"/>
  <c r="BJ77" i="8"/>
  <c r="BL80" i="7"/>
  <c r="BK83" i="7"/>
  <c r="BJ83" i="8"/>
  <c r="BK30" i="7"/>
  <c r="BJ30" i="8"/>
  <c r="BJ33" i="8"/>
  <c r="BJ100" i="8"/>
  <c r="BJ64" i="8"/>
  <c r="BK52" i="7"/>
  <c r="BJ52" i="8"/>
  <c r="BJ84" i="8"/>
  <c r="BJ78" i="8"/>
  <c r="BJ28" i="8"/>
  <c r="BL53" i="7"/>
  <c r="BL88" i="7"/>
  <c r="BM34" i="7"/>
  <c r="BL19" i="7"/>
  <c r="BM94" i="7"/>
  <c r="BK5" i="7"/>
  <c r="BJ5" i="8"/>
  <c r="BJ50" i="8"/>
  <c r="BJ46" i="8"/>
  <c r="BL35" i="7"/>
  <c r="BK102" i="7"/>
  <c r="BJ102" i="8"/>
  <c r="BL21" i="7"/>
  <c r="BL48" i="7"/>
  <c r="BL72" i="7"/>
  <c r="BO71" i="7"/>
  <c r="BN100" i="7"/>
  <c r="BK6" i="7"/>
  <c r="BJ6" i="8"/>
  <c r="BK49" i="7"/>
  <c r="BJ49" i="8"/>
  <c r="BJ24" i="8"/>
  <c r="BK38" i="7"/>
  <c r="BJ38" i="8"/>
  <c r="BM65" i="7"/>
  <c r="BM90" i="7"/>
  <c r="BK70" i="7"/>
  <c r="BJ70" i="8"/>
  <c r="BK98" i="7"/>
  <c r="BJ98" i="8"/>
  <c r="BL63" i="7"/>
  <c r="BJ44" i="8"/>
  <c r="BK62" i="7"/>
  <c r="BJ62" i="8"/>
  <c r="BL41" i="7"/>
  <c r="BL61" i="7"/>
  <c r="BL105" i="7"/>
  <c r="BJ91" i="8"/>
  <c r="BJ43" i="8"/>
  <c r="BL45" i="7"/>
  <c r="BK106" i="7"/>
  <c r="BJ106" i="8"/>
  <c r="BL57" i="7"/>
  <c r="BK9" i="7"/>
  <c r="BJ9" i="8"/>
  <c r="BJ4" i="8"/>
  <c r="BJ76" i="8"/>
  <c r="BJ8" i="8"/>
  <c r="BL18" i="7"/>
  <c r="BK11" i="7"/>
  <c r="BJ11" i="8"/>
  <c r="BL54" i="7"/>
  <c r="BL58" i="7"/>
  <c r="BM50" i="7"/>
  <c r="BJ51" i="8"/>
  <c r="BJ12" i="8"/>
  <c r="BL104" i="7"/>
  <c r="BJ79" i="8"/>
  <c r="BJ29" i="8"/>
  <c r="BL59" i="7"/>
  <c r="BK26" i="7"/>
  <c r="BJ26" i="8"/>
  <c r="BJ92" i="8"/>
  <c r="BJ16" i="8"/>
  <c r="BL91" i="7"/>
  <c r="BJ99" i="8"/>
  <c r="BL43" i="7"/>
  <c r="BL76" i="7"/>
  <c r="BL13" i="7"/>
  <c r="BK86" i="7"/>
  <c r="BJ86" i="8"/>
  <c r="BJ96" i="8"/>
  <c r="BJ35" i="8"/>
  <c r="BJ21" i="8"/>
  <c r="BJ48" i="8"/>
  <c r="BL39" i="7"/>
  <c r="BJ72" i="8"/>
  <c r="BJ17" i="8"/>
  <c r="BJ75" i="8"/>
  <c r="BL81" i="7"/>
  <c r="BJ69" i="8"/>
  <c r="BJ32" i="8"/>
  <c r="BJ63" i="8"/>
  <c r="BJ41" i="8"/>
  <c r="BJ61" i="8"/>
  <c r="BJ105" i="8"/>
  <c r="BL27" i="7"/>
  <c r="BL77" i="7"/>
  <c r="BM46" i="7"/>
  <c r="BJ45" i="8"/>
  <c r="BJ56" i="8"/>
  <c r="BJ57" i="8"/>
  <c r="BK93" i="7"/>
  <c r="BJ93" i="8"/>
  <c r="BJ71" i="8"/>
  <c r="BL64" i="7"/>
  <c r="BM85" i="7"/>
  <c r="BJ25" i="8"/>
  <c r="BK73" i="7"/>
  <c r="BJ73" i="8"/>
  <c r="BK67" i="7"/>
  <c r="BJ67" i="8"/>
  <c r="BM74" i="7"/>
  <c r="BL84" i="7"/>
  <c r="BJ90" i="8"/>
  <c r="BL28" i="7"/>
  <c r="BJ23" i="8"/>
  <c r="BL95" i="7"/>
  <c r="BK10" i="7"/>
  <c r="BJ10" i="8"/>
  <c r="BJ18" i="8"/>
  <c r="BJ54" i="8"/>
  <c r="BJ58" i="8"/>
  <c r="BK66" i="7"/>
  <c r="BJ66" i="8"/>
  <c r="BM36" i="7"/>
  <c r="BJ97" i="8"/>
  <c r="BM69" i="7"/>
  <c r="BK14" i="7"/>
  <c r="BJ14" i="8"/>
  <c r="BL24" i="7"/>
  <c r="BM44" i="7"/>
  <c r="BJ65" i="8"/>
  <c r="BK111" i="8" l="1"/>
  <c r="BK110" i="8"/>
  <c r="BK108" i="8"/>
  <c r="BK113" i="8"/>
  <c r="BK112" i="8"/>
  <c r="BK109" i="8"/>
  <c r="BK107" i="8"/>
  <c r="BK17" i="8"/>
  <c r="BK58" i="8"/>
  <c r="BN107" i="7"/>
  <c r="BN69" i="7"/>
  <c r="BK28" i="8"/>
  <c r="BL86" i="7"/>
  <c r="BK86" i="8"/>
  <c r="BM76" i="7"/>
  <c r="BK91" i="8"/>
  <c r="BL9" i="7"/>
  <c r="BK9" i="8"/>
  <c r="BL106" i="7"/>
  <c r="BK106" i="8"/>
  <c r="BL6" i="7"/>
  <c r="BK6" i="8"/>
  <c r="BK48" i="8"/>
  <c r="BK53" i="8"/>
  <c r="BK99" i="8"/>
  <c r="BK16" i="8"/>
  <c r="BK7" i="8"/>
  <c r="BK92" i="8"/>
  <c r="BM79" i="7"/>
  <c r="BK97" i="8"/>
  <c r="BM56" i="7"/>
  <c r="BL42" i="7"/>
  <c r="BK42" i="8"/>
  <c r="BN85" i="7"/>
  <c r="BM77" i="7"/>
  <c r="BK43" i="8"/>
  <c r="BM91" i="7"/>
  <c r="BL26" i="7"/>
  <c r="BK26" i="8"/>
  <c r="BM58" i="7"/>
  <c r="BL11" i="7"/>
  <c r="BK11" i="8"/>
  <c r="BN90" i="7"/>
  <c r="BL38" i="7"/>
  <c r="BK38" i="8"/>
  <c r="BP71" i="7"/>
  <c r="BM48" i="7"/>
  <c r="BL102" i="7"/>
  <c r="BK102" i="8"/>
  <c r="BM80" i="7"/>
  <c r="BM16" i="7"/>
  <c r="BN78" i="7"/>
  <c r="BL22" i="7"/>
  <c r="BK22" i="8"/>
  <c r="BK94" i="8"/>
  <c r="BK47" i="8"/>
  <c r="BM8" i="7"/>
  <c r="BM40" i="7"/>
  <c r="BK23" i="8"/>
  <c r="BM25" i="7"/>
  <c r="BK75" i="8"/>
  <c r="BM95" i="7"/>
  <c r="BK24" i="8"/>
  <c r="BN36" i="7"/>
  <c r="BK50" i="8"/>
  <c r="BK84" i="8"/>
  <c r="BM64" i="7"/>
  <c r="BN46" i="7"/>
  <c r="BM27" i="7"/>
  <c r="BM81" i="7"/>
  <c r="BK65" i="8"/>
  <c r="BK76" i="8"/>
  <c r="BM59" i="7"/>
  <c r="BM104" i="7"/>
  <c r="BN50" i="7"/>
  <c r="BM54" i="7"/>
  <c r="BM18" i="7"/>
  <c r="BK61" i="8"/>
  <c r="BM63" i="7"/>
  <c r="BL70" i="7"/>
  <c r="BK70" i="8"/>
  <c r="BN65" i="7"/>
  <c r="BK36" i="8"/>
  <c r="BM72" i="7"/>
  <c r="BM21" i="7"/>
  <c r="BM35" i="7"/>
  <c r="BL5" i="7"/>
  <c r="BK5" i="8"/>
  <c r="BK20" i="8"/>
  <c r="BK96" i="8"/>
  <c r="BK78" i="8"/>
  <c r="BM19" i="7"/>
  <c r="BM88" i="7"/>
  <c r="BL52" i="7"/>
  <c r="BK52" i="8"/>
  <c r="BL83" i="7"/>
  <c r="BK83" i="8"/>
  <c r="BL68" i="7"/>
  <c r="BK68" i="8"/>
  <c r="BN96" i="7"/>
  <c r="BL60" i="7"/>
  <c r="BK60" i="8"/>
  <c r="BM87" i="7"/>
  <c r="BK79" i="8"/>
  <c r="BL37" i="7"/>
  <c r="BK37" i="8"/>
  <c r="BM12" i="7"/>
  <c r="BM51" i="7"/>
  <c r="BM101" i="7"/>
  <c r="BK34" i="8"/>
  <c r="BL82" i="7"/>
  <c r="BK82" i="8"/>
  <c r="BN20" i="7"/>
  <c r="BM4" i="7"/>
  <c r="BM33" i="7"/>
  <c r="BN17" i="7"/>
  <c r="BL89" i="7"/>
  <c r="BK89" i="8"/>
  <c r="BK56" i="8"/>
  <c r="BM24" i="7"/>
  <c r="BL10" i="7"/>
  <c r="BK10" i="8"/>
  <c r="BM84" i="7"/>
  <c r="BL67" i="7"/>
  <c r="BK67" i="8"/>
  <c r="BK77" i="8"/>
  <c r="BM61" i="7"/>
  <c r="BL62" i="7"/>
  <c r="BK62" i="8"/>
  <c r="BK85" i="8"/>
  <c r="BK80" i="8"/>
  <c r="BK8" i="8"/>
  <c r="BK100" i="8"/>
  <c r="BK40" i="8"/>
  <c r="BK31" i="8"/>
  <c r="BK25" i="8"/>
  <c r="BK32" i="8"/>
  <c r="BK95" i="8"/>
  <c r="BM28" i="7"/>
  <c r="BK39" i="8"/>
  <c r="BK13" i="8"/>
  <c r="BK57" i="8"/>
  <c r="BK45" i="8"/>
  <c r="BK105" i="8"/>
  <c r="BK41" i="8"/>
  <c r="BL98" i="7"/>
  <c r="BK98" i="8"/>
  <c r="BL49" i="7"/>
  <c r="BK49" i="8"/>
  <c r="BN94" i="7"/>
  <c r="BN34" i="7"/>
  <c r="BM53" i="7"/>
  <c r="BK74" i="8"/>
  <c r="BL30" i="7"/>
  <c r="BK30" i="8"/>
  <c r="BM99" i="7"/>
  <c r="BM7" i="7"/>
  <c r="BM92" i="7"/>
  <c r="BL55" i="7"/>
  <c r="BK55" i="8"/>
  <c r="BK15" i="8"/>
  <c r="BK29" i="8"/>
  <c r="BK71" i="8"/>
  <c r="BK103" i="8"/>
  <c r="BM31" i="7"/>
  <c r="BM97" i="7"/>
  <c r="BM32" i="7"/>
  <c r="BN44" i="7"/>
  <c r="BL14" i="7"/>
  <c r="BK14" i="8"/>
  <c r="BL66" i="7"/>
  <c r="BK66" i="8"/>
  <c r="BN74" i="7"/>
  <c r="BL73" i="7"/>
  <c r="BK73" i="8"/>
  <c r="BK64" i="8"/>
  <c r="BL93" i="7"/>
  <c r="BK93" i="8"/>
  <c r="BK27" i="8"/>
  <c r="BK81" i="8"/>
  <c r="BK90" i="8"/>
  <c r="BM39" i="7"/>
  <c r="BM13" i="7"/>
  <c r="BM43" i="7"/>
  <c r="BK59" i="8"/>
  <c r="BK104" i="8"/>
  <c r="BK54" i="8"/>
  <c r="BK18" i="8"/>
  <c r="BM57" i="7"/>
  <c r="BM45" i="7"/>
  <c r="BM105" i="7"/>
  <c r="BM41" i="7"/>
  <c r="BK63" i="8"/>
  <c r="BK44" i="8"/>
  <c r="BK69" i="8"/>
  <c r="BO100" i="7"/>
  <c r="BK72" i="8"/>
  <c r="BK21" i="8"/>
  <c r="BK35" i="8"/>
  <c r="BK19" i="8"/>
  <c r="BK88" i="8"/>
  <c r="BK46" i="8"/>
  <c r="BK87" i="8"/>
  <c r="BM15" i="7"/>
  <c r="BM29" i="7"/>
  <c r="BK12" i="8"/>
  <c r="BK51" i="8"/>
  <c r="BK101" i="8"/>
  <c r="BM47" i="7"/>
  <c r="BK4" i="8"/>
  <c r="BK33" i="8"/>
  <c r="BM103" i="7"/>
  <c r="BM23" i="7"/>
  <c r="BM75" i="7"/>
  <c r="BL108" i="8" l="1"/>
  <c r="BL109" i="8"/>
  <c r="BL113" i="8"/>
  <c r="BL112" i="8"/>
  <c r="BL110" i="8"/>
  <c r="BL111" i="8"/>
  <c r="BL107" i="8"/>
  <c r="BL57" i="8"/>
  <c r="BL13" i="8"/>
  <c r="BL99" i="8"/>
  <c r="BL103" i="8"/>
  <c r="BL105" i="8"/>
  <c r="BL15" i="8"/>
  <c r="BL100" i="8"/>
  <c r="BO107" i="7"/>
  <c r="BN23" i="7"/>
  <c r="BL31" i="8"/>
  <c r="BL92" i="8"/>
  <c r="BO34" i="7"/>
  <c r="BN84" i="7"/>
  <c r="BL19" i="8"/>
  <c r="BN35" i="7"/>
  <c r="BN72" i="7"/>
  <c r="BN54" i="7"/>
  <c r="BN104" i="7"/>
  <c r="BN27" i="7"/>
  <c r="BL40" i="8"/>
  <c r="BL48" i="8"/>
  <c r="BN56" i="7"/>
  <c r="BN15" i="7"/>
  <c r="BN105" i="7"/>
  <c r="BN57" i="7"/>
  <c r="BN13" i="7"/>
  <c r="BO74" i="7"/>
  <c r="BM14" i="7"/>
  <c r="BL14" i="8"/>
  <c r="BN32" i="7"/>
  <c r="BN31" i="7"/>
  <c r="BN92" i="7"/>
  <c r="BL53" i="8"/>
  <c r="BL28" i="8"/>
  <c r="BM62" i="7"/>
  <c r="BL62" i="8"/>
  <c r="BO17" i="7"/>
  <c r="BM68" i="7"/>
  <c r="BL68" i="8"/>
  <c r="BL21" i="8"/>
  <c r="BL18" i="8"/>
  <c r="BL81" i="8"/>
  <c r="BL25" i="8"/>
  <c r="BN40" i="7"/>
  <c r="BO78" i="7"/>
  <c r="BN48" i="7"/>
  <c r="BM11" i="7"/>
  <c r="BL11" i="8"/>
  <c r="BL77" i="8"/>
  <c r="BM106" i="7"/>
  <c r="BL106" i="8"/>
  <c r="BL76" i="8"/>
  <c r="BN75" i="7"/>
  <c r="BN47" i="7"/>
  <c r="BP100" i="7"/>
  <c r="BL41" i="8"/>
  <c r="BL45" i="8"/>
  <c r="BL43" i="8"/>
  <c r="BL97" i="8"/>
  <c r="BL7" i="8"/>
  <c r="BN53" i="7"/>
  <c r="BO94" i="7"/>
  <c r="BM98" i="7"/>
  <c r="BL98" i="8"/>
  <c r="BN28" i="7"/>
  <c r="BL61" i="8"/>
  <c r="BM67" i="7"/>
  <c r="BL67" i="8"/>
  <c r="BM10" i="7"/>
  <c r="BL10" i="8"/>
  <c r="BL33" i="8"/>
  <c r="BL4" i="8"/>
  <c r="BN101" i="7"/>
  <c r="BN12" i="7"/>
  <c r="BL87" i="8"/>
  <c r="BL88" i="8"/>
  <c r="BM5" i="7"/>
  <c r="BL5" i="8"/>
  <c r="BL17" i="8"/>
  <c r="BL20" i="8"/>
  <c r="BL96" i="8"/>
  <c r="BL65" i="8"/>
  <c r="BL50" i="8"/>
  <c r="BL46" i="8"/>
  <c r="BL36" i="8"/>
  <c r="BL74" i="8"/>
  <c r="BL44" i="8"/>
  <c r="BL78" i="8"/>
  <c r="BL94" i="8"/>
  <c r="BL90" i="8"/>
  <c r="BL85" i="8"/>
  <c r="BL69" i="8"/>
  <c r="BL34" i="8"/>
  <c r="BN21" i="7"/>
  <c r="BL63" i="8"/>
  <c r="BN18" i="7"/>
  <c r="BO50" i="7"/>
  <c r="BN59" i="7"/>
  <c r="BN81" i="7"/>
  <c r="BO46" i="7"/>
  <c r="BL95" i="8"/>
  <c r="BN25" i="7"/>
  <c r="BL8" i="8"/>
  <c r="BL16" i="8"/>
  <c r="BL58" i="8"/>
  <c r="BL91" i="8"/>
  <c r="BN77" i="7"/>
  <c r="BM42" i="7"/>
  <c r="BL42" i="8"/>
  <c r="BL79" i="8"/>
  <c r="BN76" i="7"/>
  <c r="BM93" i="7"/>
  <c r="BL93" i="8"/>
  <c r="BL32" i="8"/>
  <c r="BM49" i="7"/>
  <c r="BL49" i="8"/>
  <c r="BN24" i="7"/>
  <c r="BN51" i="7"/>
  <c r="BM37" i="7"/>
  <c r="BL37" i="8"/>
  <c r="BN64" i="7"/>
  <c r="BO36" i="7"/>
  <c r="BL80" i="8"/>
  <c r="BO85" i="7"/>
  <c r="BM86" i="7"/>
  <c r="BL86" i="8"/>
  <c r="BL75" i="8"/>
  <c r="BL47" i="8"/>
  <c r="BN99" i="7"/>
  <c r="BL71" i="8"/>
  <c r="BO20" i="7"/>
  <c r="BL101" i="8"/>
  <c r="BL12" i="8"/>
  <c r="BM60" i="7"/>
  <c r="BL60" i="8"/>
  <c r="BM52" i="7"/>
  <c r="BL52" i="8"/>
  <c r="BN19" i="7"/>
  <c r="BM70" i="7"/>
  <c r="BL70" i="8"/>
  <c r="BL59" i="8"/>
  <c r="BN80" i="7"/>
  <c r="BM38" i="7"/>
  <c r="BL38" i="8"/>
  <c r="BM26" i="7"/>
  <c r="BL26" i="8"/>
  <c r="BN103" i="7"/>
  <c r="BL29" i="8"/>
  <c r="BL39" i="8"/>
  <c r="BL23" i="8"/>
  <c r="BN29" i="7"/>
  <c r="BN41" i="7"/>
  <c r="BN45" i="7"/>
  <c r="BN43" i="7"/>
  <c r="BN39" i="7"/>
  <c r="BM73" i="7"/>
  <c r="BL73" i="8"/>
  <c r="BM66" i="7"/>
  <c r="BL66" i="8"/>
  <c r="BO44" i="7"/>
  <c r="BN97" i="7"/>
  <c r="BM55" i="7"/>
  <c r="BL55" i="8"/>
  <c r="BN7" i="7"/>
  <c r="BM30" i="7"/>
  <c r="BL30" i="8"/>
  <c r="BN61" i="7"/>
  <c r="BL84" i="8"/>
  <c r="BL24" i="8"/>
  <c r="BM89" i="7"/>
  <c r="BL89" i="8"/>
  <c r="BN33" i="7"/>
  <c r="BN4" i="7"/>
  <c r="BM82" i="7"/>
  <c r="BL82" i="8"/>
  <c r="BL51" i="8"/>
  <c r="BN87" i="7"/>
  <c r="BO96" i="7"/>
  <c r="BM83" i="7"/>
  <c r="BL83" i="8"/>
  <c r="BN88" i="7"/>
  <c r="BL35" i="8"/>
  <c r="BL72" i="8"/>
  <c r="BO65" i="7"/>
  <c r="BN63" i="7"/>
  <c r="BL54" i="8"/>
  <c r="BL104" i="8"/>
  <c r="BL27" i="8"/>
  <c r="BL64" i="8"/>
  <c r="BN95" i="7"/>
  <c r="BN8" i="7"/>
  <c r="BM22" i="7"/>
  <c r="BL22" i="8"/>
  <c r="BN16" i="7"/>
  <c r="BM102" i="7"/>
  <c r="BL102" i="8"/>
  <c r="BQ71" i="7"/>
  <c r="BO90" i="7"/>
  <c r="BN58" i="7"/>
  <c r="BN91" i="7"/>
  <c r="BL56" i="8"/>
  <c r="BN79" i="7"/>
  <c r="BM6" i="7"/>
  <c r="BL6" i="8"/>
  <c r="BM9" i="7"/>
  <c r="BL9" i="8"/>
  <c r="BO69" i="7"/>
  <c r="BM108" i="8" l="1"/>
  <c r="BM111" i="8"/>
  <c r="BM112" i="8"/>
  <c r="BM109" i="8"/>
  <c r="BM113" i="8"/>
  <c r="BM110" i="8"/>
  <c r="BM107" i="8"/>
  <c r="BM4" i="8"/>
  <c r="BM45" i="8"/>
  <c r="BM39" i="8"/>
  <c r="BM97" i="8"/>
  <c r="BM29" i="8"/>
  <c r="BM58" i="8"/>
  <c r="BM36" i="8"/>
  <c r="BM61" i="8"/>
  <c r="BM7" i="8"/>
  <c r="BM81" i="8"/>
  <c r="BM35" i="8"/>
  <c r="BM16" i="8"/>
  <c r="BM8" i="8"/>
  <c r="BP107" i="7"/>
  <c r="BP65" i="7"/>
  <c r="BO88" i="7"/>
  <c r="BP96" i="7"/>
  <c r="BO99" i="7"/>
  <c r="BM24" i="8"/>
  <c r="BO76" i="7"/>
  <c r="BM90" i="8"/>
  <c r="BO25" i="7"/>
  <c r="BN67" i="7"/>
  <c r="BM67" i="8"/>
  <c r="BQ100" i="7"/>
  <c r="BO75" i="7"/>
  <c r="BO48" i="7"/>
  <c r="BO40" i="7"/>
  <c r="BN14" i="7"/>
  <c r="BM14" i="8"/>
  <c r="BO105" i="7"/>
  <c r="BO27" i="7"/>
  <c r="BO35" i="7"/>
  <c r="BM23" i="8"/>
  <c r="BN6" i="7"/>
  <c r="BM6" i="8"/>
  <c r="BM87" i="8"/>
  <c r="BO4" i="7"/>
  <c r="BO61" i="7"/>
  <c r="BO97" i="7"/>
  <c r="BO39" i="7"/>
  <c r="BO29" i="7"/>
  <c r="BP36" i="7"/>
  <c r="BO24" i="7"/>
  <c r="BO77" i="7"/>
  <c r="BO81" i="7"/>
  <c r="BP50" i="7"/>
  <c r="BM65" i="8"/>
  <c r="BM47" i="8"/>
  <c r="BM92" i="8"/>
  <c r="BM72" i="8"/>
  <c r="BP34" i="7"/>
  <c r="BM79" i="8"/>
  <c r="BO63" i="7"/>
  <c r="BN83" i="7"/>
  <c r="BM83" i="8"/>
  <c r="BO87" i="7"/>
  <c r="BM100" i="8"/>
  <c r="BM33" i="8"/>
  <c r="BN9" i="7"/>
  <c r="BM9" i="8"/>
  <c r="BO79" i="7"/>
  <c r="BO91" i="7"/>
  <c r="BP90" i="7"/>
  <c r="BN102" i="7"/>
  <c r="BM102" i="8"/>
  <c r="BN22" i="7"/>
  <c r="BM22" i="8"/>
  <c r="BO95" i="7"/>
  <c r="BM88" i="8"/>
  <c r="BM71" i="8"/>
  <c r="BO33" i="7"/>
  <c r="BN30" i="7"/>
  <c r="BM30" i="8"/>
  <c r="BN55" i="7"/>
  <c r="BM55" i="8"/>
  <c r="BP44" i="7"/>
  <c r="BN73" i="7"/>
  <c r="BM73" i="8"/>
  <c r="BO43" i="7"/>
  <c r="BO41" i="7"/>
  <c r="BM80" i="8"/>
  <c r="BN70" i="7"/>
  <c r="BM70" i="8"/>
  <c r="BN52" i="7"/>
  <c r="BM52" i="8"/>
  <c r="BM99" i="8"/>
  <c r="BO64" i="7"/>
  <c r="BO51" i="7"/>
  <c r="BN49" i="7"/>
  <c r="BM49" i="8"/>
  <c r="BM76" i="8"/>
  <c r="BN42" i="7"/>
  <c r="BM42" i="8"/>
  <c r="BM25" i="8"/>
  <c r="BP46" i="7"/>
  <c r="BO59" i="7"/>
  <c r="BO18" i="7"/>
  <c r="BO21" i="7"/>
  <c r="BM12" i="8"/>
  <c r="BO28" i="7"/>
  <c r="BP94" i="7"/>
  <c r="BM75" i="8"/>
  <c r="BN106" i="7"/>
  <c r="BM106" i="8"/>
  <c r="BM48" i="8"/>
  <c r="BM40" i="8"/>
  <c r="BM31" i="8"/>
  <c r="BM13" i="8"/>
  <c r="BM105" i="8"/>
  <c r="BM56" i="8"/>
  <c r="BM27" i="8"/>
  <c r="BM54" i="8"/>
  <c r="BO84" i="7"/>
  <c r="BN26" i="7"/>
  <c r="BM26" i="8"/>
  <c r="BO80" i="7"/>
  <c r="BM19" i="8"/>
  <c r="BN86" i="7"/>
  <c r="BM86" i="8"/>
  <c r="BM77" i="8"/>
  <c r="BN5" i="7"/>
  <c r="BM5" i="8"/>
  <c r="BM34" i="8"/>
  <c r="BM74" i="8"/>
  <c r="BM96" i="8"/>
  <c r="BM44" i="8"/>
  <c r="BM46" i="8"/>
  <c r="BM50" i="8"/>
  <c r="BM94" i="8"/>
  <c r="BM78" i="8"/>
  <c r="BM20" i="8"/>
  <c r="BM17" i="8"/>
  <c r="BO12" i="7"/>
  <c r="BM53" i="8"/>
  <c r="BP17" i="7"/>
  <c r="BO31" i="7"/>
  <c r="BO13" i="7"/>
  <c r="BO56" i="7"/>
  <c r="BO54" i="7"/>
  <c r="BP69" i="7"/>
  <c r="BM85" i="8"/>
  <c r="BO58" i="7"/>
  <c r="BR71" i="7"/>
  <c r="BO16" i="7"/>
  <c r="BO8" i="7"/>
  <c r="BM63" i="8"/>
  <c r="BN82" i="7"/>
  <c r="BM82" i="8"/>
  <c r="BN89" i="7"/>
  <c r="BM89" i="8"/>
  <c r="BO7" i="7"/>
  <c r="BN66" i="7"/>
  <c r="BM66" i="8"/>
  <c r="BO45" i="7"/>
  <c r="BM103" i="8"/>
  <c r="BO19" i="7"/>
  <c r="BN60" i="7"/>
  <c r="BM60" i="8"/>
  <c r="BP20" i="7"/>
  <c r="BN37" i="7"/>
  <c r="BM37" i="8"/>
  <c r="BM101" i="8"/>
  <c r="BN98" i="7"/>
  <c r="BM98" i="8"/>
  <c r="BO53" i="7"/>
  <c r="BM32" i="8"/>
  <c r="BM57" i="8"/>
  <c r="BM15" i="8"/>
  <c r="BM104" i="8"/>
  <c r="BO23" i="7"/>
  <c r="BM91" i="8"/>
  <c r="BM95" i="8"/>
  <c r="BM43" i="8"/>
  <c r="BM41" i="8"/>
  <c r="BO103" i="7"/>
  <c r="BN38" i="7"/>
  <c r="BM38" i="8"/>
  <c r="BP85" i="7"/>
  <c r="BM64" i="8"/>
  <c r="BM51" i="8"/>
  <c r="BN93" i="7"/>
  <c r="BM93" i="8"/>
  <c r="BM59" i="8"/>
  <c r="BM18" i="8"/>
  <c r="BM21" i="8"/>
  <c r="BO101" i="7"/>
  <c r="BN10" i="7"/>
  <c r="BM10" i="8"/>
  <c r="BM28" i="8"/>
  <c r="BO47" i="7"/>
  <c r="BN11" i="7"/>
  <c r="BM11" i="8"/>
  <c r="BP78" i="7"/>
  <c r="BN68" i="7"/>
  <c r="BM68" i="8"/>
  <c r="BN62" i="7"/>
  <c r="BM62" i="8"/>
  <c r="BO92" i="7"/>
  <c r="BO32" i="7"/>
  <c r="BP74" i="7"/>
  <c r="BO57" i="7"/>
  <c r="BO15" i="7"/>
  <c r="BO104" i="7"/>
  <c r="BO72" i="7"/>
  <c r="BM84" i="8"/>
  <c r="BM69" i="8"/>
  <c r="BN109" i="8" l="1"/>
  <c r="BN110" i="8"/>
  <c r="BN112" i="8"/>
  <c r="BN113" i="8"/>
  <c r="BN108" i="8"/>
  <c r="BN111" i="8"/>
  <c r="BN107" i="8"/>
  <c r="BN13" i="8"/>
  <c r="BQ107" i="7"/>
  <c r="BR107" i="7" s="1"/>
  <c r="BP72" i="7"/>
  <c r="BP101" i="7"/>
  <c r="BN46" i="8"/>
  <c r="BN23" i="8"/>
  <c r="BQ20" i="7"/>
  <c r="BP19" i="7"/>
  <c r="BP16" i="7"/>
  <c r="BP58" i="7"/>
  <c r="BP12" i="7"/>
  <c r="BO5" i="7"/>
  <c r="BN5" i="8"/>
  <c r="BN34" i="8"/>
  <c r="BN36" i="8"/>
  <c r="BN20" i="8"/>
  <c r="BN69" i="8"/>
  <c r="BN50" i="8"/>
  <c r="BN21" i="8"/>
  <c r="BN64" i="8"/>
  <c r="BN41" i="8"/>
  <c r="BN90" i="8"/>
  <c r="BO67" i="7"/>
  <c r="BN67" i="8"/>
  <c r="BN47" i="8"/>
  <c r="BO66" i="7"/>
  <c r="BN66" i="8"/>
  <c r="BO89" i="7"/>
  <c r="BN89" i="8"/>
  <c r="BN8" i="8"/>
  <c r="BP54" i="7"/>
  <c r="BN28" i="8"/>
  <c r="BO49" i="7"/>
  <c r="BN49" i="8"/>
  <c r="BP64" i="7"/>
  <c r="BP41" i="7"/>
  <c r="BP33" i="7"/>
  <c r="BN61" i="8"/>
  <c r="BN4" i="8"/>
  <c r="BO6" i="7"/>
  <c r="BN6" i="8"/>
  <c r="BN27" i="8"/>
  <c r="BN48" i="8"/>
  <c r="BN72" i="8"/>
  <c r="BN15" i="8"/>
  <c r="BN92" i="8"/>
  <c r="BN94" i="8"/>
  <c r="BN101" i="8"/>
  <c r="BN53" i="8"/>
  <c r="BN19" i="8"/>
  <c r="BP45" i="7"/>
  <c r="BP7" i="7"/>
  <c r="BO82" i="7"/>
  <c r="BN82" i="8"/>
  <c r="BN16" i="8"/>
  <c r="BN58" i="8"/>
  <c r="BQ69" i="7"/>
  <c r="BP56" i="7"/>
  <c r="BP31" i="7"/>
  <c r="BN12" i="8"/>
  <c r="BO86" i="7"/>
  <c r="BN86" i="8"/>
  <c r="BN18" i="8"/>
  <c r="BQ46" i="7"/>
  <c r="BP51" i="7"/>
  <c r="BP43" i="7"/>
  <c r="BQ44" i="7"/>
  <c r="BO30" i="7"/>
  <c r="BN30" i="8"/>
  <c r="BN96" i="8"/>
  <c r="BP95" i="7"/>
  <c r="BO102" i="7"/>
  <c r="BN102" i="8"/>
  <c r="BP91" i="7"/>
  <c r="BO9" i="7"/>
  <c r="BN9" i="8"/>
  <c r="BP87" i="7"/>
  <c r="BP63" i="7"/>
  <c r="BQ34" i="7"/>
  <c r="BN81" i="8"/>
  <c r="BN24" i="8"/>
  <c r="BN29" i="8"/>
  <c r="BN97" i="8"/>
  <c r="BN100" i="8"/>
  <c r="BN35" i="8"/>
  <c r="BN105" i="8"/>
  <c r="BN40" i="8"/>
  <c r="BN75" i="8"/>
  <c r="BN99" i="8"/>
  <c r="BN88" i="8"/>
  <c r="BP15" i="7"/>
  <c r="BQ74" i="7"/>
  <c r="BP92" i="7"/>
  <c r="BO68" i="7"/>
  <c r="BN68" i="8"/>
  <c r="BO11" i="7"/>
  <c r="BN11" i="8"/>
  <c r="BO38" i="7"/>
  <c r="BN38" i="8"/>
  <c r="BP53" i="7"/>
  <c r="BN54" i="8"/>
  <c r="BO26" i="7"/>
  <c r="BN26" i="8"/>
  <c r="BQ94" i="7"/>
  <c r="BN59" i="8"/>
  <c r="BO52" i="7"/>
  <c r="BN52" i="8"/>
  <c r="BN33" i="8"/>
  <c r="BN79" i="8"/>
  <c r="BP81" i="7"/>
  <c r="BP24" i="7"/>
  <c r="BP29" i="7"/>
  <c r="BP97" i="7"/>
  <c r="BN71" i="8"/>
  <c r="BP35" i="7"/>
  <c r="BP105" i="7"/>
  <c r="BP40" i="7"/>
  <c r="BP75" i="7"/>
  <c r="BN76" i="8"/>
  <c r="BP99" i="7"/>
  <c r="BP88" i="7"/>
  <c r="BN104" i="8"/>
  <c r="BN57" i="8"/>
  <c r="BN32" i="8"/>
  <c r="BN103" i="8"/>
  <c r="BN44" i="8"/>
  <c r="BP23" i="7"/>
  <c r="BN74" i="8"/>
  <c r="BO37" i="7"/>
  <c r="BN37" i="8"/>
  <c r="BP13" i="7"/>
  <c r="BQ17" i="7"/>
  <c r="BN80" i="8"/>
  <c r="BN84" i="8"/>
  <c r="BN17" i="8"/>
  <c r="BO106" i="7"/>
  <c r="BN106" i="8"/>
  <c r="BP21" i="7"/>
  <c r="BP59" i="7"/>
  <c r="BO73" i="7"/>
  <c r="BN73" i="8"/>
  <c r="BO55" i="7"/>
  <c r="BN55" i="8"/>
  <c r="BN65" i="8"/>
  <c r="BO22" i="7"/>
  <c r="BN22" i="8"/>
  <c r="BQ90" i="7"/>
  <c r="BP79" i="7"/>
  <c r="BO83" i="7"/>
  <c r="BN83" i="8"/>
  <c r="BN77" i="8"/>
  <c r="BN39" i="8"/>
  <c r="BN25" i="8"/>
  <c r="BP76" i="7"/>
  <c r="BP104" i="7"/>
  <c r="BP57" i="7"/>
  <c r="BP32" i="7"/>
  <c r="BO62" i="7"/>
  <c r="BN62" i="8"/>
  <c r="BQ78" i="7"/>
  <c r="BP47" i="7"/>
  <c r="BO10" i="7"/>
  <c r="BN10" i="8"/>
  <c r="BO93" i="7"/>
  <c r="BN93" i="8"/>
  <c r="BQ85" i="7"/>
  <c r="BP103" i="7"/>
  <c r="BO98" i="7"/>
  <c r="BN98" i="8"/>
  <c r="BN85" i="8"/>
  <c r="BO60" i="7"/>
  <c r="BN60" i="8"/>
  <c r="BN45" i="8"/>
  <c r="BN7" i="8"/>
  <c r="BP8" i="7"/>
  <c r="BS71" i="7"/>
  <c r="BT71" i="7" s="1"/>
  <c r="BU71" i="7" s="1"/>
  <c r="BN56" i="8"/>
  <c r="BN31" i="8"/>
  <c r="BP80" i="7"/>
  <c r="BP84" i="7"/>
  <c r="BP28" i="7"/>
  <c r="BP18" i="7"/>
  <c r="BO42" i="7"/>
  <c r="BN42" i="8"/>
  <c r="BN51" i="8"/>
  <c r="BO70" i="7"/>
  <c r="BN70" i="8"/>
  <c r="BN43" i="8"/>
  <c r="BN95" i="8"/>
  <c r="BN91" i="8"/>
  <c r="BN87" i="8"/>
  <c r="BN63" i="8"/>
  <c r="BN78" i="8"/>
  <c r="BQ50" i="7"/>
  <c r="BP77" i="7"/>
  <c r="BQ36" i="7"/>
  <c r="BP39" i="7"/>
  <c r="BP61" i="7"/>
  <c r="BP4" i="7"/>
  <c r="BP27" i="7"/>
  <c r="BO14" i="7"/>
  <c r="BN14" i="8"/>
  <c r="BP48" i="7"/>
  <c r="BR100" i="7"/>
  <c r="BP25" i="7"/>
  <c r="BQ96" i="7"/>
  <c r="BQ65" i="7"/>
  <c r="BO111" i="8" l="1"/>
  <c r="BO110" i="8"/>
  <c r="BO109" i="8"/>
  <c r="BO113" i="8"/>
  <c r="BO108" i="8"/>
  <c r="BO112" i="8"/>
  <c r="BO107" i="8"/>
  <c r="BS107" i="7"/>
  <c r="BT107" i="7" s="1"/>
  <c r="BU107" i="7" s="1"/>
  <c r="BO80" i="8"/>
  <c r="BO28" i="8"/>
  <c r="BO63" i="8"/>
  <c r="BO41" i="8"/>
  <c r="BO101" i="8"/>
  <c r="BR65" i="7"/>
  <c r="BQ48" i="7"/>
  <c r="BQ27" i="7"/>
  <c r="BQ4" i="7"/>
  <c r="BQ39" i="7"/>
  <c r="BQ77" i="7"/>
  <c r="BP93" i="7"/>
  <c r="BO93" i="8"/>
  <c r="BP62" i="7"/>
  <c r="BO62" i="8"/>
  <c r="BQ57" i="7"/>
  <c r="BQ76" i="7"/>
  <c r="BP73" i="7"/>
  <c r="BO73" i="8"/>
  <c r="BQ21" i="7"/>
  <c r="BO13" i="8"/>
  <c r="BO88" i="8"/>
  <c r="BQ40" i="7"/>
  <c r="BO29" i="8"/>
  <c r="BO81" i="8"/>
  <c r="BR94" i="7"/>
  <c r="BO53" i="8"/>
  <c r="BO92" i="8"/>
  <c r="BO15" i="8"/>
  <c r="BQ41" i="7"/>
  <c r="BP49" i="7"/>
  <c r="BO49" i="8"/>
  <c r="BQ12" i="7"/>
  <c r="BQ16" i="7"/>
  <c r="BQ101" i="7"/>
  <c r="BO100" i="8"/>
  <c r="BP42" i="7"/>
  <c r="BO42" i="8"/>
  <c r="BO32" i="8"/>
  <c r="BO104" i="8"/>
  <c r="BO59" i="8"/>
  <c r="BQ13" i="7"/>
  <c r="BO23" i="8"/>
  <c r="BQ88" i="7"/>
  <c r="BO75" i="8"/>
  <c r="BO105" i="8"/>
  <c r="BP11" i="7"/>
  <c r="BO11" i="8"/>
  <c r="BQ15" i="7"/>
  <c r="BO87" i="8"/>
  <c r="BO95" i="8"/>
  <c r="BP30" i="7"/>
  <c r="BO30" i="8"/>
  <c r="BQ43" i="7"/>
  <c r="BR46" i="7"/>
  <c r="BQ7" i="7"/>
  <c r="BO58" i="8"/>
  <c r="BO25" i="8"/>
  <c r="BO48" i="8"/>
  <c r="BO27" i="8"/>
  <c r="BO4" i="8"/>
  <c r="BO39" i="8"/>
  <c r="BO77" i="8"/>
  <c r="BQ18" i="7"/>
  <c r="BQ84" i="7"/>
  <c r="BQ8" i="7"/>
  <c r="BP60" i="7"/>
  <c r="BO60" i="8"/>
  <c r="BO103" i="8"/>
  <c r="BO47" i="8"/>
  <c r="BO57" i="8"/>
  <c r="BO76" i="8"/>
  <c r="BQ79" i="7"/>
  <c r="BP22" i="7"/>
  <c r="BO22" i="8"/>
  <c r="BO21" i="8"/>
  <c r="BR17" i="7"/>
  <c r="BP37" i="7"/>
  <c r="BO37" i="8"/>
  <c r="BQ99" i="7"/>
  <c r="BO40" i="8"/>
  <c r="BO35" i="8"/>
  <c r="BQ97" i="7"/>
  <c r="BQ24" i="7"/>
  <c r="BP38" i="7"/>
  <c r="BO38" i="8"/>
  <c r="BP68" i="7"/>
  <c r="BO68" i="8"/>
  <c r="BR74" i="7"/>
  <c r="BR44" i="7"/>
  <c r="BQ51" i="7"/>
  <c r="BQ31" i="7"/>
  <c r="BR69" i="7"/>
  <c r="BP82" i="7"/>
  <c r="BO82" i="8"/>
  <c r="BQ45" i="7"/>
  <c r="BQ54" i="7"/>
  <c r="BP67" i="7"/>
  <c r="BO67" i="8"/>
  <c r="BO12" i="8"/>
  <c r="BO16" i="8"/>
  <c r="BQ25" i="7"/>
  <c r="BQ103" i="7"/>
  <c r="BQ47" i="7"/>
  <c r="BQ35" i="7"/>
  <c r="BQ63" i="7"/>
  <c r="BO9" i="8"/>
  <c r="BP9" i="7"/>
  <c r="BP102" i="7"/>
  <c r="BO102" i="8"/>
  <c r="BO43" i="8"/>
  <c r="BP86" i="7"/>
  <c r="BO86" i="8"/>
  <c r="BO56" i="8"/>
  <c r="BO7" i="8"/>
  <c r="BP66" i="7"/>
  <c r="BO66" i="8"/>
  <c r="BR20" i="7"/>
  <c r="BO61" i="8"/>
  <c r="BQ28" i="7"/>
  <c r="BQ80" i="7"/>
  <c r="BP83" i="7"/>
  <c r="BO83" i="8"/>
  <c r="BR90" i="7"/>
  <c r="BQ29" i="7"/>
  <c r="BQ81" i="7"/>
  <c r="BP52" i="7"/>
  <c r="BO52" i="8"/>
  <c r="BQ53" i="7"/>
  <c r="BQ92" i="7"/>
  <c r="BO91" i="8"/>
  <c r="BQ56" i="7"/>
  <c r="BO33" i="8"/>
  <c r="BO64" i="8"/>
  <c r="BO19" i="8"/>
  <c r="BO72" i="8"/>
  <c r="BR96" i="7"/>
  <c r="BS100" i="7"/>
  <c r="BT100" i="7" s="1"/>
  <c r="BU100" i="7" s="1"/>
  <c r="BP14" i="7"/>
  <c r="BO14" i="8"/>
  <c r="BO71" i="8"/>
  <c r="BQ61" i="7"/>
  <c r="BR36" i="7"/>
  <c r="BR50" i="7"/>
  <c r="BP70" i="7"/>
  <c r="BO70" i="8"/>
  <c r="BO18" i="8"/>
  <c r="BO84" i="8"/>
  <c r="BO8" i="8"/>
  <c r="BP98" i="7"/>
  <c r="BO98" i="8"/>
  <c r="BR85" i="7"/>
  <c r="BP10" i="7"/>
  <c r="BO10" i="8"/>
  <c r="BR78" i="7"/>
  <c r="BQ32" i="7"/>
  <c r="BQ104" i="7"/>
  <c r="BO79" i="8"/>
  <c r="BP55" i="7"/>
  <c r="BO55" i="8"/>
  <c r="BQ59" i="7"/>
  <c r="BP106" i="7"/>
  <c r="BO106" i="8"/>
  <c r="BQ23" i="7"/>
  <c r="BO99" i="8"/>
  <c r="BQ75" i="7"/>
  <c r="BQ105" i="7"/>
  <c r="BO97" i="8"/>
  <c r="BO24" i="8"/>
  <c r="BP26" i="7"/>
  <c r="BO26" i="8"/>
  <c r="BR34" i="7"/>
  <c r="BQ87" i="7"/>
  <c r="BQ91" i="7"/>
  <c r="BQ95" i="7"/>
  <c r="BO51" i="8"/>
  <c r="BO31" i="8"/>
  <c r="BO45" i="8"/>
  <c r="BP6" i="7"/>
  <c r="BO6" i="8"/>
  <c r="BQ33" i="7"/>
  <c r="BQ64" i="7"/>
  <c r="BO54" i="8"/>
  <c r="BP89" i="7"/>
  <c r="BO89" i="8"/>
  <c r="BP5" i="7"/>
  <c r="BO5" i="8"/>
  <c r="BO34" i="8"/>
  <c r="BO44" i="8"/>
  <c r="BO46" i="8"/>
  <c r="BO69" i="8"/>
  <c r="BO65" i="8"/>
  <c r="BO17" i="8"/>
  <c r="BO94" i="8"/>
  <c r="BO20" i="8"/>
  <c r="BO74" i="8"/>
  <c r="BO96" i="8"/>
  <c r="BO36" i="8"/>
  <c r="BO50" i="8"/>
  <c r="BO85" i="8"/>
  <c r="BO78" i="8"/>
  <c r="BO90" i="8"/>
  <c r="BQ58" i="7"/>
  <c r="BQ19" i="7"/>
  <c r="BQ72" i="7"/>
  <c r="BP109" i="8" l="1"/>
  <c r="BP111" i="8"/>
  <c r="BP112" i="8"/>
  <c r="BP110" i="8"/>
  <c r="BP108" i="8"/>
  <c r="BP113" i="8"/>
  <c r="BP107" i="8"/>
  <c r="BP101" i="8"/>
  <c r="BP27" i="8"/>
  <c r="BR19" i="7"/>
  <c r="BR105" i="7"/>
  <c r="BQ106" i="7"/>
  <c r="BR106" i="7" s="1"/>
  <c r="BP106" i="8"/>
  <c r="BQ55" i="7"/>
  <c r="BP55" i="8"/>
  <c r="BP32" i="8"/>
  <c r="BP29" i="8"/>
  <c r="BR24" i="7"/>
  <c r="BP7" i="8"/>
  <c r="BP43" i="8"/>
  <c r="BP88" i="8"/>
  <c r="BR13" i="7"/>
  <c r="BP4" i="8"/>
  <c r="BP72" i="8"/>
  <c r="BP44" i="8"/>
  <c r="BR91" i="7"/>
  <c r="BS34" i="7"/>
  <c r="BT34" i="7" s="1"/>
  <c r="BU34" i="7" s="1"/>
  <c r="BP75" i="8"/>
  <c r="BR23" i="7"/>
  <c r="BP59" i="8"/>
  <c r="BR92" i="7"/>
  <c r="BQ83" i="7"/>
  <c r="BP83" i="8"/>
  <c r="BP103" i="8"/>
  <c r="BQ67" i="7"/>
  <c r="BP67" i="8"/>
  <c r="BS69" i="7"/>
  <c r="BT69" i="7" s="1"/>
  <c r="BU69" i="7" s="1"/>
  <c r="BS74" i="7"/>
  <c r="BT74" i="7" s="1"/>
  <c r="BU74" i="7" s="1"/>
  <c r="BP97" i="8"/>
  <c r="BP99" i="8"/>
  <c r="BQ22" i="7"/>
  <c r="BP22" i="8"/>
  <c r="BQ60" i="7"/>
  <c r="BP60" i="8"/>
  <c r="BQ11" i="7"/>
  <c r="BP11" i="8"/>
  <c r="BR88" i="7"/>
  <c r="BQ73" i="7"/>
  <c r="BP73" i="8"/>
  <c r="BR57" i="7"/>
  <c r="BR39" i="7"/>
  <c r="BR4" i="7"/>
  <c r="BR48" i="7"/>
  <c r="BR72" i="7"/>
  <c r="BR58" i="7"/>
  <c r="BR33" i="7"/>
  <c r="BP69" i="8"/>
  <c r="BP95" i="8"/>
  <c r="BP87" i="8"/>
  <c r="BP74" i="8"/>
  <c r="BR75" i="7"/>
  <c r="BP17" i="8"/>
  <c r="BR59" i="7"/>
  <c r="BP104" i="8"/>
  <c r="BQ70" i="7"/>
  <c r="BP70" i="8"/>
  <c r="BS36" i="7"/>
  <c r="BT36" i="7" s="1"/>
  <c r="BU36" i="7" s="1"/>
  <c r="BP53" i="8"/>
  <c r="BP81" i="8"/>
  <c r="BP78" i="8"/>
  <c r="BP80" i="8"/>
  <c r="BP50" i="8"/>
  <c r="BP63" i="8"/>
  <c r="BP90" i="8"/>
  <c r="BR103" i="7"/>
  <c r="BP54" i="8"/>
  <c r="BP31" i="8"/>
  <c r="BP94" i="8"/>
  <c r="BR97" i="7"/>
  <c r="BR99" i="7"/>
  <c r="BS17" i="7"/>
  <c r="BT17" i="7" s="1"/>
  <c r="BU17" i="7" s="1"/>
  <c r="BP79" i="8"/>
  <c r="BP8" i="8"/>
  <c r="BP18" i="8"/>
  <c r="BP65" i="8"/>
  <c r="BP15" i="8"/>
  <c r="BP36" i="8"/>
  <c r="BR101" i="7"/>
  <c r="BR12" i="7"/>
  <c r="BR41" i="7"/>
  <c r="BP40" i="8"/>
  <c r="BP21" i="8"/>
  <c r="BP76" i="8"/>
  <c r="BP77" i="8"/>
  <c r="BP100" i="8"/>
  <c r="BR64" i="7"/>
  <c r="BQ6" i="7"/>
  <c r="BP6" i="8"/>
  <c r="BP91" i="8"/>
  <c r="BQ26" i="7"/>
  <c r="BP26" i="8"/>
  <c r="BP23" i="8"/>
  <c r="BS50" i="7"/>
  <c r="BT50" i="7" s="1"/>
  <c r="BU50" i="7" s="1"/>
  <c r="BR61" i="7"/>
  <c r="BP56" i="8"/>
  <c r="BP92" i="8"/>
  <c r="BP28" i="8"/>
  <c r="BP46" i="8"/>
  <c r="BQ9" i="7"/>
  <c r="BP9" i="8"/>
  <c r="BP35" i="8"/>
  <c r="BR47" i="7"/>
  <c r="BR25" i="7"/>
  <c r="BP45" i="8"/>
  <c r="BP51" i="8"/>
  <c r="BQ37" i="7"/>
  <c r="BP37" i="8"/>
  <c r="BP84" i="8"/>
  <c r="BP96" i="8"/>
  <c r="BR16" i="7"/>
  <c r="BQ49" i="7"/>
  <c r="BP49" i="8"/>
  <c r="BP57" i="8"/>
  <c r="BP39" i="8"/>
  <c r="BP48" i="8"/>
  <c r="BP58" i="8"/>
  <c r="BQ89" i="7"/>
  <c r="BP89" i="8"/>
  <c r="BP33" i="8"/>
  <c r="BR32" i="7"/>
  <c r="BQ10" i="7"/>
  <c r="BP10" i="8"/>
  <c r="BQ98" i="7"/>
  <c r="BP98" i="8"/>
  <c r="BR56" i="7"/>
  <c r="BQ52" i="7"/>
  <c r="BP52" i="8"/>
  <c r="BR29" i="7"/>
  <c r="BR28" i="7"/>
  <c r="BS20" i="7"/>
  <c r="BT20" i="7" s="1"/>
  <c r="BU20" i="7" s="1"/>
  <c r="BR35" i="7"/>
  <c r="BP20" i="8"/>
  <c r="BR45" i="7"/>
  <c r="BR51" i="7"/>
  <c r="BQ38" i="7"/>
  <c r="BP38" i="8"/>
  <c r="BR84" i="7"/>
  <c r="BR7" i="7"/>
  <c r="BR43" i="7"/>
  <c r="BQ42" i="7"/>
  <c r="BP42" i="8"/>
  <c r="BP12" i="8"/>
  <c r="BP41" i="8"/>
  <c r="BQ93" i="7"/>
  <c r="BP93" i="8"/>
  <c r="BP19" i="8"/>
  <c r="BQ5" i="7"/>
  <c r="BP5" i="8"/>
  <c r="BP64" i="8"/>
  <c r="BR95" i="7"/>
  <c r="BR87" i="7"/>
  <c r="BP105" i="8"/>
  <c r="BR104" i="7"/>
  <c r="BS78" i="7"/>
  <c r="BT78" i="7" s="1"/>
  <c r="BU78" i="7" s="1"/>
  <c r="BS85" i="7"/>
  <c r="BT85" i="7" s="1"/>
  <c r="BU85" i="7" s="1"/>
  <c r="BP61" i="8"/>
  <c r="BQ14" i="7"/>
  <c r="BP14" i="8"/>
  <c r="BS96" i="7"/>
  <c r="BT96" i="7" s="1"/>
  <c r="BU96" i="7" s="1"/>
  <c r="BP34" i="8"/>
  <c r="BR53" i="7"/>
  <c r="BR81" i="7"/>
  <c r="BS90" i="7"/>
  <c r="BT90" i="7" s="1"/>
  <c r="BU90" i="7" s="1"/>
  <c r="BP85" i="8"/>
  <c r="BR80" i="7"/>
  <c r="BQ66" i="7"/>
  <c r="BP66" i="8"/>
  <c r="BQ86" i="7"/>
  <c r="BP86" i="8"/>
  <c r="BQ102" i="7"/>
  <c r="BP102" i="8"/>
  <c r="BR63" i="7"/>
  <c r="BP47" i="8"/>
  <c r="BP25" i="8"/>
  <c r="BR54" i="7"/>
  <c r="BQ82" i="7"/>
  <c r="BP82" i="8"/>
  <c r="BR31" i="7"/>
  <c r="BS44" i="7"/>
  <c r="BT44" i="7" s="1"/>
  <c r="BU44" i="7" s="1"/>
  <c r="BQ68" i="7"/>
  <c r="BP68" i="8"/>
  <c r="BP24" i="8"/>
  <c r="BR79" i="7"/>
  <c r="BR8" i="7"/>
  <c r="BR18" i="7"/>
  <c r="BS46" i="7"/>
  <c r="BT46" i="7" s="1"/>
  <c r="BU46" i="7" s="1"/>
  <c r="BQ30" i="7"/>
  <c r="BP30" i="8"/>
  <c r="BR15" i="7"/>
  <c r="BP13" i="8"/>
  <c r="BP16" i="8"/>
  <c r="BS94" i="7"/>
  <c r="BT94" i="7" s="1"/>
  <c r="BU94" i="7" s="1"/>
  <c r="BR40" i="7"/>
  <c r="BR21" i="7"/>
  <c r="BR76" i="7"/>
  <c r="BQ62" i="7"/>
  <c r="BP62" i="8"/>
  <c r="BR77" i="7"/>
  <c r="BP71" i="8"/>
  <c r="BR27" i="7"/>
  <c r="BS65" i="7"/>
  <c r="BT65" i="7" s="1"/>
  <c r="BU65" i="7" s="1"/>
  <c r="BQ109" i="8" l="1"/>
  <c r="BQ111" i="8"/>
  <c r="BQ110" i="8"/>
  <c r="BQ108" i="8"/>
  <c r="BQ113" i="8"/>
  <c r="BQ112" i="8"/>
  <c r="BQ15" i="8"/>
  <c r="BQ8" i="8"/>
  <c r="BQ104" i="8"/>
  <c r="BQ107" i="8"/>
  <c r="BQ25" i="8"/>
  <c r="BQ53" i="8"/>
  <c r="BQ21" i="8"/>
  <c r="BS106" i="7"/>
  <c r="BT106" i="7" s="1"/>
  <c r="BU106" i="7" s="1"/>
  <c r="BR82" i="7"/>
  <c r="BQ82" i="8"/>
  <c r="BR102" i="7"/>
  <c r="BQ102" i="8"/>
  <c r="BS41" i="7"/>
  <c r="BT41" i="7" s="1"/>
  <c r="BU41" i="7" s="1"/>
  <c r="BS101" i="7"/>
  <c r="BT101" i="7" s="1"/>
  <c r="BU101" i="7" s="1"/>
  <c r="BQ97" i="8"/>
  <c r="BQ96" i="8"/>
  <c r="BS13" i="7"/>
  <c r="BT13" i="7" s="1"/>
  <c r="BU13" i="7" s="1"/>
  <c r="BQ24" i="8"/>
  <c r="BQ105" i="8"/>
  <c r="BR62" i="7"/>
  <c r="BQ62" i="8"/>
  <c r="BS21" i="7"/>
  <c r="BT21" i="7" s="1"/>
  <c r="BU21" i="7" s="1"/>
  <c r="BS15" i="7"/>
  <c r="BT15" i="7" s="1"/>
  <c r="BU15" i="7" s="1"/>
  <c r="BS8" i="7"/>
  <c r="BT8" i="7" s="1"/>
  <c r="BU8" i="7" s="1"/>
  <c r="BQ31" i="8"/>
  <c r="BQ80" i="8"/>
  <c r="BS53" i="7"/>
  <c r="BT53" i="7" s="1"/>
  <c r="BU53" i="7" s="1"/>
  <c r="BS87" i="7"/>
  <c r="BT87" i="7" s="1"/>
  <c r="BU87" i="7" s="1"/>
  <c r="BR93" i="7"/>
  <c r="BQ93" i="8"/>
  <c r="BS7" i="7"/>
  <c r="BT7" i="7" s="1"/>
  <c r="BU7" i="7" s="1"/>
  <c r="BS45" i="7"/>
  <c r="BT45" i="7" s="1"/>
  <c r="BU45" i="7" s="1"/>
  <c r="BR52" i="7"/>
  <c r="BQ52" i="8"/>
  <c r="BS61" i="7"/>
  <c r="BT61" i="7" s="1"/>
  <c r="BU61" i="7" s="1"/>
  <c r="BR6" i="7"/>
  <c r="BQ6" i="8"/>
  <c r="BR83" i="7"/>
  <c r="BQ83" i="8"/>
  <c r="BQ23" i="8"/>
  <c r="BS24" i="7"/>
  <c r="BT24" i="7" s="1"/>
  <c r="BU24" i="7" s="1"/>
  <c r="BR55" i="7"/>
  <c r="BQ55" i="8"/>
  <c r="BS105" i="7"/>
  <c r="BT105" i="7" s="1"/>
  <c r="BU105" i="7" s="1"/>
  <c r="BQ77" i="8"/>
  <c r="BQ76" i="8"/>
  <c r="BQ40" i="8"/>
  <c r="BQ18" i="8"/>
  <c r="BQ79" i="8"/>
  <c r="BR68" i="7"/>
  <c r="BQ68" i="8"/>
  <c r="BS31" i="7"/>
  <c r="BT31" i="7" s="1"/>
  <c r="BU31" i="7" s="1"/>
  <c r="BS54" i="7"/>
  <c r="BT54" i="7" s="1"/>
  <c r="BU54" i="7" s="1"/>
  <c r="BS63" i="7"/>
  <c r="BT63" i="7" s="1"/>
  <c r="BU63" i="7" s="1"/>
  <c r="BR86" i="7"/>
  <c r="BQ86" i="8"/>
  <c r="BS80" i="7"/>
  <c r="BT80" i="7" s="1"/>
  <c r="BU80" i="7" s="1"/>
  <c r="BQ81" i="8"/>
  <c r="BR14" i="7"/>
  <c r="BQ14" i="8"/>
  <c r="BS104" i="7"/>
  <c r="BT104" i="7" s="1"/>
  <c r="BU104" i="7" s="1"/>
  <c r="BQ95" i="8"/>
  <c r="BR5" i="7"/>
  <c r="BQ5" i="8"/>
  <c r="BQ74" i="8"/>
  <c r="BQ69" i="8"/>
  <c r="BQ20" i="8"/>
  <c r="BQ17" i="8"/>
  <c r="BQ36" i="8"/>
  <c r="BQ34" i="8"/>
  <c r="BQ43" i="8"/>
  <c r="BQ84" i="8"/>
  <c r="BQ51" i="8"/>
  <c r="BQ29" i="8"/>
  <c r="BQ56" i="8"/>
  <c r="BQ32" i="8"/>
  <c r="BR89" i="7"/>
  <c r="BQ89" i="8"/>
  <c r="BS16" i="7"/>
  <c r="BT16" i="7" s="1"/>
  <c r="BU16" i="7" s="1"/>
  <c r="BR37" i="7"/>
  <c r="BQ37" i="8"/>
  <c r="BS25" i="7"/>
  <c r="BT25" i="7" s="1"/>
  <c r="BU25" i="7" s="1"/>
  <c r="BR26" i="7"/>
  <c r="BQ26" i="8"/>
  <c r="BQ64" i="8"/>
  <c r="BQ94" i="8"/>
  <c r="BS12" i="7"/>
  <c r="BT12" i="7" s="1"/>
  <c r="BU12" i="7" s="1"/>
  <c r="BQ99" i="8"/>
  <c r="BQ103" i="8"/>
  <c r="BQ78" i="8"/>
  <c r="BS33" i="7"/>
  <c r="BT33" i="7" s="1"/>
  <c r="BU33" i="7" s="1"/>
  <c r="BS72" i="7"/>
  <c r="BT72" i="7" s="1"/>
  <c r="BU72" i="7" s="1"/>
  <c r="BQ71" i="8"/>
  <c r="BS39" i="7"/>
  <c r="BT39" i="7" s="1"/>
  <c r="BU39" i="7" s="1"/>
  <c r="BR73" i="7"/>
  <c r="BQ73" i="8"/>
  <c r="BR11" i="7"/>
  <c r="BQ11" i="8"/>
  <c r="BR22" i="7"/>
  <c r="BQ22" i="8"/>
  <c r="BR67" i="7"/>
  <c r="BQ67" i="8"/>
  <c r="BQ92" i="8"/>
  <c r="BS23" i="7"/>
  <c r="BT23" i="7" s="1"/>
  <c r="BU23" i="7" s="1"/>
  <c r="BQ91" i="8"/>
  <c r="BQ19" i="8"/>
  <c r="BS27" i="7"/>
  <c r="BT27" i="7" s="1"/>
  <c r="BU27" i="7" s="1"/>
  <c r="BR66" i="7"/>
  <c r="BQ66" i="8"/>
  <c r="BQ50" i="8"/>
  <c r="BQ87" i="8"/>
  <c r="BQ7" i="8"/>
  <c r="BQ45" i="8"/>
  <c r="BS35" i="7"/>
  <c r="BT35" i="7" s="1"/>
  <c r="BU35" i="7" s="1"/>
  <c r="BS28" i="7"/>
  <c r="BT28" i="7" s="1"/>
  <c r="BU28" i="7" s="1"/>
  <c r="BR49" i="7"/>
  <c r="BQ49" i="8"/>
  <c r="BS47" i="7"/>
  <c r="BT47" i="7" s="1"/>
  <c r="BU47" i="7" s="1"/>
  <c r="BQ61" i="8"/>
  <c r="BQ65" i="8"/>
  <c r="BR70" i="7"/>
  <c r="BQ70" i="8"/>
  <c r="BQ59" i="8"/>
  <c r="BS75" i="7"/>
  <c r="BT75" i="7" s="1"/>
  <c r="BU75" i="7" s="1"/>
  <c r="BS58" i="7"/>
  <c r="BT58" i="7" s="1"/>
  <c r="BU58" i="7" s="1"/>
  <c r="BS48" i="7"/>
  <c r="BT48" i="7" s="1"/>
  <c r="BU48" i="7" s="1"/>
  <c r="BS4" i="7"/>
  <c r="BT4" i="7" s="1"/>
  <c r="BU4" i="7" s="1"/>
  <c r="BS57" i="7"/>
  <c r="BT57" i="7" s="1"/>
  <c r="BU57" i="7" s="1"/>
  <c r="BS88" i="7"/>
  <c r="BT88" i="7" s="1"/>
  <c r="BU88" i="7" s="1"/>
  <c r="BR60" i="7"/>
  <c r="BQ60" i="8"/>
  <c r="BQ54" i="8"/>
  <c r="BQ63" i="8"/>
  <c r="BR42" i="7"/>
  <c r="BQ42" i="8"/>
  <c r="BR38" i="7"/>
  <c r="BQ38" i="8"/>
  <c r="BR10" i="7"/>
  <c r="BQ10" i="8"/>
  <c r="BQ16" i="8"/>
  <c r="BQ12" i="8"/>
  <c r="BS97" i="7"/>
  <c r="BT97" i="7" s="1"/>
  <c r="BU97" i="7" s="1"/>
  <c r="BQ90" i="8"/>
  <c r="BQ85" i="8"/>
  <c r="BS59" i="7"/>
  <c r="BT59" i="7" s="1"/>
  <c r="BU59" i="7" s="1"/>
  <c r="BQ33" i="8"/>
  <c r="BQ72" i="8"/>
  <c r="BQ100" i="8"/>
  <c r="BQ39" i="8"/>
  <c r="BQ27" i="8"/>
  <c r="BS77" i="7"/>
  <c r="BT77" i="7" s="1"/>
  <c r="BU77" i="7" s="1"/>
  <c r="BS76" i="7"/>
  <c r="BT76" i="7" s="1"/>
  <c r="BU76" i="7" s="1"/>
  <c r="BS40" i="7"/>
  <c r="BT40" i="7" s="1"/>
  <c r="BU40" i="7" s="1"/>
  <c r="BR30" i="7"/>
  <c r="BQ30" i="8"/>
  <c r="BS18" i="7"/>
  <c r="BT18" i="7" s="1"/>
  <c r="BU18" i="7" s="1"/>
  <c r="BS79" i="7"/>
  <c r="BT79" i="7" s="1"/>
  <c r="BU79" i="7" s="1"/>
  <c r="BS81" i="7"/>
  <c r="BT81" i="7" s="1"/>
  <c r="BU81" i="7" s="1"/>
  <c r="BS95" i="7"/>
  <c r="BT95" i="7" s="1"/>
  <c r="BU95" i="7" s="1"/>
  <c r="BS43" i="7"/>
  <c r="BT43" i="7" s="1"/>
  <c r="BU43" i="7" s="1"/>
  <c r="BS84" i="7"/>
  <c r="BT84" i="7" s="1"/>
  <c r="BU84" i="7" s="1"/>
  <c r="BS51" i="7"/>
  <c r="BT51" i="7" s="1"/>
  <c r="BU51" i="7" s="1"/>
  <c r="BQ35" i="8"/>
  <c r="BQ28" i="8"/>
  <c r="BS29" i="7"/>
  <c r="BT29" i="7" s="1"/>
  <c r="BU29" i="7" s="1"/>
  <c r="BS56" i="7"/>
  <c r="BT56" i="7" s="1"/>
  <c r="BU56" i="7" s="1"/>
  <c r="BR98" i="7"/>
  <c r="BQ98" i="8"/>
  <c r="BS32" i="7"/>
  <c r="BT32" i="7" s="1"/>
  <c r="BU32" i="7" s="1"/>
  <c r="BQ47" i="8"/>
  <c r="BR9" i="7"/>
  <c r="BQ9" i="8"/>
  <c r="BS64" i="7"/>
  <c r="BT64" i="7" s="1"/>
  <c r="BU64" i="7" s="1"/>
  <c r="BQ41" i="8"/>
  <c r="BQ101" i="8"/>
  <c r="BQ46" i="8"/>
  <c r="BS99" i="7"/>
  <c r="BT99" i="7" s="1"/>
  <c r="BU99" i="7" s="1"/>
  <c r="BQ44" i="8"/>
  <c r="BS103" i="7"/>
  <c r="BT103" i="7" s="1"/>
  <c r="BU103" i="7" s="1"/>
  <c r="BQ75" i="8"/>
  <c r="BQ58" i="8"/>
  <c r="BQ48" i="8"/>
  <c r="BQ4" i="8"/>
  <c r="BQ57" i="8"/>
  <c r="BQ88" i="8"/>
  <c r="BS92" i="7"/>
  <c r="BT92" i="7" s="1"/>
  <c r="BU92" i="7" s="1"/>
  <c r="BS91" i="7"/>
  <c r="BT91" i="7" s="1"/>
  <c r="BU91" i="7" s="1"/>
  <c r="BQ13" i="8"/>
  <c r="BQ106" i="8"/>
  <c r="BS19" i="7"/>
  <c r="BT19" i="7" s="1"/>
  <c r="BU19" i="7" s="1"/>
  <c r="BR111" i="8" l="1"/>
  <c r="BR110" i="8"/>
  <c r="BR109" i="8"/>
  <c r="BR113" i="8"/>
  <c r="BR108" i="8"/>
  <c r="BR112" i="8"/>
  <c r="BR107" i="8"/>
  <c r="BR56" i="8"/>
  <c r="BR92" i="8"/>
  <c r="BR32" i="8"/>
  <c r="BR35" i="8"/>
  <c r="BR95" i="8"/>
  <c r="BR84" i="8"/>
  <c r="BR99" i="8"/>
  <c r="BR15" i="8"/>
  <c r="BR81" i="8"/>
  <c r="BR106" i="8"/>
  <c r="BS11" i="7"/>
  <c r="BT11" i="7" s="1"/>
  <c r="BU11" i="7" s="1"/>
  <c r="BR11" i="8"/>
  <c r="BR33" i="8"/>
  <c r="BS37" i="7"/>
  <c r="BT37" i="7" s="1"/>
  <c r="BU37" i="7" s="1"/>
  <c r="BR37" i="8"/>
  <c r="BS86" i="7"/>
  <c r="BT86" i="7" s="1"/>
  <c r="BU86" i="7" s="1"/>
  <c r="BR86" i="8"/>
  <c r="BS68" i="7"/>
  <c r="BT68" i="7" s="1"/>
  <c r="BU68" i="7" s="1"/>
  <c r="BR68" i="8"/>
  <c r="BR21" i="8"/>
  <c r="BR65" i="8"/>
  <c r="BS82" i="7"/>
  <c r="BT82" i="7" s="1"/>
  <c r="BU82" i="7" s="1"/>
  <c r="BR82" i="8"/>
  <c r="BR64" i="8"/>
  <c r="BR20" i="8"/>
  <c r="BS42" i="7"/>
  <c r="BT42" i="7" s="1"/>
  <c r="BU42" i="7" s="1"/>
  <c r="BR42" i="8"/>
  <c r="BR57" i="8"/>
  <c r="BR58" i="8"/>
  <c r="BS49" i="7"/>
  <c r="BT49" i="7" s="1"/>
  <c r="BU49" i="7" s="1"/>
  <c r="BR49" i="8"/>
  <c r="BS66" i="7"/>
  <c r="BT66" i="7" s="1"/>
  <c r="BU66" i="7" s="1"/>
  <c r="BR66" i="8"/>
  <c r="BR63" i="8"/>
  <c r="BR31" i="8"/>
  <c r="BR41" i="8"/>
  <c r="BR91" i="8"/>
  <c r="BR69" i="8"/>
  <c r="BS9" i="7"/>
  <c r="BT9" i="7" s="1"/>
  <c r="BU9" i="7" s="1"/>
  <c r="BR9" i="8"/>
  <c r="BR29" i="8"/>
  <c r="BR51" i="8"/>
  <c r="BR43" i="8"/>
  <c r="BR78" i="8"/>
  <c r="BR44" i="8"/>
  <c r="BR97" i="8"/>
  <c r="BR34" i="8"/>
  <c r="BS60" i="7"/>
  <c r="BT60" i="7" s="1"/>
  <c r="BU60" i="7" s="1"/>
  <c r="BR60" i="8"/>
  <c r="BR47" i="8"/>
  <c r="BR28" i="8"/>
  <c r="BR27" i="8"/>
  <c r="BR23" i="8"/>
  <c r="BS67" i="7"/>
  <c r="BT67" i="7" s="1"/>
  <c r="BU67" i="7" s="1"/>
  <c r="BR67" i="8"/>
  <c r="BS22" i="7"/>
  <c r="BT22" i="7" s="1"/>
  <c r="BU22" i="7" s="1"/>
  <c r="BR22" i="8"/>
  <c r="BS73" i="7"/>
  <c r="BT73" i="7" s="1"/>
  <c r="BU73" i="7" s="1"/>
  <c r="BR73" i="8"/>
  <c r="BR72" i="8"/>
  <c r="BR104" i="8"/>
  <c r="BS83" i="7"/>
  <c r="BT83" i="7" s="1"/>
  <c r="BU83" i="7" s="1"/>
  <c r="BR83" i="8"/>
  <c r="BS6" i="7"/>
  <c r="BT6" i="7" s="1"/>
  <c r="BU6" i="7" s="1"/>
  <c r="BR6" i="8"/>
  <c r="BS52" i="7"/>
  <c r="BT52" i="7" s="1"/>
  <c r="BU52" i="7" s="1"/>
  <c r="BR52" i="8"/>
  <c r="BR8" i="8"/>
  <c r="BS102" i="7"/>
  <c r="BT102" i="7" s="1"/>
  <c r="BU102" i="7" s="1"/>
  <c r="BR102" i="8"/>
  <c r="BS30" i="7"/>
  <c r="BT30" i="7" s="1"/>
  <c r="BU30" i="7" s="1"/>
  <c r="BR30" i="8"/>
  <c r="BR74" i="8"/>
  <c r="BR36" i="8"/>
  <c r="BR71" i="8"/>
  <c r="BS26" i="7"/>
  <c r="BT26" i="7" s="1"/>
  <c r="BU26" i="7" s="1"/>
  <c r="BR26" i="8"/>
  <c r="BS89" i="7"/>
  <c r="BT89" i="7" s="1"/>
  <c r="BU89" i="7" s="1"/>
  <c r="BR89" i="8"/>
  <c r="BS5" i="7"/>
  <c r="BT5" i="7" s="1"/>
  <c r="BU5" i="7" s="1"/>
  <c r="BR5" i="8"/>
  <c r="BR90" i="8"/>
  <c r="BR94" i="8"/>
  <c r="BR17" i="8"/>
  <c r="BR46" i="8"/>
  <c r="BR105" i="8"/>
  <c r="BR24" i="8"/>
  <c r="BS93" i="7"/>
  <c r="BT93" i="7" s="1"/>
  <c r="BU93" i="7" s="1"/>
  <c r="BR93" i="8"/>
  <c r="BR53" i="8"/>
  <c r="BR103" i="8"/>
  <c r="BR18" i="8"/>
  <c r="BR40" i="8"/>
  <c r="BR77" i="8"/>
  <c r="BR59" i="8"/>
  <c r="BR4" i="8"/>
  <c r="BR25" i="8"/>
  <c r="BR16" i="8"/>
  <c r="BR80" i="8"/>
  <c r="BR7" i="8"/>
  <c r="BR87" i="8"/>
  <c r="BR19" i="8"/>
  <c r="BS98" i="7"/>
  <c r="BT98" i="7" s="1"/>
  <c r="BU98" i="7" s="1"/>
  <c r="BR98" i="8"/>
  <c r="BR96" i="8"/>
  <c r="BR79" i="8"/>
  <c r="BR76" i="8"/>
  <c r="BS10" i="7"/>
  <c r="BT10" i="7" s="1"/>
  <c r="BU10" i="7" s="1"/>
  <c r="BR10" i="8"/>
  <c r="BS38" i="7"/>
  <c r="BT38" i="7" s="1"/>
  <c r="BU38" i="7" s="1"/>
  <c r="BR38" i="8"/>
  <c r="BR88" i="8"/>
  <c r="BR100" i="8"/>
  <c r="BR48" i="8"/>
  <c r="BR75" i="8"/>
  <c r="BS70" i="7"/>
  <c r="BT70" i="7" s="1"/>
  <c r="BU70" i="7" s="1"/>
  <c r="BR70" i="8"/>
  <c r="BR39" i="8"/>
  <c r="BR12" i="8"/>
  <c r="BS14" i="7"/>
  <c r="BT14" i="7" s="1"/>
  <c r="BU14" i="7" s="1"/>
  <c r="BR14" i="8"/>
  <c r="BR54" i="8"/>
  <c r="BS55" i="7"/>
  <c r="BT55" i="7" s="1"/>
  <c r="BU55" i="7" s="1"/>
  <c r="BR55" i="8"/>
  <c r="BR61" i="8"/>
  <c r="BR45" i="8"/>
  <c r="BR85" i="8"/>
  <c r="BS62" i="7"/>
  <c r="BT62" i="7" s="1"/>
  <c r="BU62" i="7" s="1"/>
  <c r="BR62" i="8"/>
  <c r="BR13" i="8"/>
  <c r="BR101" i="8"/>
  <c r="BR50" i="8"/>
  <c r="BS111" i="8" l="1"/>
  <c r="BS110" i="8"/>
  <c r="BS108" i="8"/>
  <c r="BS113" i="8"/>
  <c r="BS109" i="8"/>
  <c r="BS112" i="8"/>
  <c r="BS106" i="8"/>
  <c r="BS107" i="8"/>
  <c r="BS45" i="8"/>
  <c r="BS70" i="8"/>
  <c r="BS53" i="8"/>
  <c r="BS32" i="8"/>
  <c r="BS93" i="8"/>
  <c r="BS102" i="8"/>
  <c r="BS65" i="8"/>
  <c r="BS16" i="8"/>
  <c r="BS58" i="8"/>
  <c r="BS4" i="8"/>
  <c r="BS59" i="8"/>
  <c r="BS40" i="8"/>
  <c r="BS8" i="8"/>
  <c r="BS51" i="8"/>
  <c r="BS5" i="8"/>
  <c r="BS50" i="8"/>
  <c r="BS46" i="8"/>
  <c r="BS85" i="8"/>
  <c r="BS20" i="8"/>
  <c r="BS94" i="8"/>
  <c r="BS44" i="8"/>
  <c r="BS78" i="8"/>
  <c r="BS41" i="8"/>
  <c r="BS31" i="8"/>
  <c r="BS80" i="8"/>
  <c r="BS60" i="8"/>
  <c r="BS103" i="8"/>
  <c r="BS95" i="8"/>
  <c r="BS37" i="8"/>
  <c r="BS88" i="8"/>
  <c r="BS96" i="8"/>
  <c r="BS62" i="8"/>
  <c r="BS55" i="8"/>
  <c r="BS36" i="8"/>
  <c r="BS97" i="8"/>
  <c r="BS98" i="8"/>
  <c r="BS81" i="8"/>
  <c r="BS56" i="8"/>
  <c r="BS75" i="8"/>
  <c r="BS30" i="8"/>
  <c r="BS52" i="8"/>
  <c r="BS83" i="8"/>
  <c r="BS25" i="8"/>
  <c r="BS73" i="8"/>
  <c r="BS67" i="8"/>
  <c r="BS100" i="8"/>
  <c r="BS57" i="8"/>
  <c r="BS77" i="8"/>
  <c r="BS18" i="8"/>
  <c r="BS9" i="8"/>
  <c r="BS21" i="8"/>
  <c r="BS66" i="8"/>
  <c r="BS49" i="8"/>
  <c r="BS13" i="8"/>
  <c r="BS12" i="8"/>
  <c r="BS11" i="8"/>
  <c r="BS84" i="8"/>
  <c r="BS90" i="8"/>
  <c r="BS6" i="8"/>
  <c r="BS22" i="8"/>
  <c r="BS99" i="8"/>
  <c r="BS101" i="8"/>
  <c r="BS54" i="8"/>
  <c r="BS27" i="8"/>
  <c r="BS47" i="8"/>
  <c r="BS69" i="8"/>
  <c r="BS10" i="8"/>
  <c r="BS19" i="8"/>
  <c r="BS26" i="8"/>
  <c r="BS87" i="8"/>
  <c r="BS24" i="8"/>
  <c r="BS14" i="8"/>
  <c r="BS74" i="8"/>
  <c r="BS15" i="8"/>
  <c r="BS17" i="8"/>
  <c r="BS104" i="8"/>
  <c r="BS72" i="8"/>
  <c r="BS23" i="8"/>
  <c r="BS28" i="8"/>
  <c r="BS38" i="8"/>
  <c r="BS43" i="8"/>
  <c r="BS29" i="8"/>
  <c r="BS91" i="8"/>
  <c r="BS33" i="8"/>
  <c r="BS92" i="8"/>
  <c r="BS61" i="8"/>
  <c r="BS89" i="8"/>
  <c r="BS39" i="8"/>
  <c r="BS76" i="8"/>
  <c r="BS79" i="8"/>
  <c r="BS7" i="8"/>
  <c r="BS34" i="8"/>
  <c r="BS63" i="8"/>
  <c r="BS71" i="8"/>
  <c r="BS64" i="8"/>
  <c r="BS105" i="8"/>
  <c r="BS35" i="8"/>
  <c r="BS42" i="8"/>
  <c r="BS82" i="8"/>
  <c r="BS68" i="8"/>
  <c r="BS86" i="8"/>
  <c r="BS48" i="8"/>
  <c r="BU110" i="8" l="1"/>
  <c r="BU108" i="8"/>
  <c r="BU112" i="8"/>
  <c r="BU109" i="8"/>
  <c r="BU111" i="8"/>
  <c r="BU113" i="8"/>
  <c r="BU107" i="8"/>
  <c r="BU106" i="8"/>
  <c r="BU69" i="8"/>
  <c r="BU13" i="8"/>
  <c r="BU42" i="8"/>
  <c r="BU90" i="8"/>
  <c r="BU21" i="8"/>
  <c r="BU57" i="8"/>
  <c r="BU75" i="8"/>
  <c r="BU97" i="8"/>
  <c r="BU94" i="8"/>
  <c r="BU71" i="8"/>
  <c r="BU39" i="8"/>
  <c r="BU29" i="8"/>
  <c r="BU95" i="8"/>
  <c r="BU66" i="8"/>
  <c r="BU52" i="8"/>
  <c r="BU27" i="8"/>
  <c r="BU8" i="8"/>
  <c r="BU60" i="8"/>
  <c r="BU91" i="8"/>
  <c r="BU28" i="8"/>
  <c r="BU86" i="8"/>
  <c r="BU14" i="8"/>
  <c r="BU4" i="8"/>
  <c r="BU26" i="8"/>
  <c r="BU35" i="8"/>
  <c r="BU6" i="8"/>
  <c r="BU92" i="8"/>
  <c r="BU23" i="8"/>
  <c r="BU11" i="8"/>
  <c r="BU24" i="8"/>
  <c r="BU9" i="8"/>
  <c r="BU73" i="8"/>
  <c r="BU87" i="8"/>
  <c r="BU51" i="8"/>
  <c r="BU58" i="8"/>
  <c r="BU5" i="8"/>
  <c r="BU78" i="8"/>
  <c r="BU50" i="8"/>
  <c r="BU20" i="8"/>
  <c r="BU46" i="8"/>
  <c r="BU74" i="8"/>
  <c r="BU17" i="8"/>
  <c r="BU96" i="8"/>
  <c r="BU34" i="8"/>
  <c r="BU48" i="8"/>
  <c r="BU63" i="8"/>
  <c r="BU102" i="8"/>
  <c r="BU93" i="8"/>
  <c r="BU43" i="8"/>
  <c r="BU72" i="8"/>
  <c r="BU82" i="8"/>
  <c r="BU85" i="8"/>
  <c r="BU18" i="8"/>
  <c r="BU25" i="8"/>
  <c r="BU56" i="8"/>
  <c r="BU38" i="8"/>
  <c r="BU101" i="8"/>
  <c r="BU59" i="8"/>
  <c r="BU16" i="8"/>
  <c r="BU84" i="8"/>
  <c r="BU10" i="8"/>
  <c r="BU15" i="8"/>
  <c r="BU49" i="8"/>
  <c r="BU83" i="8"/>
  <c r="BU41" i="8"/>
  <c r="BU36" i="8"/>
  <c r="BU19" i="8"/>
  <c r="BU62" i="8"/>
  <c r="BU37" i="8"/>
  <c r="BU40" i="8"/>
  <c r="BU32" i="8"/>
  <c r="BU105" i="8"/>
  <c r="BU76" i="8"/>
  <c r="BU104" i="8"/>
  <c r="BU31" i="8"/>
  <c r="BU30" i="8"/>
  <c r="BU98" i="8"/>
  <c r="BU12" i="8"/>
  <c r="BU68" i="8"/>
  <c r="BU77" i="8"/>
  <c r="BU89" i="8"/>
  <c r="BU81" i="8"/>
  <c r="BU65" i="8"/>
  <c r="BU99" i="8"/>
  <c r="BU100" i="8"/>
  <c r="BU53" i="8"/>
  <c r="BU22" i="8"/>
  <c r="BU79" i="8"/>
  <c r="BU33" i="8"/>
  <c r="BU88" i="8"/>
  <c r="BU103" i="8"/>
  <c r="BU67" i="8"/>
  <c r="BU80" i="8"/>
  <c r="BU45" i="8"/>
  <c r="BU47" i="8"/>
  <c r="BU55" i="8"/>
  <c r="BU54" i="8"/>
  <c r="BU64" i="8"/>
  <c r="BU7" i="8"/>
  <c r="BU61" i="8"/>
  <c r="BU70" i="8"/>
  <c r="BU44" i="8"/>
</calcChain>
</file>

<file path=xl/sharedStrings.xml><?xml version="1.0" encoding="utf-8"?>
<sst xmlns="http://schemas.openxmlformats.org/spreadsheetml/2006/main" count="846" uniqueCount="490">
  <si>
    <t>Orálek Daniel</t>
  </si>
  <si>
    <t>Hostička Jan</t>
  </si>
  <si>
    <t>Kopecký Martin</t>
  </si>
  <si>
    <t>Vondrák Zbyněk</t>
  </si>
  <si>
    <t>Vinařství Vondrák Mělník</t>
  </si>
  <si>
    <t>Uhlíř Radek</t>
  </si>
  <si>
    <t>Lácha Pavel</t>
  </si>
  <si>
    <t>Diviš Jiří</t>
  </si>
  <si>
    <t>Svozil Libor</t>
  </si>
  <si>
    <t>MK Seitl Ostrava</t>
  </si>
  <si>
    <t>Hokeš Martin</t>
  </si>
  <si>
    <t>Švanda Petr</t>
  </si>
  <si>
    <t>Kolář Martin</t>
  </si>
  <si>
    <t>Macek Petr</t>
  </si>
  <si>
    <t>Hrabuška Jaroslav</t>
  </si>
  <si>
    <t>Círal František</t>
  </si>
  <si>
    <t>Šimek Miroslav</t>
  </si>
  <si>
    <t>Pinl Michal</t>
  </si>
  <si>
    <t>Jančář Stanislav</t>
  </si>
  <si>
    <t>Hrček Petr</t>
  </si>
  <si>
    <t>TJ Sokol Unhošť</t>
  </si>
  <si>
    <t>Hons Pavel</t>
  </si>
  <si>
    <t>Kocourek Jan</t>
  </si>
  <si>
    <t>Macek Tomáš</t>
  </si>
  <si>
    <t>Vostrý Miroslav</t>
  </si>
  <si>
    <t>Brossaud Jack</t>
  </si>
  <si>
    <t>Krumer Miroslav</t>
  </si>
  <si>
    <t>MK Ostrov</t>
  </si>
  <si>
    <t>Kyselý Petr</t>
  </si>
  <si>
    <t>TJ Zduchovice</t>
  </si>
  <si>
    <t>Němečková Martina</t>
  </si>
  <si>
    <t>Dolejš Jan</t>
  </si>
  <si>
    <t>Svoboda Václav</t>
  </si>
  <si>
    <t>Sadílek Václav</t>
  </si>
  <si>
    <t>Budvar</t>
  </si>
  <si>
    <t>Ge Evžen</t>
  </si>
  <si>
    <t>Havel Milan</t>
  </si>
  <si>
    <t>Zdouň Hrádek</t>
  </si>
  <si>
    <t>čas</t>
  </si>
  <si>
    <t>s.č.</t>
  </si>
  <si>
    <t>jméno</t>
  </si>
  <si>
    <t>kat</t>
  </si>
  <si>
    <t>poř_kat</t>
  </si>
  <si>
    <t>klub</t>
  </si>
  <si>
    <t>poř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</si>
  <si>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</si>
  <si>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</si>
  <si>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</si>
  <si>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</si>
  <si>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</si>
  <si>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</si>
  <si>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</si>
  <si>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</si>
  <si>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</si>
  <si>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</si>
  <si>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</si>
  <si>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</si>
  <si>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</si>
  <si>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</si>
  <si>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</si>
  <si>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</si>
  <si>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</si>
  <si>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</si>
  <si>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</si>
  <si>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</si>
  <si>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</si>
  <si>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</si>
  <si>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</si>
  <si>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</si>
  <si>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</si>
  <si>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</si>
  <si>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</si>
  <si>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</si>
  <si>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</si>
  <si>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</si>
  <si>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</si>
  <si>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</si>
  <si>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</si>
  <si>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</si>
  <si>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</si>
  <si>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</si>
  <si>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</si>
  <si>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</si>
  <si>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</si>
  <si>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</si>
  <si>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</si>
  <si>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</si>
  <si>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</si>
  <si>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</si>
  <si>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</si>
  <si>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</si>
  <si>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</si>
  <si>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</si>
  <si>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</si>
  <si>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</si>
  <si>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</si>
  <si>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</si>
  <si>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</si>
  <si>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</si>
  <si>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</si>
  <si>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</si>
  <si>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</si>
  <si>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</si>
  <si>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</si>
  <si>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</si>
  <si>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</si>
  <si>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</si>
  <si>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</si>
  <si>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roč</t>
  </si>
  <si>
    <t>Tabulka časů v jednotlivých kolech</t>
  </si>
  <si>
    <t>MEZIČASY</t>
  </si>
  <si>
    <t>ČASY V JEDNOTLIVÝCH KOLECH</t>
  </si>
  <si>
    <t>POŘADÍ NA MEZIČASECH</t>
  </si>
  <si>
    <t>Pořadí na mezičasech v jednotlivých kolech</t>
  </si>
  <si>
    <t>celk. čas</t>
  </si>
  <si>
    <t>Tabulka mezičasů po jednotlivých kolech</t>
  </si>
  <si>
    <t>ČASY, MEZIČASY a POŘADÍ po 4 KM</t>
  </si>
  <si>
    <t>mezičasy</t>
  </si>
  <si>
    <t xml:space="preserve">  absolutní  pořadí na mezičasech</t>
  </si>
  <si>
    <t>ročník:</t>
  </si>
  <si>
    <t>abs. pořadí</t>
  </si>
  <si>
    <t>umístění</t>
  </si>
  <si>
    <t>průměr</t>
  </si>
  <si>
    <t>rekord</t>
  </si>
  <si>
    <t>tempo</t>
  </si>
  <si>
    <t>vývoj umístění</t>
  </si>
  <si>
    <t>vývoj tempa proti průměru</t>
  </si>
  <si>
    <t>pořadí:</t>
  </si>
  <si>
    <t>kategorie:</t>
  </si>
  <si>
    <t>čas:</t>
  </si>
  <si>
    <t>tady vyber jméno</t>
  </si>
  <si>
    <t>soupeř 1:</t>
  </si>
  <si>
    <t>soupeř 2:</t>
  </si>
  <si>
    <t xml:space="preserve"> -/+ čas na lepší umístění</t>
  </si>
  <si>
    <t>časy úseků</t>
  </si>
  <si>
    <t>srovnání vývoje tempa</t>
  </si>
  <si>
    <t>srovnání vývoje umístění</t>
  </si>
  <si>
    <t>porovnání:</t>
  </si>
  <si>
    <r>
      <rPr>
        <sz val="8"/>
        <color theme="5"/>
        <rFont val="Calibri"/>
        <family val="2"/>
        <charset val="238"/>
        <scheme val="minor"/>
      </rPr>
      <t>červená = byl jsem pomalejší</t>
    </r>
    <r>
      <rPr>
        <sz val="8"/>
        <color theme="1"/>
        <rFont val="Calibri"/>
        <family val="2"/>
        <charset val="238"/>
        <scheme val="minor"/>
      </rPr>
      <t xml:space="preserve"> / </t>
    </r>
    <r>
      <rPr>
        <sz val="8"/>
        <color theme="6" tint="-0.249977111117893"/>
        <rFont val="Calibri"/>
        <family val="2"/>
        <charset val="238"/>
        <scheme val="minor"/>
      </rPr>
      <t>zelená = rychlejší</t>
    </r>
  </si>
  <si>
    <r>
      <rPr>
        <sz val="8"/>
        <color theme="5"/>
        <rFont val="Calibri"/>
        <family val="2"/>
        <charset val="238"/>
        <scheme val="minor"/>
      </rPr>
      <t>červená = moje ztráta</t>
    </r>
    <r>
      <rPr>
        <sz val="8"/>
        <color theme="1"/>
        <rFont val="Calibri"/>
        <family val="2"/>
        <charset val="238"/>
        <scheme val="minor"/>
      </rPr>
      <t xml:space="preserve"> / </t>
    </r>
    <r>
      <rPr>
        <sz val="8"/>
        <color theme="6" tint="-0.249977111117893"/>
        <rFont val="Calibri"/>
        <family val="2"/>
        <charset val="238"/>
        <scheme val="minor"/>
      </rPr>
      <t>zelená = můj náskok</t>
    </r>
  </si>
  <si>
    <r>
      <rPr>
        <sz val="8"/>
        <color theme="5"/>
        <rFont val="Calibri"/>
        <family val="2"/>
        <charset val="238"/>
        <scheme val="minor"/>
      </rPr>
      <t>červená = byl jsem horší</t>
    </r>
    <r>
      <rPr>
        <sz val="8"/>
        <color theme="6" tint="-0.249977111117893"/>
        <rFont val="Calibri"/>
        <family val="2"/>
        <charset val="238"/>
        <scheme val="minor"/>
      </rPr>
      <t xml:space="preserve"> / zelená = byl jsem lepší</t>
    </r>
  </si>
  <si>
    <r>
      <rPr>
        <sz val="8"/>
        <color theme="5"/>
        <rFont val="Calibri"/>
        <family val="2"/>
        <charset val="238"/>
        <scheme val="minor"/>
      </rPr>
      <t xml:space="preserve">červená = byl jsem pomalejší </t>
    </r>
    <r>
      <rPr>
        <sz val="8"/>
        <color theme="1"/>
        <rFont val="Calibri"/>
        <family val="2"/>
        <charset val="238"/>
        <scheme val="minor"/>
      </rPr>
      <t xml:space="preserve">/ </t>
    </r>
    <r>
      <rPr>
        <sz val="8"/>
        <color theme="6" tint="-0.249977111117893"/>
        <rFont val="Calibri"/>
        <family val="2"/>
        <charset val="238"/>
        <scheme val="minor"/>
      </rPr>
      <t>zelená = byl jsem rychlejší</t>
    </r>
  </si>
  <si>
    <t>(tip: úplně dole v seznamu si můžeš pro porovnání vybrat i absolutní traťový rekord Dana Orálka z roku 2012)</t>
  </si>
  <si>
    <t>Tady si vyber kohokoliv, s kým se chceš porovnat:</t>
  </si>
  <si>
    <r>
      <rPr>
        <sz val="8"/>
        <color theme="5"/>
        <rFont val="Calibri"/>
        <family val="2"/>
        <charset val="238"/>
        <scheme val="minor"/>
      </rPr>
      <t xml:space="preserve">červená = ztráta na nejrychlejšího </t>
    </r>
    <r>
      <rPr>
        <sz val="8"/>
        <color theme="1"/>
        <rFont val="Calibri"/>
        <family val="2"/>
        <charset val="238"/>
        <scheme val="minor"/>
      </rPr>
      <t xml:space="preserve">/ </t>
    </r>
    <r>
      <rPr>
        <sz val="8"/>
        <color theme="6" tint="-0.249977111117893"/>
        <rFont val="Calibri"/>
        <family val="2"/>
        <charset val="238"/>
        <scheme val="minor"/>
      </rPr>
      <t xml:space="preserve">zelená = náskok na nejrychlejšího </t>
    </r>
    <r>
      <rPr>
        <sz val="8"/>
        <color theme="0" tint="-0.499984740745262"/>
        <rFont val="Calibri"/>
        <family val="2"/>
        <charset val="238"/>
        <scheme val="minor"/>
      </rPr>
      <t>v rámci tohoto porovnání</t>
    </r>
  </si>
  <si>
    <t>Tak tady si vyber své imaginární soupeře. Nejlépe to funguje, když si vybereš hned dva.         &gt; &gt; &gt; &gt;</t>
  </si>
  <si>
    <t>Můj detailní rozbor</t>
  </si>
  <si>
    <t>Spokojen? OK. Dál už nemusíš pokračovat. Vypni to a běž se radši proběhnout.</t>
  </si>
  <si>
    <t xml:space="preserve">   ::    tady zjistíš, jaké kolo jsi měl nejrychlejší, nejpomalejší a nebo jestli se ti povedlo dodržovat stanovené tempo   . . . . .</t>
  </si>
  <si>
    <t xml:space="preserve">   ::    tady se podívej na tabulku mezičasů po jednotlivých kolech   . . . . . . . . . .</t>
  </si>
  <si>
    <t xml:space="preserve">   ::    pokus si nejsi jistý, jak se vyvíjelo tvoje umístění během závodu, mrkni sem   . . . . .</t>
  </si>
  <si>
    <t>zpět na rozcestník</t>
  </si>
  <si>
    <t>Kdyby tě náhodou napadlo to tisknout, tak doporučuju formát A3. A nebo na čtení mikroskop.</t>
  </si>
  <si>
    <t>Chceš se porovnat s kamarádem, sousedem nebo třeba s traťovým rekordem? Jasně, že jo!</t>
  </si>
  <si>
    <t>Pokud si chceš porovnat svůj výkon i s někým jiným (třeba i s vítězem nebo traťovým rekordem), vyber si v dolní části v pravo až 2 libovolné soupeře k porovnání.</t>
  </si>
  <si>
    <t>Nicméně, pokud se ti v tom zas tak moc vrtat nechce, klikni rovnou sem a máš vše podstatné k dispozici:</t>
  </si>
  <si>
    <t>A to je všechno. Doufáme, že se ti u nás v garážích líbilo a že se třeba za rok zase potkáme na startu. Takže ... zatím ...</t>
  </si>
  <si>
    <t>SK Babice</t>
  </si>
  <si>
    <t>Malida Optimum</t>
  </si>
  <si>
    <t>Simon Alexander</t>
  </si>
  <si>
    <t>DS Žilina</t>
  </si>
  <si>
    <t>Vosátka Zdeněk</t>
  </si>
  <si>
    <t>Atletika Písek</t>
  </si>
  <si>
    <t>Prokop Ondřej</t>
  </si>
  <si>
    <t>ČAU</t>
  </si>
  <si>
    <t>Pojsl Jan</t>
  </si>
  <si>
    <t>Šindlerová Jana</t>
  </si>
  <si>
    <t>Hronek Jiří</t>
  </si>
  <si>
    <t>Hýsková Šárka</t>
  </si>
  <si>
    <t>Longrun</t>
  </si>
  <si>
    <t>Podmelová Vilma</t>
  </si>
  <si>
    <t>Chudý Luboš</t>
  </si>
  <si>
    <t>Toman Martin</t>
  </si>
  <si>
    <t>8. BUDĚJOVICKÝ MERCURY MARATON 2015</t>
  </si>
  <si>
    <t>↓ tady si rozbal seznam a vyber své jméno (číslo v závorce je startovní číslo! nikoliv umístění nebo věk)</t>
  </si>
  <si>
    <t>Kopecký Zdeněk</t>
  </si>
  <si>
    <t>Kovář Michal</t>
  </si>
  <si>
    <t>Teplý Ondřej</t>
  </si>
  <si>
    <t>Hisport Team</t>
  </si>
  <si>
    <t>TRISK CB</t>
  </si>
  <si>
    <t>Fürbach Martin</t>
  </si>
  <si>
    <t>Z2</t>
  </si>
  <si>
    <t>MK Kladno</t>
  </si>
  <si>
    <t>Z1</t>
  </si>
  <si>
    <t>Doucha Jiří</t>
  </si>
  <si>
    <t>Hvězda Pardubice</t>
  </si>
  <si>
    <t>Malík Jakub</t>
  </si>
  <si>
    <t>RUN TEAM Borovany</t>
  </si>
  <si>
    <t>Mikolášek Arnošt</t>
  </si>
  <si>
    <t>TC Dvořák</t>
  </si>
  <si>
    <t>Rokos Lukáš</t>
  </si>
  <si>
    <t>Pillar Ladislav</t>
  </si>
  <si>
    <t>Intelis</t>
  </si>
  <si>
    <t>Dudák Zdeněk</t>
  </si>
  <si>
    <t>Prokop Matěj</t>
  </si>
  <si>
    <t>Maratón klub Kladno</t>
  </si>
  <si>
    <t>Rokos Ivan</t>
  </si>
  <si>
    <t>Klíma Petr</t>
  </si>
  <si>
    <t>iThinkBeer</t>
  </si>
  <si>
    <t>JKM Č.Budějovice</t>
  </si>
  <si>
    <t>Ulma Tomáš</t>
  </si>
  <si>
    <t>Dlouhá Kateřina</t>
  </si>
  <si>
    <t>Bohuněk Zdeněk</t>
  </si>
  <si>
    <t>Turický Ladislav</t>
  </si>
  <si>
    <t>Pteam</t>
  </si>
  <si>
    <t>Kincová Petra</t>
  </si>
  <si>
    <t>Triatlon Ladies Tábor</t>
  </si>
  <si>
    <t>Vlčková Kateřina</t>
  </si>
  <si>
    <t>BezvaÚči</t>
  </si>
  <si>
    <t>SK 4 DV České Budějovice</t>
  </si>
  <si>
    <t>Macek Petr (22)</t>
  </si>
  <si>
    <t>Vlčková Kateřina (77)</t>
  </si>
  <si>
    <t>DNF</t>
  </si>
  <si>
    <t>64</t>
  </si>
  <si>
    <t>Brunner Radek</t>
  </si>
  <si>
    <t>M40</t>
  </si>
  <si>
    <t>AC Mor. Slávia/Adidas Boost</t>
  </si>
  <si>
    <t>Pirkl Pavel</t>
  </si>
  <si>
    <t>M30</t>
  </si>
  <si>
    <t>Liberec</t>
  </si>
  <si>
    <t>-</t>
  </si>
  <si>
    <t>Heřmánek Martin</t>
  </si>
  <si>
    <t>Vaněček Michael</t>
  </si>
  <si>
    <t>SB CYKLO OLYMPIA</t>
  </si>
  <si>
    <t>M50</t>
  </si>
  <si>
    <t>Jiskra Třeboň</t>
  </si>
  <si>
    <t>Juráň Karel</t>
  </si>
  <si>
    <t>Triatlon Tálín</t>
  </si>
  <si>
    <t>Pospíšil David</t>
  </si>
  <si>
    <t>Běžecký klub Brno</t>
  </si>
  <si>
    <t>Steinbauer Jan</t>
  </si>
  <si>
    <t>Resolution Team</t>
  </si>
  <si>
    <t>BH Triatlon Č.B.</t>
  </si>
  <si>
    <t>Štěpánek Michal</t>
  </si>
  <si>
    <t>ULTIMA K.LAP TEAM</t>
  </si>
  <si>
    <t>M20</t>
  </si>
  <si>
    <t>Tománek Roman</t>
  </si>
  <si>
    <t>Gallak Slavičín</t>
  </si>
  <si>
    <t>Horáková Lenka</t>
  </si>
  <si>
    <t>Klimeš Petr</t>
  </si>
  <si>
    <t>Tkadlčík Zbyněk</t>
  </si>
  <si>
    <t>Borci zdar!</t>
  </si>
  <si>
    <t>AC Mageo</t>
  </si>
  <si>
    <t>CBC Team České Budějovice</t>
  </si>
  <si>
    <t>MK Kladno &amp; iThinkBeer</t>
  </si>
  <si>
    <t>Pur Václav</t>
  </si>
  <si>
    <t>M60</t>
  </si>
  <si>
    <t>Šumerk</t>
  </si>
  <si>
    <t>Saari Juuso</t>
  </si>
  <si>
    <t>Hinnerjoen Yritys</t>
  </si>
  <si>
    <t>Peaceegg</t>
  </si>
  <si>
    <t>JBP</t>
  </si>
  <si>
    <t>Chalupa Petr</t>
  </si>
  <si>
    <t>Černý Michal</t>
  </si>
  <si>
    <t>Clovek levyt</t>
  </si>
  <si>
    <t>Tomášek Jan</t>
  </si>
  <si>
    <t>BK Čvacht</t>
  </si>
  <si>
    <t>Tlustý Tomáš</t>
  </si>
  <si>
    <t>Sayerlack Prachatice</t>
  </si>
  <si>
    <t>Oubram Jan</t>
  </si>
  <si>
    <t>Kucko Miroslav</t>
  </si>
  <si>
    <t>Rudolfov</t>
  </si>
  <si>
    <t>Plachý Zdeněk</t>
  </si>
  <si>
    <t>Beránek Josef</t>
  </si>
  <si>
    <t>Pruckner Dietmar</t>
  </si>
  <si>
    <t>IFIRMI</t>
  </si>
  <si>
    <t>Benda Vladislav</t>
  </si>
  <si>
    <t>Maršík Miloš</t>
  </si>
  <si>
    <t>DTJ Lomnice</t>
  </si>
  <si>
    <t>Schöberl Susanne</t>
  </si>
  <si>
    <t>Čaloud Milan</t>
  </si>
  <si>
    <t>JKM Větřní</t>
  </si>
  <si>
    <t>Haňur Roman</t>
  </si>
  <si>
    <t>BBK</t>
  </si>
  <si>
    <t>Wolaschka Peter</t>
  </si>
  <si>
    <t>O5 BK Furča</t>
  </si>
  <si>
    <t>Toman Bohumil</t>
  </si>
  <si>
    <t>Pilík Stanislav</t>
  </si>
  <si>
    <t>Panský Mlýn Rakovník</t>
  </si>
  <si>
    <t>Mańkowski Dariusz</t>
  </si>
  <si>
    <t>M70</t>
  </si>
  <si>
    <t>Pechová Jaroslava</t>
  </si>
  <si>
    <t>Mexico team</t>
  </si>
  <si>
    <t>AC Moravská Slávia</t>
  </si>
  <si>
    <t>Petr Martin</t>
  </si>
  <si>
    <t>Homolští chrti</t>
  </si>
  <si>
    <t>Kubičková Eliška Anna</t>
  </si>
  <si>
    <t>SC MARATHON PLZEŇ</t>
  </si>
  <si>
    <t>Orlinger Herbert</t>
  </si>
  <si>
    <t>Laufstammtisch Flotte Sohle</t>
  </si>
  <si>
    <t>Štípek Marco</t>
  </si>
  <si>
    <t>JE Temelín</t>
  </si>
  <si>
    <t>Brulík Pavel</t>
  </si>
  <si>
    <t>SRTG ČB</t>
  </si>
  <si>
    <t>Hadrava Tomáš</t>
  </si>
  <si>
    <t>3dbox</t>
  </si>
  <si>
    <t>Instalatér</t>
  </si>
  <si>
    <t>Vysoudil Oldřich</t>
  </si>
  <si>
    <t>MK Chalupa Na Sněžníku</t>
  </si>
  <si>
    <t>TJ Sokol Unhošt´</t>
  </si>
  <si>
    <t>Keiler Bernhard</t>
  </si>
  <si>
    <t>100 Marathonclub Austria</t>
  </si>
  <si>
    <t>Schlöglhofer Günter</t>
  </si>
  <si>
    <t>Laufstammtisch flotte Sohle</t>
  </si>
  <si>
    <t>Drygalski Dominik</t>
  </si>
  <si>
    <t>Zeman Pavel</t>
  </si>
  <si>
    <t>Tragéd team</t>
  </si>
  <si>
    <t>Muszkowski Andrzej</t>
  </si>
  <si>
    <t>Günther Aigner</t>
  </si>
  <si>
    <t>Bauer Herbert</t>
  </si>
  <si>
    <t>Moučka Jaroslav</t>
  </si>
  <si>
    <t>Mańkowska Janina</t>
  </si>
  <si>
    <t>Maratonské vrány</t>
  </si>
  <si>
    <t>Urban Jaroslav</t>
  </si>
  <si>
    <t>Atletika Stará Boleslav</t>
  </si>
  <si>
    <t>pořadí v jednotlivých 6-ti kolových úsecích</t>
  </si>
  <si>
    <t>1-6</t>
  </si>
  <si>
    <t>7-12</t>
  </si>
  <si>
    <t>13-18</t>
  </si>
  <si>
    <t>19-24</t>
  </si>
  <si>
    <t>25-30</t>
  </si>
  <si>
    <t>31-36</t>
  </si>
  <si>
    <t>37-42</t>
  </si>
  <si>
    <t>43-48</t>
  </si>
  <si>
    <t>49-54</t>
  </si>
  <si>
    <t>55-60</t>
  </si>
  <si>
    <t>61-64</t>
  </si>
  <si>
    <t>1 - 6</t>
  </si>
  <si>
    <t>7 - 12</t>
  </si>
  <si>
    <t>13 - 18</t>
  </si>
  <si>
    <t>19 - 24</t>
  </si>
  <si>
    <t>25 - 30</t>
  </si>
  <si>
    <t>31 - 36</t>
  </si>
  <si>
    <t>37 - 42</t>
  </si>
  <si>
    <t>43 - 48</t>
  </si>
  <si>
    <t>49 - 54</t>
  </si>
  <si>
    <t>55 - 60</t>
  </si>
  <si>
    <t>61 - 64</t>
  </si>
  <si>
    <t>časy jednotlivých 6-ti kolových úsecích</t>
  </si>
  <si>
    <t>6 okruhů</t>
  </si>
  <si>
    <t>12 okruhů</t>
  </si>
  <si>
    <t>6 okr</t>
  </si>
  <si>
    <t>12 okr</t>
  </si>
  <si>
    <t>18 okr</t>
  </si>
  <si>
    <t>24 okr</t>
  </si>
  <si>
    <t>30 okr</t>
  </si>
  <si>
    <t>36 okr</t>
  </si>
  <si>
    <t>42 okr</t>
  </si>
  <si>
    <t>48 okr</t>
  </si>
  <si>
    <t>54 okr</t>
  </si>
  <si>
    <t>60 okr</t>
  </si>
  <si>
    <t>64 okr</t>
  </si>
  <si>
    <t xml:space="preserve">6 okr </t>
  </si>
  <si>
    <t xml:space="preserve">12 okr </t>
  </si>
  <si>
    <t xml:space="preserve">18 okr </t>
  </si>
  <si>
    <t xml:space="preserve">24 okr </t>
  </si>
  <si>
    <t xml:space="preserve">30 okr </t>
  </si>
  <si>
    <t xml:space="preserve">36 okr </t>
  </si>
  <si>
    <t xml:space="preserve">42 okr </t>
  </si>
  <si>
    <t xml:space="preserve">48 okr </t>
  </si>
  <si>
    <t xml:space="preserve">54 okr </t>
  </si>
  <si>
    <t xml:space="preserve">60 okr </t>
  </si>
  <si>
    <t xml:space="preserve">64 okr </t>
  </si>
  <si>
    <t>Brunner Radek (111)</t>
  </si>
  <si>
    <t>Orálek Daniel (1)</t>
  </si>
  <si>
    <t>Pirkl Pavel (90)</t>
  </si>
  <si>
    <t>Vondrák Zbyněk (138)</t>
  </si>
  <si>
    <t>Kovář Michal (58)</t>
  </si>
  <si>
    <t>Hostička Jan (40)</t>
  </si>
  <si>
    <t>Kopecký Martin (56)</t>
  </si>
  <si>
    <t>Heřmánek Martin (36)</t>
  </si>
  <si>
    <t>Hokeš Martin (37)</t>
  </si>
  <si>
    <t>Vaněček Michael (136)</t>
  </si>
  <si>
    <t>Uhlíř Radek (132)</t>
  </si>
  <si>
    <t>Rokos Lukáš (104)</t>
  </si>
  <si>
    <t>Teplý Ondřej (123)</t>
  </si>
  <si>
    <t>Juráň Karel (45)</t>
  </si>
  <si>
    <t>Pospíšil David (96)</t>
  </si>
  <si>
    <t>Steinbauer Jan (114)</t>
  </si>
  <si>
    <t>Lácha Pavel (64)</t>
  </si>
  <si>
    <t>Štěpánek Michal (115)</t>
  </si>
  <si>
    <t>Doucha Jiří (23)</t>
  </si>
  <si>
    <t>Malík Jakub (65)</t>
  </si>
  <si>
    <t>Tománek Roman (129)</t>
  </si>
  <si>
    <t>Horáková Lenka (39)</t>
  </si>
  <si>
    <t>Klimeš Petr (51)</t>
  </si>
  <si>
    <t>Tkadlčík Zbyněk (125)</t>
  </si>
  <si>
    <t>Mikolášek Arnošt (73)</t>
  </si>
  <si>
    <t>Macek Tomáš (79)</t>
  </si>
  <si>
    <t>Diviš Jiří (13)</t>
  </si>
  <si>
    <t>Švanda Petr (119)</t>
  </si>
  <si>
    <t>Pur Václav (101)</t>
  </si>
  <si>
    <t>Saari Juuso (93)</t>
  </si>
  <si>
    <t>Hons Pavel (38)</t>
  </si>
  <si>
    <t>Prokop Ondřej (98)</t>
  </si>
  <si>
    <t>Hronek Jiří (43)</t>
  </si>
  <si>
    <t>Brossaud Jack (70)</t>
  </si>
  <si>
    <t>Chalupa Petr (15)</t>
  </si>
  <si>
    <t>Pojsl Jan (95)</t>
  </si>
  <si>
    <t>Černý Michal (14)</t>
  </si>
  <si>
    <t>Prokop Matěj (97)</t>
  </si>
  <si>
    <t>Tomášek Jan (130)</t>
  </si>
  <si>
    <t>Kolář Martin (55)</t>
  </si>
  <si>
    <t>Tlustý Tomáš (126)</t>
  </si>
  <si>
    <t>Círal František (18)</t>
  </si>
  <si>
    <t>Kocourek Jan (53)</t>
  </si>
  <si>
    <t>Oubram Jan (83)</t>
  </si>
  <si>
    <t>Kucko Miroslav (62)</t>
  </si>
  <si>
    <t>Pinl Michal (89)</t>
  </si>
  <si>
    <t>Plachý Zdeněk (91)</t>
  </si>
  <si>
    <t>Beránek Josef (4)</t>
  </si>
  <si>
    <t>Pruckner Dietmar (99)</t>
  </si>
  <si>
    <t>Šimek Miroslav (10)</t>
  </si>
  <si>
    <t>Benda Vladislav (3)</t>
  </si>
  <si>
    <t>Fürbach Martin (29)</t>
  </si>
  <si>
    <t>Maršík Miloš (69)</t>
  </si>
  <si>
    <t>Pillar Ladislav (88)</t>
  </si>
  <si>
    <t>Schöberl Susanne (5)</t>
  </si>
  <si>
    <t>Svozil Libor (122)</t>
  </si>
  <si>
    <t>Dudák Zdeněk (25)</t>
  </si>
  <si>
    <t>Čaloud Milan (11)</t>
  </si>
  <si>
    <t>Šindlerová Jana (112)</t>
  </si>
  <si>
    <t>Haňur Roman (33)</t>
  </si>
  <si>
    <t>Wolaschka Peter (12)</t>
  </si>
  <si>
    <t>Toman Martin (128)</t>
  </si>
  <si>
    <t>Rokos Ivan (103)</t>
  </si>
  <si>
    <t>Bohuněk Zdeněk (6)</t>
  </si>
  <si>
    <t>Toman Bohumil (127)</t>
  </si>
  <si>
    <t>Pilík Stanislav (87)</t>
  </si>
  <si>
    <t>Turický Ladislav (131)</t>
  </si>
  <si>
    <t>Mańkowski Dariusz (68)</t>
  </si>
  <si>
    <t>Simon Alexander (110)</t>
  </si>
  <si>
    <t>Havel Milan (34)</t>
  </si>
  <si>
    <t>Pechová Jaroslava (85)</t>
  </si>
  <si>
    <t>Kyselý Petr (63)</t>
  </si>
  <si>
    <t>Krumer Miroslav (60)</t>
  </si>
  <si>
    <t>Hrček Petr (42)</t>
  </si>
  <si>
    <t>Ulma Tomáš (133)</t>
  </si>
  <si>
    <t>Klíma Petr (49)</t>
  </si>
  <si>
    <t>Podmelová Vilma (92)</t>
  </si>
  <si>
    <t>Petr Martin (86)</t>
  </si>
  <si>
    <t>Jančář Stanislav (50)</t>
  </si>
  <si>
    <t>Kubičková Eliška Anna (61)</t>
  </si>
  <si>
    <t>Orlinger Herbert (82)</t>
  </si>
  <si>
    <t>Hýsková Šárka (44)</t>
  </si>
  <si>
    <t>Štípek Marco (116)</t>
  </si>
  <si>
    <t>Brulík Pavel (9)</t>
  </si>
  <si>
    <t>Hadrava Tomáš (32)</t>
  </si>
  <si>
    <t>Dlouhá Kateřina (20)</t>
  </si>
  <si>
    <t>Chudý Luboš (17)</t>
  </si>
  <si>
    <t>Vosátka Zdeněk (139)</t>
  </si>
  <si>
    <t>Hrabuška Jaroslav (41)</t>
  </si>
  <si>
    <t>Vysoudil Oldřich (141)</t>
  </si>
  <si>
    <t>Dolejš Jan (21)</t>
  </si>
  <si>
    <t>Keiler Bernhard (46)</t>
  </si>
  <si>
    <t>Svoboda Václav (120)</t>
  </si>
  <si>
    <t>Vostrý Miroslav (140)</t>
  </si>
  <si>
    <t>Schlöglhofer Günter (106)</t>
  </si>
  <si>
    <t>Sadílek Václav (142)</t>
  </si>
  <si>
    <t>Němečková Martina (78)</t>
  </si>
  <si>
    <t>Drygalski Dominik (24)</t>
  </si>
  <si>
    <t>Zeman Pavel (113)</t>
  </si>
  <si>
    <t>Muszkowski Andrzej (75)</t>
  </si>
  <si>
    <t>Günther Aigner (31)</t>
  </si>
  <si>
    <t>Bauer Herbert (2)</t>
  </si>
  <si>
    <t>Moučka Jaroslav (74)</t>
  </si>
  <si>
    <t>Mańkowska Janina (67)</t>
  </si>
  <si>
    <t>Ge Evžen (54)</t>
  </si>
  <si>
    <t>Kopecký Zdeněk (57)</t>
  </si>
  <si>
    <t>Brunner Radek 2016</t>
  </si>
  <si>
    <t>18 okruhů</t>
  </si>
  <si>
    <t>24 okruhů</t>
  </si>
  <si>
    <t>30 okruhů</t>
  </si>
  <si>
    <t>36 okruhů</t>
  </si>
  <si>
    <t>42 okruhů</t>
  </si>
  <si>
    <t>48 okruhů</t>
  </si>
  <si>
    <t>54 okruhů</t>
  </si>
  <si>
    <t>60 okruhů</t>
  </si>
  <si>
    <t>64 okruhů</t>
  </si>
  <si>
    <r>
      <t xml:space="preserve">tvoje </t>
    </r>
    <r>
      <rPr>
        <b/>
        <sz val="8"/>
        <color theme="1"/>
        <rFont val="Calibri"/>
        <family val="2"/>
        <charset val="238"/>
        <scheme val="minor"/>
      </rPr>
      <t>časy</t>
    </r>
    <r>
      <rPr>
        <sz val="8"/>
        <color theme="1"/>
        <rFont val="Calibri"/>
        <family val="2"/>
        <charset val="238"/>
        <scheme val="minor"/>
      </rPr>
      <t xml:space="preserve"> naměřené v jednotlivých úsecích a srovnání s nejbližšími soupeři ve výsledkové listině</t>
    </r>
  </si>
  <si>
    <r>
      <t xml:space="preserve">tvoje </t>
    </r>
    <r>
      <rPr>
        <b/>
        <sz val="8"/>
        <color theme="1"/>
        <rFont val="Calibri"/>
        <family val="2"/>
        <charset val="238"/>
        <scheme val="minor"/>
      </rPr>
      <t>mezičasy</t>
    </r>
    <r>
      <rPr>
        <sz val="8"/>
        <color theme="1"/>
        <rFont val="Calibri"/>
        <family val="2"/>
        <charset val="238"/>
        <scheme val="minor"/>
      </rPr>
      <t xml:space="preserve"> po úsecích a srovnání se soupeři, kteří byli celkově o jedno místo před a za tebou</t>
    </r>
  </si>
  <si>
    <r>
      <t xml:space="preserve">tvůj </t>
    </r>
    <r>
      <rPr>
        <b/>
        <sz val="8"/>
        <color theme="1"/>
        <rFont val="Calibri"/>
        <family val="2"/>
        <charset val="238"/>
        <scheme val="minor"/>
      </rPr>
      <t>pohyb výsledkovou listinou</t>
    </r>
    <r>
      <rPr>
        <sz val="8"/>
        <color theme="1"/>
        <rFont val="Calibri"/>
        <family val="2"/>
        <charset val="238"/>
        <scheme val="minor"/>
      </rPr>
      <t xml:space="preserve"> na mezičasech a srovnání s nejbližšími soupeři</t>
    </r>
  </si>
  <si>
    <r>
      <rPr>
        <b/>
        <sz val="8"/>
        <rFont val="Calibri"/>
        <family val="2"/>
        <charset val="238"/>
        <scheme val="minor"/>
      </rPr>
      <t>průměrné tempo</t>
    </r>
    <r>
      <rPr>
        <sz val="8"/>
        <rFont val="Calibri"/>
        <family val="2"/>
        <charset val="238"/>
        <scheme val="minor"/>
      </rPr>
      <t xml:space="preserve"> v min/km v jednotlivých úsecíchů a srovnání s nejbližšími soupeři</t>
    </r>
  </si>
  <si>
    <t>Brunner Radek 2016 (999)</t>
  </si>
  <si>
    <r>
      <t xml:space="preserve">V sobotu 21. ledna 2017 se opět a už podecáté běžely "garážový maraton" v Mercury centru. A kupodivu, oproti minulým ročníkům, jedna změna. A celkem podstatná. Po certifikovaném přeměření trati byl přidán 1 okruh, celkem tedy 64 okruhů (a kousek). Někdo končí v euforii, někdo v bolestech, někdo má to "štěstí", že si zažije obojí. To jsou pocity. Na druhé straně jsou čísla. Nekompromisní, ale pravdivá. A ty Vám, už potřetí za sebou, nabízíme jako takový bonus. Ponořte se s námi tedy ještě jednou do útrob podzemních garáží, vybavte si trať, po které jste vytrvale kroužili a podívejte se, jak jste si v průběhu závodu vedli. Slibujeme, že tentokrát z toho nohy už bolet nebudou </t>
    </r>
    <r>
      <rPr>
        <sz val="11"/>
        <color theme="1"/>
        <rFont val="Wingdings"/>
        <charset val="2"/>
      </rPr>
      <t>J</t>
    </r>
    <r>
      <rPr>
        <sz val="11"/>
        <color theme="1"/>
        <rFont val="Calibri"/>
        <family val="2"/>
        <charset val="238"/>
        <scheme val="minor"/>
      </rPr>
      <t xml:space="preserve">. Příjemnou zábavu </t>
    </r>
    <r>
      <rPr>
        <sz val="11"/>
        <color theme="1"/>
        <rFont val="Wingdings"/>
        <charset val="2"/>
      </rPr>
      <t>J</t>
    </r>
    <r>
      <rPr>
        <sz val="11"/>
        <color theme="1"/>
        <rFont val="Calibri"/>
        <family val="2"/>
        <charset val="238"/>
      </rPr>
      <t>.</t>
    </r>
  </si>
  <si>
    <t>Tady najdeš všechno podstatné. V levém horním rohu si z rozbalovacího seznamu vyber svoje jméno a hned budeš vidět, za kolik si běžel jednotlivé 6-ti kolové úseky, jaké jsi měl průběžné mezičasy, jak jsi stoupal nebo klesal výsledkovou listinou a jak se pohybovalo v průběhu závodu tvoje tempo na kilometr. To vše ve srovnání se závodníky, kteří ti byli výkonnostně nejblíže - skončili o jedno místo před tebou a jedno místo za tebou.</t>
  </si>
  <si>
    <t>Nespokojen? Chtěl bys vědět víc? OK, pak jsou tady podrobné údaje po jednotlivých kolech nebo 6-ti okruhových úsecích. Ale bacha, těch čísílek je tam fakt hodně:</t>
  </si>
  <si>
    <t xml:space="preserve">   ::    a jestli se ti z toho kvanta čísel točí hlava, zkus analýzu po 6 kolech, není toho tolik, lépe se v tom orientuje   . . . . .</t>
  </si>
  <si>
    <t>Tabulka mezičasů a pořadí po 6-ti kolových úsecích</t>
  </si>
  <si>
    <t>rozdělení po úsecích, jeden úsek = 6 okruhů (3.942 mts);   první úsek je delší o 155 metrů, poslední úsek má naopak pouze 4 okruhy (2.627 mts)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</si>
</sst>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[h]:mm:ss.0;@"/>
    <numFmt numFmtId="165" formatCode="[h]:mm:ss;@"/>
    <numFmt numFmtId="166" formatCode="mm:ss.0;@"/>
    <numFmt numFmtId="167" formatCode="0&quot;.&quot;"/>
    <numFmt numFmtId="168" formatCode="mm:ss;@"/>
    <numFmt numFmtId="169" formatCode="@&quot; km&quot;"/>
    <numFmt numFmtId="170" formatCode="0&quot;. celkově&quot;"/>
    <numFmt numFmtId="171" formatCode="0&quot; km&quot;"/>
    <numFmt numFmtId="172" formatCode="@&quot; okr&quot;"/>
  </numFmts>
  <fonts count="39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8"/>
      <color theme="5" tint="-0.249977111117893"/>
      <name val="Calibri"/>
      <family val="2"/>
      <charset val="238"/>
      <scheme val="minor"/>
    </font>
    <font>
      <sz val="8"/>
      <color theme="4" tint="-0.249977111117893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theme="9" tint="-0.499984740745262"/>
      <name val="Calibri"/>
      <family val="2"/>
      <charset val="238"/>
      <scheme val="minor"/>
    </font>
    <font>
      <b/>
      <sz val="12"/>
      <color theme="9" tint="-0.499984740745262"/>
      <name val="Calibri"/>
      <family val="2"/>
      <charset val="238"/>
      <scheme val="minor"/>
    </font>
    <font>
      <b/>
      <sz val="12"/>
      <color theme="4"/>
      <name val="Calibri"/>
      <family val="2"/>
      <charset val="238"/>
      <scheme val="minor"/>
    </font>
    <font>
      <sz val="8"/>
      <color theme="5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8"/>
      <color theme="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color theme="6" tint="-0.249977111117893"/>
      <name val="Calibri"/>
      <family val="2"/>
      <charset val="238"/>
      <scheme val="minor"/>
    </font>
    <font>
      <sz val="10"/>
      <color theme="4" tint="-0.249977111117893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b/>
      <sz val="10"/>
      <color theme="1" tint="0.499984740745262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b/>
      <sz val="8"/>
      <color theme="1" tint="0.49998474074526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</font>
    <font>
      <b/>
      <sz val="10"/>
      <color theme="4" tint="-0.249977111117893"/>
      <name val="Calibri"/>
      <family val="2"/>
      <charset val="238"/>
      <scheme val="minor"/>
    </font>
    <font>
      <sz val="10"/>
      <color theme="3"/>
      <name val="Calibri"/>
      <family val="2"/>
      <charset val="238"/>
      <scheme val="minor"/>
    </font>
    <font>
      <sz val="46"/>
      <color rgb="FFFF0066"/>
      <name val="Arial Narrow"/>
      <family val="2"/>
      <charset val="238"/>
    </font>
    <font>
      <sz val="11"/>
      <color theme="1"/>
      <name val="Wingdings"/>
      <charset val="2"/>
    </font>
    <font>
      <sz val="11"/>
      <color theme="1"/>
      <name val="Calibri"/>
      <family val="2"/>
      <charset val="238"/>
    </font>
    <font>
      <b/>
      <sz val="12"/>
      <color theme="3"/>
      <name val="Calibri"/>
      <family val="2"/>
      <charset val="238"/>
      <scheme val="minor"/>
    </font>
    <font>
      <b/>
      <sz val="12"/>
      <color theme="7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 style="thin">
        <color theme="4" tint="0.59996337778862885"/>
      </left>
      <right/>
      <top/>
      <bottom/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ck">
        <color theme="4"/>
      </top>
      <bottom/>
      <diagonal/>
    </border>
    <border>
      <left style="medium">
        <color theme="4"/>
      </left>
      <right style="thick">
        <color theme="0" tint="-4.9989318521683403E-2"/>
      </right>
      <top style="medium">
        <color theme="4"/>
      </top>
      <bottom style="medium">
        <color theme="4"/>
      </bottom>
      <diagonal/>
    </border>
    <border>
      <left style="thick">
        <color theme="0" tint="-4.9989318521683403E-2"/>
      </left>
      <right style="thick">
        <color theme="0" tint="-4.9989318521683403E-2"/>
      </right>
      <top style="medium">
        <color theme="4"/>
      </top>
      <bottom style="medium">
        <color theme="4"/>
      </bottom>
      <diagonal/>
    </border>
    <border>
      <left style="thick">
        <color theme="0" tint="-4.9989318521683403E-2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Fill="1"/>
    <xf numFmtId="164" fontId="3" fillId="0" borderId="0" xfId="0" applyNumberFormat="1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5" fillId="0" borderId="0" xfId="1" applyAlignment="1">
      <alignment vertical="center"/>
    </xf>
    <xf numFmtId="0" fontId="6" fillId="0" borderId="0" xfId="1" applyFont="1" applyAlignment="1">
      <alignment horizontal="center"/>
    </xf>
    <xf numFmtId="0" fontId="0" fillId="0" borderId="0" xfId="0" applyAlignment="1">
      <alignment horizontal="left" vertical="center" indent="1"/>
    </xf>
    <xf numFmtId="0" fontId="3" fillId="0" borderId="0" xfId="0" applyFont="1" applyFill="1" applyAlignment="1">
      <alignment horizontal="right"/>
    </xf>
    <xf numFmtId="0" fontId="11" fillId="0" borderId="0" xfId="0" applyFont="1"/>
    <xf numFmtId="0" fontId="12" fillId="0" borderId="0" xfId="0" applyFont="1"/>
    <xf numFmtId="165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1" fillId="3" borderId="2" xfId="0" applyFont="1" applyFill="1" applyBorder="1"/>
    <xf numFmtId="0" fontId="1" fillId="3" borderId="3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5" fontId="2" fillId="0" borderId="4" xfId="0" applyNumberFormat="1" applyFont="1" applyBorder="1" applyAlignment="1">
      <alignment horizontal="center"/>
    </xf>
    <xf numFmtId="45" fontId="2" fillId="0" borderId="0" xfId="0" applyNumberFormat="1" applyFont="1" applyBorder="1" applyAlignment="1">
      <alignment horizontal="center"/>
    </xf>
    <xf numFmtId="45" fontId="2" fillId="0" borderId="5" xfId="0" applyNumberFormat="1" applyFont="1" applyBorder="1" applyAlignment="1">
      <alignment horizontal="center"/>
    </xf>
    <xf numFmtId="0" fontId="10" fillId="3" borderId="1" xfId="0" applyFont="1" applyFill="1" applyBorder="1" applyAlignment="1">
      <alignment horizontal="left" indent="1"/>
    </xf>
    <xf numFmtId="0" fontId="0" fillId="0" borderId="0" xfId="0" applyAlignment="1">
      <alignment horizontal="right" vertical="center"/>
    </xf>
    <xf numFmtId="49" fontId="4" fillId="0" borderId="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17" fillId="4" borderId="0" xfId="0" applyFont="1" applyFill="1" applyAlignment="1">
      <alignment vertical="center"/>
    </xf>
    <xf numFmtId="0" fontId="17" fillId="0" borderId="0" xfId="0" applyFont="1" applyAlignment="1">
      <alignment horizontal="left" vertical="center" indent="1"/>
    </xf>
    <xf numFmtId="0" fontId="18" fillId="4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left" vertical="center"/>
    </xf>
    <xf numFmtId="0" fontId="16" fillId="4" borderId="0" xfId="0" applyFont="1" applyFill="1" applyAlignment="1">
      <alignment vertical="center"/>
    </xf>
    <xf numFmtId="167" fontId="16" fillId="4" borderId="0" xfId="0" applyNumberFormat="1" applyFont="1" applyFill="1" applyAlignment="1">
      <alignment horizontal="center" vertical="center"/>
    </xf>
    <xf numFmtId="168" fontId="16" fillId="4" borderId="0" xfId="0" applyNumberFormat="1" applyFont="1" applyFill="1" applyAlignment="1">
      <alignment horizontal="center" vertical="center"/>
    </xf>
    <xf numFmtId="167" fontId="2" fillId="0" borderId="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5" xfId="0" applyNumberFormat="1" applyFont="1" applyBorder="1" applyAlignment="1">
      <alignment horizontal="center"/>
    </xf>
    <xf numFmtId="167" fontId="9" fillId="0" borderId="4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165" fontId="17" fillId="0" borderId="0" xfId="0" applyNumberFormat="1" applyFont="1" applyAlignment="1">
      <alignment vertical="center"/>
    </xf>
    <xf numFmtId="0" fontId="19" fillId="5" borderId="7" xfId="0" applyFont="1" applyFill="1" applyBorder="1" applyAlignment="1">
      <alignment horizontal="left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vertical="center"/>
    </xf>
    <xf numFmtId="0" fontId="19" fillId="5" borderId="8" xfId="0" applyFont="1" applyFill="1" applyBorder="1" applyAlignment="1">
      <alignment horizontal="right" vertical="center"/>
    </xf>
    <xf numFmtId="0" fontId="14" fillId="5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right" vertical="center"/>
    </xf>
    <xf numFmtId="165" fontId="1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67" fontId="14" fillId="4" borderId="0" xfId="0" applyNumberFormat="1" applyFont="1" applyFill="1" applyAlignment="1">
      <alignment horizontal="center" vertical="center"/>
    </xf>
    <xf numFmtId="0" fontId="18" fillId="4" borderId="0" xfId="0" applyFont="1" applyFill="1" applyAlignment="1">
      <alignment vertical="center"/>
    </xf>
    <xf numFmtId="167" fontId="18" fillId="4" borderId="0" xfId="0" applyNumberFormat="1" applyFont="1" applyFill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2" fontId="18" fillId="4" borderId="0" xfId="0" applyNumberFormat="1" applyFont="1" applyFill="1" applyAlignment="1">
      <alignment horizontal="center" vertical="center"/>
    </xf>
    <xf numFmtId="167" fontId="16" fillId="6" borderId="0" xfId="0" applyNumberFormat="1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left" vertical="center"/>
    </xf>
    <xf numFmtId="168" fontId="16" fillId="6" borderId="0" xfId="0" applyNumberFormat="1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left" vertical="center"/>
    </xf>
    <xf numFmtId="0" fontId="22" fillId="4" borderId="0" xfId="0" applyFont="1" applyFill="1" applyAlignment="1"/>
    <xf numFmtId="0" fontId="22" fillId="4" borderId="0" xfId="0" applyFont="1" applyFill="1" applyAlignment="1">
      <alignment horizontal="right"/>
    </xf>
    <xf numFmtId="165" fontId="24" fillId="4" borderId="0" xfId="0" applyNumberFormat="1" applyFont="1" applyFill="1" applyAlignment="1">
      <alignment horizontal="right"/>
    </xf>
    <xf numFmtId="167" fontId="24" fillId="0" borderId="12" xfId="0" applyNumberFormat="1" applyFont="1" applyFill="1" applyBorder="1" applyAlignment="1">
      <alignment horizontal="left"/>
    </xf>
    <xf numFmtId="0" fontId="17" fillId="0" borderId="0" xfId="0" applyFont="1" applyAlignment="1">
      <alignment horizontal="center" vertical="center"/>
    </xf>
    <xf numFmtId="167" fontId="24" fillId="0" borderId="0" xfId="0" applyNumberFormat="1" applyFont="1" applyFill="1" applyBorder="1" applyAlignment="1">
      <alignment horizontal="left" indent="1"/>
    </xf>
    <xf numFmtId="0" fontId="18" fillId="0" borderId="0" xfId="0" applyFont="1" applyAlignment="1">
      <alignment vertical="center"/>
    </xf>
    <xf numFmtId="0" fontId="25" fillId="4" borderId="0" xfId="0" applyFont="1" applyFill="1" applyAlignment="1">
      <alignment vertical="center"/>
    </xf>
    <xf numFmtId="0" fontId="26" fillId="4" borderId="0" xfId="0" applyFont="1" applyFill="1" applyAlignment="1">
      <alignment horizontal="left" vertical="top"/>
    </xf>
    <xf numFmtId="0" fontId="25" fillId="0" borderId="0" xfId="0" applyFont="1" applyAlignment="1">
      <alignment vertical="center"/>
    </xf>
    <xf numFmtId="0" fontId="19" fillId="5" borderId="7" xfId="0" applyFont="1" applyFill="1" applyBorder="1" applyAlignment="1" applyProtection="1">
      <alignment horizontal="center" vertical="center"/>
      <protection locked="0"/>
    </xf>
    <xf numFmtId="0" fontId="27" fillId="4" borderId="0" xfId="0" applyFont="1" applyFill="1" applyAlignment="1">
      <alignment vertical="center"/>
    </xf>
    <xf numFmtId="0" fontId="19" fillId="5" borderId="7" xfId="0" applyFont="1" applyFill="1" applyBorder="1" applyAlignment="1">
      <alignment vertical="center"/>
    </xf>
    <xf numFmtId="0" fontId="25" fillId="4" borderId="0" xfId="0" applyFont="1" applyFill="1" applyAlignment="1">
      <alignment horizontal="left" vertical="top"/>
    </xf>
    <xf numFmtId="167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166" fontId="17" fillId="0" borderId="0" xfId="0" applyNumberFormat="1" applyFont="1" applyAlignment="1">
      <alignment horizontal="center" vertical="center"/>
    </xf>
    <xf numFmtId="166" fontId="17" fillId="0" borderId="0" xfId="0" applyNumberFormat="1" applyFont="1" applyAlignment="1">
      <alignment horizontal="right" vertical="center"/>
    </xf>
    <xf numFmtId="0" fontId="17" fillId="6" borderId="0" xfId="0" applyFont="1" applyFill="1" applyAlignment="1">
      <alignment vertical="center"/>
    </xf>
    <xf numFmtId="168" fontId="17" fillId="6" borderId="0" xfId="0" applyNumberFormat="1" applyFont="1" applyFill="1" applyAlignment="1">
      <alignment horizontal="right" vertical="center"/>
    </xf>
    <xf numFmtId="165" fontId="16" fillId="6" borderId="0" xfId="0" applyNumberFormat="1" applyFont="1" applyFill="1" applyBorder="1" applyAlignment="1">
      <alignment horizontal="right" vertical="center"/>
    </xf>
    <xf numFmtId="0" fontId="28" fillId="4" borderId="0" xfId="0" applyFont="1" applyFill="1" applyAlignment="1">
      <alignment horizontal="center" vertical="center"/>
    </xf>
    <xf numFmtId="0" fontId="28" fillId="4" borderId="0" xfId="0" applyFont="1" applyFill="1" applyAlignment="1">
      <alignment vertical="center"/>
    </xf>
    <xf numFmtId="0" fontId="26" fillId="4" borderId="0" xfId="0" applyFont="1" applyFill="1" applyAlignment="1">
      <alignment vertical="center"/>
    </xf>
    <xf numFmtId="169" fontId="28" fillId="4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horizontal="right" vertical="center"/>
    </xf>
    <xf numFmtId="167" fontId="16" fillId="4" borderId="0" xfId="0" applyNumberFormat="1" applyFont="1" applyFill="1" applyAlignment="1">
      <alignment horizontal="right" vertical="center" indent="1"/>
    </xf>
    <xf numFmtId="167" fontId="16" fillId="0" borderId="0" xfId="0" applyNumberFormat="1" applyFont="1" applyFill="1" applyBorder="1" applyAlignment="1">
      <alignment horizontal="right" vertical="center" indent="1"/>
    </xf>
    <xf numFmtId="165" fontId="16" fillId="4" borderId="0" xfId="0" applyNumberFormat="1" applyFont="1" applyFill="1" applyAlignment="1">
      <alignment horizontal="right" vertical="center"/>
    </xf>
    <xf numFmtId="171" fontId="8" fillId="0" borderId="0" xfId="0" applyNumberFormat="1" applyFont="1" applyFill="1" applyAlignment="1">
      <alignment horizontal="right" vertical="center"/>
    </xf>
    <xf numFmtId="168" fontId="17" fillId="0" borderId="0" xfId="0" applyNumberFormat="1" applyFont="1" applyAlignment="1">
      <alignment horizontal="center" vertical="center"/>
    </xf>
    <xf numFmtId="0" fontId="14" fillId="5" borderId="0" xfId="0" applyFont="1" applyFill="1" applyAlignment="1">
      <alignment horizontal="left" vertical="center" indent="1"/>
    </xf>
    <xf numFmtId="0" fontId="14" fillId="5" borderId="0" xfId="0" applyFont="1" applyFill="1" applyAlignment="1">
      <alignment horizontal="right" vertical="center" indent="1"/>
    </xf>
    <xf numFmtId="0" fontId="20" fillId="4" borderId="0" xfId="0" applyFont="1" applyFill="1" applyAlignment="1">
      <alignment horizontal="right"/>
    </xf>
    <xf numFmtId="0" fontId="30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0" fontId="2" fillId="4" borderId="0" xfId="0" applyFont="1" applyFill="1" applyAlignment="1">
      <alignment horizontal="left" vertical="center"/>
    </xf>
    <xf numFmtId="0" fontId="32" fillId="0" borderId="0" xfId="0" applyFont="1" applyAlignment="1">
      <alignment horizontal="left" vertical="center" indent="1"/>
    </xf>
    <xf numFmtId="168" fontId="17" fillId="0" borderId="0" xfId="0" applyNumberFormat="1" applyFont="1" applyAlignment="1">
      <alignment horizontal="right" vertical="center"/>
    </xf>
    <xf numFmtId="0" fontId="18" fillId="4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9" fillId="4" borderId="0" xfId="0" applyFont="1" applyFill="1" applyAlignment="1">
      <alignment vertical="center"/>
    </xf>
    <xf numFmtId="0" fontId="27" fillId="4" borderId="0" xfId="0" applyFont="1" applyFill="1" applyAlignment="1">
      <alignment horizontal="left" vertical="top" indent="1"/>
    </xf>
    <xf numFmtId="0" fontId="0" fillId="0" borderId="0" xfId="0" applyAlignment="1">
      <alignment vertical="center" wrapText="1"/>
    </xf>
    <xf numFmtId="0" fontId="5" fillId="0" borderId="0" xfId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7" xfId="0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47" fontId="2" fillId="0" borderId="17" xfId="0" applyNumberFormat="1" applyFont="1" applyBorder="1" applyAlignment="1">
      <alignment horizontal="center"/>
    </xf>
    <xf numFmtId="47" fontId="2" fillId="0" borderId="18" xfId="0" applyNumberFormat="1" applyFont="1" applyBorder="1" applyAlignment="1">
      <alignment horizontal="center"/>
    </xf>
    <xf numFmtId="0" fontId="1" fillId="0" borderId="17" xfId="0" applyNumberFormat="1" applyFont="1" applyBorder="1"/>
    <xf numFmtId="0" fontId="1" fillId="0" borderId="0" xfId="0" applyNumberFormat="1" applyFont="1"/>
    <xf numFmtId="0" fontId="33" fillId="0" borderId="0" xfId="0" applyFont="1" applyAlignment="1">
      <alignment horizontal="right" indent="9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5" fillId="0" borderId="0" xfId="1" applyAlignment="1" applyProtection="1">
      <alignment horizontal="center" vertical="center"/>
    </xf>
    <xf numFmtId="0" fontId="5" fillId="0" borderId="0" xfId="1" applyAlignment="1" applyProtection="1">
      <alignment vertical="center"/>
    </xf>
    <xf numFmtId="0" fontId="31" fillId="6" borderId="13" xfId="0" applyFont="1" applyFill="1" applyBorder="1" applyAlignment="1" applyProtection="1">
      <alignment horizontal="left" vertical="center" indent="1"/>
      <protection locked="0"/>
    </xf>
    <xf numFmtId="0" fontId="31" fillId="6" borderId="14" xfId="0" applyFont="1" applyFill="1" applyBorder="1" applyAlignment="1" applyProtection="1">
      <alignment horizontal="left" vertical="center" indent="1"/>
      <protection locked="0"/>
    </xf>
    <xf numFmtId="0" fontId="31" fillId="6" borderId="15" xfId="0" applyFont="1" applyFill="1" applyBorder="1" applyAlignment="1" applyProtection="1">
      <alignment horizontal="left" vertical="center" indent="1"/>
      <protection locked="0"/>
    </xf>
    <xf numFmtId="170" fontId="20" fillId="0" borderId="0" xfId="0" applyNumberFormat="1" applyFont="1" applyFill="1" applyBorder="1" applyAlignment="1">
      <alignment horizontal="left" indent="1"/>
    </xf>
    <xf numFmtId="0" fontId="24" fillId="2" borderId="6" xfId="0" applyFont="1" applyFill="1" applyBorder="1" applyAlignment="1" applyProtection="1">
      <alignment horizontal="left" vertical="center" indent="1"/>
      <protection locked="0"/>
    </xf>
    <xf numFmtId="0" fontId="24" fillId="2" borderId="7" xfId="0" applyFont="1" applyFill="1" applyBorder="1" applyAlignment="1" applyProtection="1">
      <alignment horizontal="left" vertical="center" indent="1"/>
      <protection locked="0"/>
    </xf>
    <xf numFmtId="0" fontId="24" fillId="2" borderId="8" xfId="0" applyFont="1" applyFill="1" applyBorder="1" applyAlignment="1" applyProtection="1">
      <alignment horizontal="left" vertical="center" indent="1"/>
      <protection locked="0"/>
    </xf>
    <xf numFmtId="0" fontId="15" fillId="0" borderId="0" xfId="0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left"/>
    </xf>
    <xf numFmtId="0" fontId="16" fillId="0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165" fontId="3" fillId="0" borderId="18" xfId="0" applyNumberFormat="1" applyFont="1" applyFill="1" applyBorder="1" applyAlignment="1">
      <alignment horizontal="center"/>
    </xf>
    <xf numFmtId="165" fontId="3" fillId="0" borderId="17" xfId="0" applyNumberFormat="1" applyFont="1" applyFill="1" applyBorder="1" applyAlignment="1">
      <alignment horizontal="center"/>
    </xf>
    <xf numFmtId="45" fontId="2" fillId="0" borderId="16" xfId="0" applyNumberFormat="1" applyFont="1" applyBorder="1"/>
    <xf numFmtId="45" fontId="2" fillId="0" borderId="17" xfId="0" applyNumberFormat="1" applyFont="1" applyBorder="1"/>
    <xf numFmtId="45" fontId="2" fillId="0" borderId="18" xfId="0" applyNumberFormat="1" applyFont="1" applyBorder="1"/>
    <xf numFmtId="45" fontId="1" fillId="0" borderId="0" xfId="0" applyNumberFormat="1" applyFont="1"/>
    <xf numFmtId="165" fontId="3" fillId="0" borderId="0" xfId="0" applyNumberFormat="1" applyFont="1" applyFill="1" applyAlignment="1">
      <alignment horizontal="center"/>
    </xf>
    <xf numFmtId="168" fontId="1" fillId="0" borderId="0" xfId="0" applyNumberFormat="1" applyFont="1" applyAlignment="1">
      <alignment horizontal="center"/>
    </xf>
    <xf numFmtId="172" fontId="27" fillId="4" borderId="0" xfId="0" applyNumberFormat="1" applyFont="1" applyFill="1" applyAlignment="1">
      <alignment horizontal="right" vertical="center"/>
    </xf>
  </cellXfs>
  <cellStyles count="2">
    <cellStyle name="Hypertextový odkaz" xfId="1" builtinId="8"/>
    <cellStyle name="Normální" xfId="0" builtinId="0"/>
  </cellStyles>
  <dxfs count="333">
    <dxf>
      <font>
        <color theme="5"/>
      </font>
    </dxf>
    <dxf>
      <font>
        <color theme="6" tint="-0.24994659260841701"/>
      </font>
    </dxf>
    <dxf>
      <font>
        <color theme="5"/>
      </font>
    </dxf>
    <dxf>
      <font>
        <color theme="6" tint="-0.24994659260841701"/>
      </font>
    </dxf>
    <dxf>
      <fill>
        <patternFill>
          <bgColor theme="0" tint="-4.9989318521683403E-2"/>
        </patternFill>
      </fill>
    </dxf>
    <dxf>
      <font>
        <color theme="6" tint="-0.24994659260841701"/>
      </font>
    </dxf>
    <dxf>
      <font>
        <color theme="5"/>
      </font>
    </dxf>
    <dxf>
      <font>
        <color theme="0" tint="-0.24994659260841701"/>
      </font>
    </dxf>
    <dxf>
      <font>
        <color theme="5"/>
      </font>
    </dxf>
    <dxf>
      <font>
        <color theme="6" tint="-0.24994659260841701"/>
      </font>
    </dxf>
    <dxf>
      <font>
        <color theme="5"/>
      </font>
    </dxf>
    <dxf>
      <font>
        <color theme="6" tint="-0.24994659260841701"/>
      </font>
    </dxf>
    <dxf>
      <font>
        <color theme="5"/>
      </font>
    </dxf>
    <dxf>
      <font>
        <color theme="6" tint="-0.24994659260841701"/>
      </font>
    </dxf>
    <dxf>
      <font>
        <color theme="5"/>
      </font>
    </dxf>
    <dxf>
      <font>
        <color theme="6" tint="-0.24994659260841701"/>
      </font>
    </dxf>
    <dxf>
      <font>
        <color theme="4"/>
      </font>
      <fill>
        <patternFill>
          <bgColor theme="0" tint="-4.9989318521683403E-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[h]:mm:ss;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/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border diagonalUp="0" diagonalDown="0">
        <left/>
        <right style="thin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5" formatCode="[h]:mm:ss;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theme="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fill>
        <patternFill>
          <bgColor theme="7" tint="0.79998168889431442"/>
        </patternFill>
      </fill>
      <border>
        <vertical/>
        <horizontal/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color theme="0"/>
      </font>
      <fill>
        <patternFill patternType="solid">
          <fgColor theme="4"/>
          <bgColor theme="7"/>
        </patternFill>
      </fill>
    </dxf>
    <dxf>
      <font>
        <color theme="1"/>
      </font>
      <border diagonalUp="0" diagonalDown="0">
        <left/>
        <right/>
        <top/>
        <bottom style="thin">
          <color theme="7" tint="-0.24994659260841701"/>
        </bottom>
        <vertical/>
        <horizontal/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fill>
        <patternFill>
          <bgColor theme="4" tint="0.79998168889431442"/>
        </patternFill>
      </fill>
      <border>
        <vertical/>
        <horizontal/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color theme="0"/>
      </font>
      <fill>
        <patternFill patternType="solid">
          <fgColor theme="4"/>
          <bgColor theme="3"/>
        </patternFill>
      </fill>
    </dxf>
    <dxf>
      <font>
        <color theme="1"/>
      </font>
      <border diagonalUp="0" diagonalDown="0">
        <left/>
        <right/>
        <top/>
        <bottom style="thin">
          <color theme="3"/>
        </bottom>
        <vertical/>
        <horizontal/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fill>
        <patternFill>
          <bgColor theme="4" tint="0.79998168889431442"/>
        </patternFill>
      </fill>
      <border>
        <vertical/>
        <horizontal/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 diagonalUp="0" diagonalDown="0">
        <left/>
        <right/>
        <top/>
        <bottom style="thin">
          <color theme="4"/>
        </bottom>
        <vertical/>
        <horizontal/>
      </border>
    </dxf>
    <dxf>
      <border>
        <left style="thin">
          <color theme="9"/>
        </left>
      </border>
    </dxf>
    <dxf>
      <border>
        <left style="thin">
          <color theme="9"/>
        </left>
      </border>
    </dxf>
    <dxf>
      <fill>
        <patternFill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color theme="1"/>
      </font>
      <border>
        <bottom style="thin">
          <color theme="9" tint="-0.24994659260841701"/>
        </bottom>
      </border>
    </dxf>
    <dxf>
      <border>
        <left style="thin">
          <color theme="5"/>
        </left>
      </border>
    </dxf>
    <dxf>
      <border>
        <left style="thin">
          <color theme="5"/>
        </left>
      </border>
    </dxf>
    <dxf>
      <fill>
        <patternFill>
          <bgColor theme="5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color theme="1"/>
      </font>
    </dxf>
  </dxfs>
  <tableStyles count="5" defaultTableStyle="TableStyleMedium2" defaultPivotStyle="PivotStyleLight16">
    <tableStyle name="TableStyleLight10 2" pivot="0" count="8">
      <tableStyleElement type="wholeTable" dxfId="332"/>
      <tableStyleElement type="headerRow" dxfId="331"/>
      <tableStyleElement type="totalRow" dxfId="330"/>
      <tableStyleElement type="firstColumn" dxfId="329"/>
      <tableStyleElement type="lastColumn" dxfId="328"/>
      <tableStyleElement type="firstRowStripe" dxfId="327"/>
      <tableStyleElement type="firstColumnStripe" dxfId="326"/>
      <tableStyleElement type="secondColumnStripe" dxfId="325"/>
    </tableStyle>
    <tableStyle name="TableStyleLight14 2" pivot="0" count="8">
      <tableStyleElement type="wholeTable" dxfId="324"/>
      <tableStyleElement type="headerRow" dxfId="323"/>
      <tableStyleElement type="totalRow" dxfId="322"/>
      <tableStyleElement type="firstColumn" dxfId="321"/>
      <tableStyleElement type="lastColumn" dxfId="320"/>
      <tableStyleElement type="firstRowStripe" dxfId="319"/>
      <tableStyleElement type="firstColumnStripe" dxfId="318"/>
      <tableStyleElement type="secondColumnStripe" dxfId="317"/>
    </tableStyle>
    <tableStyle name="TableStyleLight9 2" pivot="0" count="8">
      <tableStyleElement type="wholeTable" dxfId="316"/>
      <tableStyleElement type="headerRow" dxfId="315"/>
      <tableStyleElement type="totalRow" dxfId="314"/>
      <tableStyleElement type="firstColumn" dxfId="313"/>
      <tableStyleElement type="lastColumn" dxfId="312"/>
      <tableStyleElement type="firstRowStripe" dxfId="311"/>
      <tableStyleElement type="firstColumnStripe" dxfId="310"/>
      <tableStyleElement type="secondColumnStripe" dxfId="309"/>
    </tableStyle>
    <tableStyle name="TableStyleLight9 2 2" pivot="0" count="8">
      <tableStyleElement type="wholeTable" dxfId="308"/>
      <tableStyleElement type="headerRow" dxfId="307"/>
      <tableStyleElement type="totalRow" dxfId="306"/>
      <tableStyleElement type="firstColumn" dxfId="305"/>
      <tableStyleElement type="lastColumn" dxfId="304"/>
      <tableStyleElement type="firstRowStripe" dxfId="303"/>
      <tableStyleElement type="firstColumnStripe" dxfId="302"/>
      <tableStyleElement type="secondColumnStripe" dxfId="301"/>
    </tableStyle>
    <tableStyle name="TableStyleLight9 2 3" pivot="0" count="8">
      <tableStyleElement type="wholeTable" dxfId="300"/>
      <tableStyleElement type="headerRow" dxfId="299"/>
      <tableStyleElement type="totalRow" dxfId="298"/>
      <tableStyleElement type="firstColumn" dxfId="297"/>
      <tableStyleElement type="lastColumn" dxfId="296"/>
      <tableStyleElement type="firstRowStripe" dxfId="295"/>
      <tableStyleElement type="firstColumnStripe" dxfId="294"/>
      <tableStyleElement type="secondColumnStripe" dxfId="293"/>
    </tableStyle>
  </tableStyles>
  <colors>
    <mruColors>
      <color rgb="FFFF00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88477879114031"/>
          <c:y val="3.6984967788117391E-2"/>
          <c:w val="0.79078750847343993"/>
          <c:h val="0.8414898592221427"/>
        </c:manualLayout>
      </c:layout>
      <c:lineChart>
        <c:grouping val="standard"/>
        <c:varyColors val="0"/>
        <c:ser>
          <c:idx val="2"/>
          <c:order val="0"/>
          <c:spPr>
            <a:ln w="31750">
              <a:solidFill>
                <a:schemeClr val="accent5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rozbor!$E$37:$O$37</c:f>
              <c:numCache>
                <c:formatCode>0" km"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42</c:v>
                </c:pt>
              </c:numCache>
            </c:numRef>
          </c:cat>
          <c:val>
            <c:numRef>
              <c:f>rozbor!$E$61:$O$61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0">
              <a:solidFill>
                <a:schemeClr val="accent4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rozbor!$E$37:$O$37</c:f>
              <c:numCache>
                <c:formatCode>0" km"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42</c:v>
                </c:pt>
              </c:numCache>
            </c:numRef>
          </c:cat>
          <c:val>
            <c:numRef>
              <c:f>rozbor!$E$60:$O$60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2"/>
          <c:spPr>
            <a:ln w="31750">
              <a:solidFill>
                <a:schemeClr val="accent2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rozbor!$E$37:$O$37</c:f>
              <c:numCache>
                <c:formatCode>0" km"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42</c:v>
                </c:pt>
              </c:numCache>
            </c:numRef>
          </c:cat>
          <c:val>
            <c:numRef>
              <c:f>rozbor!$E$59:$O$59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24512"/>
        <c:axId val="126626048"/>
      </c:lineChart>
      <c:catAx>
        <c:axId val="126624512"/>
        <c:scaling>
          <c:orientation val="minMax"/>
        </c:scaling>
        <c:delete val="0"/>
        <c:axPos val="t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none"/>
        <c:minorTickMark val="none"/>
        <c:tickLblPos val="high"/>
        <c:spPr>
          <a:ln w="6350">
            <a:solidFill>
              <a:schemeClr val="bg1">
                <a:lumMod val="75000"/>
              </a:schemeClr>
            </a:solidFill>
            <a:prstDash val="dash"/>
          </a:ln>
        </c:spPr>
        <c:crossAx val="126626048"/>
        <c:crosses val="autoZero"/>
        <c:auto val="1"/>
        <c:lblAlgn val="ctr"/>
        <c:lblOffset val="100"/>
        <c:noMultiLvlLbl val="0"/>
      </c:catAx>
      <c:valAx>
        <c:axId val="126626048"/>
        <c:scaling>
          <c:orientation val="maxMin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pořadí</a:t>
                </a:r>
                <a:r>
                  <a:rPr lang="cs-CZ" b="0" baseline="0"/>
                  <a:t> na mezičase</a:t>
                </a:r>
                <a:endParaRPr lang="cs-CZ" b="0"/>
              </a:p>
            </c:rich>
          </c:tx>
          <c:layout>
            <c:manualLayout>
              <c:xMode val="edge"/>
              <c:yMode val="edge"/>
              <c:x val="5.4356514788169439E-4"/>
              <c:y val="0.19829014554998806"/>
            </c:manualLayout>
          </c:layout>
          <c:overlay val="0"/>
        </c:title>
        <c:numFmt formatCode="0&quot;.&quot;" sourceLinked="0"/>
        <c:majorTickMark val="none"/>
        <c:minorTickMark val="none"/>
        <c:tickLblPos val="nextTo"/>
        <c:spPr>
          <a:ln>
            <a:noFill/>
          </a:ln>
        </c:spPr>
        <c:crossAx val="126624512"/>
        <c:crosses val="autoZero"/>
        <c:crossBetween val="between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491188079925262"/>
          <c:y val="3.6984967788117391E-2"/>
          <c:w val="0.81927854059564864"/>
          <c:h val="0.83418659031257458"/>
        </c:manualLayout>
      </c:layout>
      <c:lineChart>
        <c:grouping val="standard"/>
        <c:varyColors val="0"/>
        <c:ser>
          <c:idx val="2"/>
          <c:order val="0"/>
          <c:spPr>
            <a:ln w="31750">
              <a:solidFill>
                <a:schemeClr val="accent5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rozbor!$E$37:$O$37</c:f>
              <c:numCache>
                <c:formatCode>0" km"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42</c:v>
                </c:pt>
              </c:numCache>
            </c:numRef>
          </c:cat>
          <c:val>
            <c:numRef>
              <c:f>rozbor!$E$65:$O$65</c:f>
              <c:numCache>
                <c:formatCode>mm:ss;@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0">
              <a:solidFill>
                <a:schemeClr val="accent4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rozbor!$E$37:$O$37</c:f>
              <c:numCache>
                <c:formatCode>0" km"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42</c:v>
                </c:pt>
              </c:numCache>
            </c:numRef>
          </c:cat>
          <c:val>
            <c:numRef>
              <c:f>rozbor!$E$64:$O$64</c:f>
              <c:numCache>
                <c:formatCode>mm:ss;@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2"/>
          <c:spPr>
            <a:ln w="31750">
              <a:solidFill>
                <a:schemeClr val="accent2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rozbor!$E$37:$O$37</c:f>
              <c:numCache>
                <c:formatCode>0" km"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42</c:v>
                </c:pt>
              </c:numCache>
            </c:numRef>
          </c:cat>
          <c:val>
            <c:numRef>
              <c:f>rozbor!$E$63:$O$63</c:f>
              <c:numCache>
                <c:formatCode>mm:ss;@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64064"/>
        <c:axId val="126665856"/>
      </c:lineChart>
      <c:catAx>
        <c:axId val="126664064"/>
        <c:scaling>
          <c:orientation val="minMax"/>
        </c:scaling>
        <c:delete val="0"/>
        <c:axPos val="t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none"/>
        <c:minorTickMark val="none"/>
        <c:tickLblPos val="high"/>
        <c:spPr>
          <a:ln>
            <a:noFill/>
          </a:ln>
        </c:spPr>
        <c:crossAx val="126665856"/>
        <c:crosses val="autoZero"/>
        <c:auto val="1"/>
        <c:lblAlgn val="ctr"/>
        <c:lblOffset val="100"/>
        <c:noMultiLvlLbl val="0"/>
      </c:catAx>
      <c:valAx>
        <c:axId val="126665856"/>
        <c:scaling>
          <c:orientation val="maxMin"/>
          <c:min val="2.3100000000000004E-3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tempo min/km</a:t>
                </a:r>
              </a:p>
            </c:rich>
          </c:tx>
          <c:layout>
            <c:manualLayout>
              <c:xMode val="edge"/>
              <c:yMode val="edge"/>
              <c:x val="5.4356514788169439E-4"/>
              <c:y val="0.19829014554998806"/>
            </c:manualLayout>
          </c:layout>
          <c:overlay val="0"/>
        </c:title>
        <c:numFmt formatCode="mm:ss;@" sourceLinked="0"/>
        <c:majorTickMark val="none"/>
        <c:minorTickMark val="none"/>
        <c:tickLblPos val="nextTo"/>
        <c:spPr>
          <a:ln>
            <a:noFill/>
          </a:ln>
        </c:spPr>
        <c:crossAx val="126664064"/>
        <c:crosses val="autoZero"/>
        <c:crossBetween val="between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95251</xdr:rowOff>
    </xdr:from>
    <xdr:to>
      <xdr:col>1</xdr:col>
      <xdr:colOff>1695450</xdr:colOff>
      <xdr:row>2</xdr:row>
      <xdr:rowOff>222190</xdr:rowOff>
    </xdr:to>
    <xdr:pic>
      <xdr:nvPicPr>
        <xdr:cNvPr id="2" name="Obrázek 1" descr="Mercury Maraton 20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1"/>
          <a:ext cx="1666875" cy="660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581025</xdr:colOff>
      <xdr:row>1</xdr:row>
      <xdr:rowOff>0</xdr:rowOff>
    </xdr:from>
    <xdr:to>
      <xdr:col>15</xdr:col>
      <xdr:colOff>0</xdr:colOff>
      <xdr:row>2</xdr:row>
      <xdr:rowOff>124327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05875" y="266700"/>
          <a:ext cx="1857375" cy="3910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37</xdr:row>
      <xdr:rowOff>66675</xdr:rowOff>
    </xdr:from>
    <xdr:to>
      <xdr:col>1</xdr:col>
      <xdr:colOff>258300</xdr:colOff>
      <xdr:row>37</xdr:row>
      <xdr:rowOff>102675</xdr:rowOff>
    </xdr:to>
    <xdr:sp macro="" textlink="">
      <xdr:nvSpPr>
        <xdr:cNvPr id="3" name="Obdélník 2"/>
        <xdr:cNvSpPr/>
      </xdr:nvSpPr>
      <xdr:spPr>
        <a:xfrm>
          <a:off x="361950" y="6457950"/>
          <a:ext cx="144000" cy="36000"/>
        </a:xfrm>
        <a:prstGeom prst="rect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</xdr:col>
      <xdr:colOff>114300</xdr:colOff>
      <xdr:row>38</xdr:row>
      <xdr:rowOff>76200</xdr:rowOff>
    </xdr:from>
    <xdr:to>
      <xdr:col>1</xdr:col>
      <xdr:colOff>258300</xdr:colOff>
      <xdr:row>38</xdr:row>
      <xdr:rowOff>112200</xdr:rowOff>
    </xdr:to>
    <xdr:sp macro="" textlink="">
      <xdr:nvSpPr>
        <xdr:cNvPr id="4" name="Obdélník 3"/>
        <xdr:cNvSpPr/>
      </xdr:nvSpPr>
      <xdr:spPr>
        <a:xfrm>
          <a:off x="361950" y="6629400"/>
          <a:ext cx="144000" cy="36000"/>
        </a:xfrm>
        <a:prstGeom prst="rect">
          <a:avLst/>
        </a:prstGeom>
        <a:solidFill>
          <a:schemeClr val="accent4"/>
        </a:solidFill>
        <a:ln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</xdr:col>
      <xdr:colOff>114300</xdr:colOff>
      <xdr:row>39</xdr:row>
      <xdr:rowOff>66675</xdr:rowOff>
    </xdr:from>
    <xdr:to>
      <xdr:col>1</xdr:col>
      <xdr:colOff>258300</xdr:colOff>
      <xdr:row>39</xdr:row>
      <xdr:rowOff>102675</xdr:rowOff>
    </xdr:to>
    <xdr:sp macro="" textlink="">
      <xdr:nvSpPr>
        <xdr:cNvPr id="5" name="Obdélník 4"/>
        <xdr:cNvSpPr/>
      </xdr:nvSpPr>
      <xdr:spPr>
        <a:xfrm>
          <a:off x="361950" y="6810375"/>
          <a:ext cx="144000" cy="36000"/>
        </a:xfrm>
        <a:prstGeom prst="rect">
          <a:avLst/>
        </a:prstGeom>
        <a:solidFill>
          <a:schemeClr val="accent5"/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190499</xdr:colOff>
      <xdr:row>43</xdr:row>
      <xdr:rowOff>57150</xdr:rowOff>
    </xdr:from>
    <xdr:to>
      <xdr:col>8</xdr:col>
      <xdr:colOff>38100</xdr:colOff>
      <xdr:row>56</xdr:row>
      <xdr:rowOff>47625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323850</xdr:colOff>
      <xdr:row>43</xdr:row>
      <xdr:rowOff>47625</xdr:rowOff>
    </xdr:from>
    <xdr:to>
      <xdr:col>15</xdr:col>
      <xdr:colOff>76200</xdr:colOff>
      <xdr:row>56</xdr:row>
      <xdr:rowOff>38100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laps_times" displayName="laps_times" ref="B3:BU113" totalsRowShown="0" headerRowDxfId="292" dataDxfId="291">
  <tableColumns count="72">
    <tableColumn id="1" name="poř" dataDxfId="290"/>
    <tableColumn id="2" name="s.č." dataDxfId="289"/>
    <tableColumn id="3" name="jméno" dataDxfId="288"/>
    <tableColumn id="4" name="roč" dataDxfId="287"/>
    <tableColumn id="5" name="kat" dataDxfId="286"/>
    <tableColumn id="6" name="poř_kat" dataDxfId="285"/>
    <tableColumn id="7" name="klub" dataDxfId="284"/>
    <tableColumn id="8" name="celk. čas" dataDxfId="87"/>
    <tableColumn id="9" name="1" dataDxfId="86"/>
    <tableColumn id="10" name="2" dataDxfId="85"/>
    <tableColumn id="11" name="3" dataDxfId="84"/>
    <tableColumn id="12" name="4" dataDxfId="83"/>
    <tableColumn id="13" name="5" dataDxfId="82"/>
    <tableColumn id="14" name="6" dataDxfId="81"/>
    <tableColumn id="15" name="7" dataDxfId="80"/>
    <tableColumn id="16" name="8" dataDxfId="79"/>
    <tableColumn id="17" name="9" dataDxfId="78"/>
    <tableColumn id="18" name="10" dataDxfId="77"/>
    <tableColumn id="19" name="11" dataDxfId="76"/>
    <tableColumn id="20" name="12" dataDxfId="75"/>
    <tableColumn id="21" name="13" dataDxfId="74"/>
    <tableColumn id="22" name="14" dataDxfId="73"/>
    <tableColumn id="23" name="15" dataDxfId="72"/>
    <tableColumn id="24" name="16" dataDxfId="71"/>
    <tableColumn id="25" name="17" dataDxfId="70"/>
    <tableColumn id="26" name="18" dataDxfId="69"/>
    <tableColumn id="27" name="19" dataDxfId="68"/>
    <tableColumn id="28" name="20" dataDxfId="67"/>
    <tableColumn id="29" name="21" dataDxfId="66"/>
    <tableColumn id="30" name="22" dataDxfId="65"/>
    <tableColumn id="31" name="23" dataDxfId="64"/>
    <tableColumn id="32" name="24" dataDxfId="63"/>
    <tableColumn id="33" name="25" dataDxfId="62"/>
    <tableColumn id="34" name="26" dataDxfId="61"/>
    <tableColumn id="35" name="27" dataDxfId="60"/>
    <tableColumn id="36" name="28" dataDxfId="59"/>
    <tableColumn id="37" name="29" dataDxfId="58"/>
    <tableColumn id="38" name="30" dataDxfId="57"/>
    <tableColumn id="39" name="31" dataDxfId="56"/>
    <tableColumn id="40" name="32" dataDxfId="55"/>
    <tableColumn id="41" name="33" dataDxfId="54"/>
    <tableColumn id="42" name="34" dataDxfId="53"/>
    <tableColumn id="43" name="35" dataDxfId="52"/>
    <tableColumn id="44" name="36" dataDxfId="51"/>
    <tableColumn id="45" name="37" dataDxfId="50"/>
    <tableColumn id="46" name="38" dataDxfId="49"/>
    <tableColumn id="47" name="39" dataDxfId="48"/>
    <tableColumn id="48" name="40" dataDxfId="47"/>
    <tableColumn id="49" name="41" dataDxfId="46"/>
    <tableColumn id="50" name="42" dataDxfId="45"/>
    <tableColumn id="51" name="43" dataDxfId="44"/>
    <tableColumn id="52" name="44" dataDxfId="43"/>
    <tableColumn id="53" name="45" dataDxfId="42"/>
    <tableColumn id="54" name="46" dataDxfId="41"/>
    <tableColumn id="55" name="47" dataDxfId="40"/>
    <tableColumn id="56" name="48" dataDxfId="39"/>
    <tableColumn id="57" name="49" dataDxfId="38"/>
    <tableColumn id="58" name="50" dataDxfId="37"/>
    <tableColumn id="59" name="51" dataDxfId="36"/>
    <tableColumn id="60" name="52" dataDxfId="35"/>
    <tableColumn id="61" name="53" dataDxfId="34"/>
    <tableColumn id="62" name="54" dataDxfId="33"/>
    <tableColumn id="63" name="55" dataDxfId="32"/>
    <tableColumn id="64" name="56" dataDxfId="31"/>
    <tableColumn id="65" name="57" dataDxfId="30"/>
    <tableColumn id="66" name="58" dataDxfId="29"/>
    <tableColumn id="67" name="59" dataDxfId="28"/>
    <tableColumn id="68" name="60" dataDxfId="27"/>
    <tableColumn id="69" name="61" dataDxfId="26"/>
    <tableColumn id="70" name="62" dataDxfId="25"/>
    <tableColumn id="72" name="63" dataDxfId="24"/>
    <tableColumn id="71" name="64" dataDxfId="23"/>
  </tableColumns>
  <tableStyleInfo name="TableStyleLight9 2" showFirstColumn="0" showLastColumn="0" showRowStripes="1" showColumnStripes="0"/>
</table>
</file>

<file path=xl/tables/table2.xml><?xml version="1.0" encoding="utf-8"?>
<table xmlns="http://schemas.openxmlformats.org/spreadsheetml/2006/main" id="3" name="rounds_cum_time" displayName="rounds_cum_time" ref="B3:BU113" totalsRowShown="0" headerRowDxfId="283" dataDxfId="282">
  <tableColumns count="72">
    <tableColumn id="1" name="poř" dataDxfId="281">
      <calculatedColumnFormula>laps_times[[#This Row],[poř]]</calculatedColumnFormula>
    </tableColumn>
    <tableColumn id="2" name="s.č." dataDxfId="280">
      <calculatedColumnFormula>laps_times[[#This Row],[s.č.]]</calculatedColumnFormula>
    </tableColumn>
    <tableColumn id="3" name="jméno" dataDxfId="279">
      <calculatedColumnFormula>laps_times[[#This Row],[jméno]]</calculatedColumnFormula>
    </tableColumn>
    <tableColumn id="4" name="roč" dataDxfId="278">
      <calculatedColumnFormula>laps_times[[#This Row],[roč]]</calculatedColumnFormula>
    </tableColumn>
    <tableColumn id="5" name="kat" dataDxfId="277">
      <calculatedColumnFormula>laps_times[[#This Row],[kat]]</calculatedColumnFormula>
    </tableColumn>
    <tableColumn id="6" name="poř_kat" dataDxfId="276">
      <calculatedColumnFormula>laps_times[[#This Row],[poř_kat]]</calculatedColumnFormula>
    </tableColumn>
    <tableColumn id="7" name="klub" dataDxfId="275">
      <calculatedColumnFormula>IF(ISBLANK(laps_times[[#This Row],[klub]]),"-",laps_times[[#This Row],[klub]])</calculatedColumnFormula>
    </tableColumn>
    <tableColumn id="8" name="celk. čas" dataDxfId="20">
      <calculatedColumnFormula>laps_times[[#This Row],[celk. čas]]</calculatedColumnFormula>
    </tableColumn>
    <tableColumn id="9" name="1" dataDxfId="274">
      <calculatedColumnFormula>laps_times[[#This Row],[1]]</calculatedColumnFormula>
    </tableColumn>
    <tableColumn id="10" name="2" dataDxfId="273">
      <calculatedColumnFormula>IF(ISBLANK(laps_times[[#This Row],[2]]),"DNF",    rounds_cum_time[[#This Row],[1]]+laps_times[[#This Row],[2]])</calculatedColumnFormula>
    </tableColumn>
    <tableColumn id="11" name="3" dataDxfId="272">
      <calculatedColumnFormula>IF(ISBLANK(laps_times[[#This Row],[3]]),"DNF",    rounds_cum_time[[#This Row],[2]]+laps_times[[#This Row],[3]])</calculatedColumnFormula>
    </tableColumn>
    <tableColumn id="12" name="4" dataDxfId="271">
      <calculatedColumnFormula>IF(ISBLANK(laps_times[[#This Row],[4]]),"DNF",    rounds_cum_time[[#This Row],[3]]+laps_times[[#This Row],[4]])</calculatedColumnFormula>
    </tableColumn>
    <tableColumn id="13" name="5" dataDxfId="270">
      <calculatedColumnFormula>IF(ISBLANK(laps_times[[#This Row],[5]]),"DNF",    rounds_cum_time[[#This Row],[4]]+laps_times[[#This Row],[5]])</calculatedColumnFormula>
    </tableColumn>
    <tableColumn id="14" name="6" dataDxfId="269">
      <calculatedColumnFormula>IF(ISBLANK(laps_times[[#This Row],[6]]),"DNF",    rounds_cum_time[[#This Row],[5]]+laps_times[[#This Row],[6]])</calculatedColumnFormula>
    </tableColumn>
    <tableColumn id="15" name="7" dataDxfId="268">
      <calculatedColumnFormula>IF(ISBLANK(laps_times[[#This Row],[7]]),"DNF",    rounds_cum_time[[#This Row],[6]]+laps_times[[#This Row],[7]])</calculatedColumnFormula>
    </tableColumn>
    <tableColumn id="16" name="8" dataDxfId="267">
      <calculatedColumnFormula>IF(ISBLANK(laps_times[[#This Row],[8]]),"DNF",    rounds_cum_time[[#This Row],[7]]+laps_times[[#This Row],[8]])</calculatedColumnFormula>
    </tableColumn>
    <tableColumn id="17" name="9" dataDxfId="266">
      <calculatedColumnFormula>IF(ISBLANK(laps_times[[#This Row],[9]]),"DNF",    rounds_cum_time[[#This Row],[8]]+laps_times[[#This Row],[9]])</calculatedColumnFormula>
    </tableColumn>
    <tableColumn id="18" name="10" dataDxfId="265">
      <calculatedColumnFormula>IF(ISBLANK(laps_times[[#This Row],[10]]),"DNF",    rounds_cum_time[[#This Row],[9]]+laps_times[[#This Row],[10]])</calculatedColumnFormula>
    </tableColumn>
    <tableColumn id="19" name="11" dataDxfId="264">
      <calculatedColumnFormula>IF(ISBLANK(laps_times[[#This Row],[11]]),"DNF",    rounds_cum_time[[#This Row],[10]]+laps_times[[#This Row],[11]])</calculatedColumnFormula>
    </tableColumn>
    <tableColumn id="20" name="12" dataDxfId="263">
      <calculatedColumnFormula>IF(ISBLANK(laps_times[[#This Row],[12]]),"DNF",    rounds_cum_time[[#This Row],[11]]+laps_times[[#This Row],[12]])</calculatedColumnFormula>
    </tableColumn>
    <tableColumn id="21" name="13" dataDxfId="262">
      <calculatedColumnFormula>IF(ISBLANK(laps_times[[#This Row],[13]]),"DNF",    rounds_cum_time[[#This Row],[12]]+laps_times[[#This Row],[13]])</calculatedColumnFormula>
    </tableColumn>
    <tableColumn id="22" name="14" dataDxfId="261">
      <calculatedColumnFormula>IF(ISBLANK(laps_times[[#This Row],[14]]),"DNF",    rounds_cum_time[[#This Row],[13]]+laps_times[[#This Row],[14]])</calculatedColumnFormula>
    </tableColumn>
    <tableColumn id="23" name="15" dataDxfId="260">
      <calculatedColumnFormula>IF(ISBLANK(laps_times[[#This Row],[15]]),"DNF",    rounds_cum_time[[#This Row],[14]]+laps_times[[#This Row],[15]])</calculatedColumnFormula>
    </tableColumn>
    <tableColumn id="24" name="16" dataDxfId="259">
      <calculatedColumnFormula>IF(ISBLANK(laps_times[[#This Row],[16]]),"DNF",    rounds_cum_time[[#This Row],[15]]+laps_times[[#This Row],[16]])</calculatedColumnFormula>
    </tableColumn>
    <tableColumn id="25" name="17" dataDxfId="258">
      <calculatedColumnFormula>IF(ISBLANK(laps_times[[#This Row],[17]]),"DNF",    rounds_cum_time[[#This Row],[16]]+laps_times[[#This Row],[17]])</calculatedColumnFormula>
    </tableColumn>
    <tableColumn id="26" name="18" dataDxfId="257">
      <calculatedColumnFormula>IF(ISBLANK(laps_times[[#This Row],[18]]),"DNF",    rounds_cum_time[[#This Row],[17]]+laps_times[[#This Row],[18]])</calculatedColumnFormula>
    </tableColumn>
    <tableColumn id="27" name="19" dataDxfId="256">
      <calculatedColumnFormula>IF(ISBLANK(laps_times[[#This Row],[19]]),"DNF",    rounds_cum_time[[#This Row],[18]]+laps_times[[#This Row],[19]])</calculatedColumnFormula>
    </tableColumn>
    <tableColumn id="28" name="20" dataDxfId="255">
      <calculatedColumnFormula>IF(ISBLANK(laps_times[[#This Row],[20]]),"DNF",    rounds_cum_time[[#This Row],[19]]+laps_times[[#This Row],[20]])</calculatedColumnFormula>
    </tableColumn>
    <tableColumn id="29" name="21" dataDxfId="254">
      <calculatedColumnFormula>IF(ISBLANK(laps_times[[#This Row],[21]]),"DNF",    rounds_cum_time[[#This Row],[20]]+laps_times[[#This Row],[21]])</calculatedColumnFormula>
    </tableColumn>
    <tableColumn id="30" name="22" dataDxfId="253">
      <calculatedColumnFormula>IF(ISBLANK(laps_times[[#This Row],[22]]),"DNF",    rounds_cum_time[[#This Row],[21]]+laps_times[[#This Row],[22]])</calculatedColumnFormula>
    </tableColumn>
    <tableColumn id="31" name="23" dataDxfId="252">
      <calculatedColumnFormula>IF(ISBLANK(laps_times[[#This Row],[23]]),"DNF",    rounds_cum_time[[#This Row],[22]]+laps_times[[#This Row],[23]])</calculatedColumnFormula>
    </tableColumn>
    <tableColumn id="32" name="24" dataDxfId="251">
      <calculatedColumnFormula>IF(ISBLANK(laps_times[[#This Row],[24]]),"DNF",    rounds_cum_time[[#This Row],[23]]+laps_times[[#This Row],[24]])</calculatedColumnFormula>
    </tableColumn>
    <tableColumn id="33" name="25" dataDxfId="250">
      <calculatedColumnFormula>IF(ISBLANK(laps_times[[#This Row],[25]]),"DNF",    rounds_cum_time[[#This Row],[24]]+laps_times[[#This Row],[25]])</calculatedColumnFormula>
    </tableColumn>
    <tableColumn id="34" name="26" dataDxfId="249">
      <calculatedColumnFormula>IF(ISBLANK(laps_times[[#This Row],[26]]),"DNF",    rounds_cum_time[[#This Row],[25]]+laps_times[[#This Row],[26]])</calculatedColumnFormula>
    </tableColumn>
    <tableColumn id="35" name="27" dataDxfId="248">
      <calculatedColumnFormula>IF(ISBLANK(laps_times[[#This Row],[27]]),"DNF",    rounds_cum_time[[#This Row],[26]]+laps_times[[#This Row],[27]])</calculatedColumnFormula>
    </tableColumn>
    <tableColumn id="36" name="28" dataDxfId="247">
      <calculatedColumnFormula>IF(ISBLANK(laps_times[[#This Row],[28]]),"DNF",    rounds_cum_time[[#This Row],[27]]+laps_times[[#This Row],[28]])</calculatedColumnFormula>
    </tableColumn>
    <tableColumn id="37" name="29" dataDxfId="246">
      <calculatedColumnFormula>IF(ISBLANK(laps_times[[#This Row],[29]]),"DNF",    rounds_cum_time[[#This Row],[28]]+laps_times[[#This Row],[29]])</calculatedColumnFormula>
    </tableColumn>
    <tableColumn id="38" name="30" dataDxfId="245">
      <calculatedColumnFormula>IF(ISBLANK(laps_times[[#This Row],[30]]),"DNF",    rounds_cum_time[[#This Row],[29]]+laps_times[[#This Row],[30]])</calculatedColumnFormula>
    </tableColumn>
    <tableColumn id="39" name="31" dataDxfId="244">
      <calculatedColumnFormula>IF(ISBLANK(laps_times[[#This Row],[31]]),"DNF",    rounds_cum_time[[#This Row],[30]]+laps_times[[#This Row],[31]])</calculatedColumnFormula>
    </tableColumn>
    <tableColumn id="40" name="32" dataDxfId="243">
      <calculatedColumnFormula>IF(ISBLANK(laps_times[[#This Row],[32]]),"DNF",    rounds_cum_time[[#This Row],[31]]+laps_times[[#This Row],[32]])</calculatedColumnFormula>
    </tableColumn>
    <tableColumn id="41" name="33" dataDxfId="242">
      <calculatedColumnFormula>IF(ISBLANK(laps_times[[#This Row],[33]]),"DNF",    rounds_cum_time[[#This Row],[32]]+laps_times[[#This Row],[33]])</calculatedColumnFormula>
    </tableColumn>
    <tableColumn id="42" name="34" dataDxfId="241">
      <calculatedColumnFormula>IF(ISBLANK(laps_times[[#This Row],[34]]),"DNF",    rounds_cum_time[[#This Row],[33]]+laps_times[[#This Row],[34]])</calculatedColumnFormula>
    </tableColumn>
    <tableColumn id="43" name="35" dataDxfId="240">
      <calculatedColumnFormula>IF(ISBLANK(laps_times[[#This Row],[35]]),"DNF",    rounds_cum_time[[#This Row],[34]]+laps_times[[#This Row],[35]])</calculatedColumnFormula>
    </tableColumn>
    <tableColumn id="44" name="36" dataDxfId="239">
      <calculatedColumnFormula>IF(ISBLANK(laps_times[[#This Row],[36]]),"DNF",    rounds_cum_time[[#This Row],[35]]+laps_times[[#This Row],[36]])</calculatedColumnFormula>
    </tableColumn>
    <tableColumn id="45" name="37" dataDxfId="238">
      <calculatedColumnFormula>IF(ISBLANK(laps_times[[#This Row],[37]]),"DNF",    rounds_cum_time[[#This Row],[36]]+laps_times[[#This Row],[37]])</calculatedColumnFormula>
    </tableColumn>
    <tableColumn id="46" name="38" dataDxfId="237">
      <calculatedColumnFormula>IF(ISBLANK(laps_times[[#This Row],[38]]),"DNF",    rounds_cum_time[[#This Row],[37]]+laps_times[[#This Row],[38]])</calculatedColumnFormula>
    </tableColumn>
    <tableColumn id="47" name="39" dataDxfId="236">
      <calculatedColumnFormula>IF(ISBLANK(laps_times[[#This Row],[39]]),"DNF",    rounds_cum_time[[#This Row],[38]]+laps_times[[#This Row],[39]])</calculatedColumnFormula>
    </tableColumn>
    <tableColumn id="48" name="40" dataDxfId="235">
      <calculatedColumnFormula>IF(ISBLANK(laps_times[[#This Row],[40]]),"DNF",    rounds_cum_time[[#This Row],[39]]+laps_times[[#This Row],[40]])</calculatedColumnFormula>
    </tableColumn>
    <tableColumn id="49" name="41" dataDxfId="234">
      <calculatedColumnFormula>IF(ISBLANK(laps_times[[#This Row],[41]]),"DNF",    rounds_cum_time[[#This Row],[40]]+laps_times[[#This Row],[41]])</calculatedColumnFormula>
    </tableColumn>
    <tableColumn id="50" name="42" dataDxfId="233">
      <calculatedColumnFormula>IF(ISBLANK(laps_times[[#This Row],[42]]),"DNF",    rounds_cum_time[[#This Row],[41]]+laps_times[[#This Row],[42]])</calculatedColumnFormula>
    </tableColumn>
    <tableColumn id="51" name="43" dataDxfId="232">
      <calculatedColumnFormula>IF(ISBLANK(laps_times[[#This Row],[43]]),"DNF",    rounds_cum_time[[#This Row],[42]]+laps_times[[#This Row],[43]])</calculatedColumnFormula>
    </tableColumn>
    <tableColumn id="52" name="44" dataDxfId="231">
      <calculatedColumnFormula>IF(ISBLANK(laps_times[[#This Row],[44]]),"DNF",    rounds_cum_time[[#This Row],[43]]+laps_times[[#This Row],[44]])</calculatedColumnFormula>
    </tableColumn>
    <tableColumn id="53" name="45" dataDxfId="230">
      <calculatedColumnFormula>IF(ISBLANK(laps_times[[#This Row],[45]]),"DNF",    rounds_cum_time[[#This Row],[44]]+laps_times[[#This Row],[45]])</calculatedColumnFormula>
    </tableColumn>
    <tableColumn id="54" name="46" dataDxfId="229">
      <calculatedColumnFormula>IF(ISBLANK(laps_times[[#This Row],[46]]),"DNF",    rounds_cum_time[[#This Row],[45]]+laps_times[[#This Row],[46]])</calculatedColumnFormula>
    </tableColumn>
    <tableColumn id="55" name="47" dataDxfId="228">
      <calculatedColumnFormula>IF(ISBLANK(laps_times[[#This Row],[47]]),"DNF",    rounds_cum_time[[#This Row],[46]]+laps_times[[#This Row],[47]])</calculatedColumnFormula>
    </tableColumn>
    <tableColumn id="56" name="48" dataDxfId="227">
      <calculatedColumnFormula>IF(ISBLANK(laps_times[[#This Row],[48]]),"DNF",    rounds_cum_time[[#This Row],[47]]+laps_times[[#This Row],[48]])</calculatedColumnFormula>
    </tableColumn>
    <tableColumn id="57" name="49" dataDxfId="226">
      <calculatedColumnFormula>IF(ISBLANK(laps_times[[#This Row],[49]]),"DNF",    rounds_cum_time[[#This Row],[48]]+laps_times[[#This Row],[49]])</calculatedColumnFormula>
    </tableColumn>
    <tableColumn id="58" name="50" dataDxfId="225">
      <calculatedColumnFormula>IF(ISBLANK(laps_times[[#This Row],[50]]),"DNF",    rounds_cum_time[[#This Row],[49]]+laps_times[[#This Row],[50]])</calculatedColumnFormula>
    </tableColumn>
    <tableColumn id="59" name="51" dataDxfId="224">
      <calculatedColumnFormula>IF(ISBLANK(laps_times[[#This Row],[51]]),"DNF",    rounds_cum_time[[#This Row],[50]]+laps_times[[#This Row],[51]])</calculatedColumnFormula>
    </tableColumn>
    <tableColumn id="60" name="52" dataDxfId="223">
      <calculatedColumnFormula>IF(ISBLANK(laps_times[[#This Row],[52]]),"DNF",    rounds_cum_time[[#This Row],[51]]+laps_times[[#This Row],[52]])</calculatedColumnFormula>
    </tableColumn>
    <tableColumn id="61" name="53" dataDxfId="222">
      <calculatedColumnFormula>IF(ISBLANK(laps_times[[#This Row],[53]]),"DNF",    rounds_cum_time[[#This Row],[52]]+laps_times[[#This Row],[53]])</calculatedColumnFormula>
    </tableColumn>
    <tableColumn id="62" name="54" dataDxfId="221">
      <calculatedColumnFormula>IF(ISBLANK(laps_times[[#This Row],[54]]),"DNF",    rounds_cum_time[[#This Row],[53]]+laps_times[[#This Row],[54]])</calculatedColumnFormula>
    </tableColumn>
    <tableColumn id="63" name="55" dataDxfId="220">
      <calculatedColumnFormula>IF(ISBLANK(laps_times[[#This Row],[55]]),"DNF",    rounds_cum_time[[#This Row],[54]]+laps_times[[#This Row],[55]])</calculatedColumnFormula>
    </tableColumn>
    <tableColumn id="64" name="56" dataDxfId="219">
      <calculatedColumnFormula>IF(ISBLANK(laps_times[[#This Row],[56]]),"DNF",    rounds_cum_time[[#This Row],[55]]+laps_times[[#This Row],[56]])</calculatedColumnFormula>
    </tableColumn>
    <tableColumn id="65" name="57" dataDxfId="218">
      <calculatedColumnFormula>IF(ISBLANK(laps_times[[#This Row],[57]]),"DNF",    rounds_cum_time[[#This Row],[56]]+laps_times[[#This Row],[57]])</calculatedColumnFormula>
    </tableColumn>
    <tableColumn id="66" name="58" dataDxfId="217">
      <calculatedColumnFormula>IF(ISBLANK(laps_times[[#This Row],[58]]),"DNF",    rounds_cum_time[[#This Row],[57]]+laps_times[[#This Row],[58]])</calculatedColumnFormula>
    </tableColumn>
    <tableColumn id="67" name="59" dataDxfId="216">
      <calculatedColumnFormula>IF(ISBLANK(laps_times[[#This Row],[59]]),"DNF",    rounds_cum_time[[#This Row],[58]]+laps_times[[#This Row],[59]])</calculatedColumnFormula>
    </tableColumn>
    <tableColumn id="68" name="60" dataDxfId="215">
      <calculatedColumnFormula>IF(ISBLANK(laps_times[[#This Row],[60]]),"DNF",    rounds_cum_time[[#This Row],[59]]+laps_times[[#This Row],[60]])</calculatedColumnFormula>
    </tableColumn>
    <tableColumn id="69" name="61" dataDxfId="214">
      <calculatedColumnFormula>IF(ISBLANK(laps_times[[#This Row],[61]]),"DNF",    rounds_cum_time[[#This Row],[60]]+laps_times[[#This Row],[61]])</calculatedColumnFormula>
    </tableColumn>
    <tableColumn id="70" name="62" dataDxfId="213">
      <calculatedColumnFormula>IF(ISBLANK(laps_times[[#This Row],[62]]),"DNF",    rounds_cum_time[[#This Row],[61]]+laps_times[[#This Row],[62]])</calculatedColumnFormula>
    </tableColumn>
    <tableColumn id="72" name="63" dataDxfId="21">
      <calculatedColumnFormula>IF(ISBLANK(laps_times[[#This Row],[63]]),"DNF",    rounds_cum_time[[#This Row],[62]]+laps_times[[#This Row],[63]])</calculatedColumnFormula>
    </tableColumn>
    <tableColumn id="71" name="64" dataDxfId="22">
      <calculatedColumnFormula>IF(ISBLANK(laps_times[[#This Row],[64]]),"DNF",    rounds_cum_time[[#This Row],[63]]+laps_times[[#This Row],[64]])</calculatedColumnFormula>
    </tableColumn>
  </tableColumns>
  <tableStyleInfo name="TableStyleLight9 2 2" showFirstColumn="0" showLastColumn="0" showRowStripes="1" showColumnStripes="0"/>
</table>
</file>

<file path=xl/tables/table3.xml><?xml version="1.0" encoding="utf-8"?>
<table xmlns="http://schemas.openxmlformats.org/spreadsheetml/2006/main" id="4" name="split_ranks" displayName="split_ranks" ref="B3:BU113" totalsRowShown="0" headerRowDxfId="212" dataDxfId="211">
  <tableColumns count="72">
    <tableColumn id="1" name="poř" dataDxfId="210">
      <calculatedColumnFormula>laps_times[[#This Row],[poř]]</calculatedColumnFormula>
    </tableColumn>
    <tableColumn id="2" name="s.č." dataDxfId="209">
      <calculatedColumnFormula>laps_times[[#This Row],[s.č.]]</calculatedColumnFormula>
    </tableColumn>
    <tableColumn id="3" name="jméno" dataDxfId="208">
      <calculatedColumnFormula>laps_times[[#This Row],[jméno]]</calculatedColumnFormula>
    </tableColumn>
    <tableColumn id="4" name="roč" dataDxfId="207">
      <calculatedColumnFormula>laps_times[[#This Row],[roč]]</calculatedColumnFormula>
    </tableColumn>
    <tableColumn id="5" name="kat" dataDxfId="206">
      <calculatedColumnFormula>laps_times[[#This Row],[kat]]</calculatedColumnFormula>
    </tableColumn>
    <tableColumn id="6" name="poř_kat" dataDxfId="205">
      <calculatedColumnFormula>laps_times[[#This Row],[poř_kat]]</calculatedColumnFormula>
    </tableColumn>
    <tableColumn id="7" name="klub" dataDxfId="204">
      <calculatedColumnFormula>IF(ISBLANK(laps_times[[#This Row],[klub]]),"-",laps_times[[#This Row],[klub]])</calculatedColumnFormula>
    </tableColumn>
    <tableColumn id="8" name="čas" dataDxfId="19">
      <calculatedColumnFormula>laps_times[[#This Row],[celk. čas]]</calculatedColumnFormula>
    </tableColumn>
    <tableColumn id="9" name="1" dataDxfId="203">
      <calculatedColumnFormula>IF(ISBLANK(laps_times[[#This Row],[1]]),"DNF",CONCATENATE(RANK(rounds_cum_time[[#This Row],[1]],rounds_cum_time[1],1),"."))</calculatedColumnFormula>
    </tableColumn>
    <tableColumn id="10" name="2" dataDxfId="202">
      <calculatedColumnFormula>IF(ISBLANK(laps_times[[#This Row],[2]]),"DNF",CONCATENATE(RANK(rounds_cum_time[[#This Row],[2]],rounds_cum_time[2],1),"."))</calculatedColumnFormula>
    </tableColumn>
    <tableColumn id="11" name="3" dataDxfId="201">
      <calculatedColumnFormula>IF(ISBLANK(laps_times[[#This Row],[3]]),"DNF",CONCATENATE(RANK(rounds_cum_time[[#This Row],[3]],rounds_cum_time[3],1),"."))</calculatedColumnFormula>
    </tableColumn>
    <tableColumn id="12" name="4" dataDxfId="200">
      <calculatedColumnFormula>IF(ISBLANK(laps_times[[#This Row],[4]]),"DNF",CONCATENATE(RANK(rounds_cum_time[[#This Row],[4]],rounds_cum_time[4],1),"."))</calculatedColumnFormula>
    </tableColumn>
    <tableColumn id="13" name="5" dataDxfId="199">
      <calculatedColumnFormula>IF(ISBLANK(laps_times[[#This Row],[5]]),"DNF",CONCATENATE(RANK(rounds_cum_time[[#This Row],[5]],rounds_cum_time[5],1),"."))</calculatedColumnFormula>
    </tableColumn>
    <tableColumn id="14" name="6" dataDxfId="198">
      <calculatedColumnFormula>IF(ISBLANK(laps_times[[#This Row],[6]]),"DNF",CONCATENATE(RANK(rounds_cum_time[[#This Row],[6]],rounds_cum_time[6],1),"."))</calculatedColumnFormula>
    </tableColumn>
    <tableColumn id="15" name="7" dataDxfId="197">
      <calculatedColumnFormula>IF(ISBLANK(laps_times[[#This Row],[7]]),"DNF",CONCATENATE(RANK(rounds_cum_time[[#This Row],[7]],rounds_cum_time[7],1),"."))</calculatedColumnFormula>
    </tableColumn>
    <tableColumn id="16" name="8" dataDxfId="196">
      <calculatedColumnFormula>IF(ISBLANK(laps_times[[#This Row],[8]]),"DNF",CONCATENATE(RANK(rounds_cum_time[[#This Row],[8]],rounds_cum_time[8],1),"."))</calculatedColumnFormula>
    </tableColumn>
    <tableColumn id="17" name="9" dataDxfId="195">
      <calculatedColumnFormula>IF(ISBLANK(laps_times[[#This Row],[9]]),"DNF",CONCATENATE(RANK(rounds_cum_time[[#This Row],[9]],rounds_cum_time[9],1),"."))</calculatedColumnFormula>
    </tableColumn>
    <tableColumn id="18" name="10" dataDxfId="194">
      <calculatedColumnFormula>IF(ISBLANK(laps_times[[#This Row],[10]]),"DNF",CONCATENATE(RANK(rounds_cum_time[[#This Row],[10]],rounds_cum_time[10],1),"."))</calculatedColumnFormula>
    </tableColumn>
    <tableColumn id="19" name="11" dataDxfId="193">
      <calculatedColumnFormula>IF(ISBLANK(laps_times[[#This Row],[11]]),"DNF",CONCATENATE(RANK(rounds_cum_time[[#This Row],[11]],rounds_cum_time[11],1),"."))</calculatedColumnFormula>
    </tableColumn>
    <tableColumn id="20" name="12" dataDxfId="192">
      <calculatedColumnFormula>IF(ISBLANK(laps_times[[#This Row],[12]]),"DNF",CONCATENATE(RANK(rounds_cum_time[[#This Row],[12]],rounds_cum_time[12],1),"."))</calculatedColumnFormula>
    </tableColumn>
    <tableColumn id="21" name="13" dataDxfId="191">
      <calculatedColumnFormula>IF(ISBLANK(laps_times[[#This Row],[13]]),"DNF",CONCATENATE(RANK(rounds_cum_time[[#This Row],[13]],rounds_cum_time[13],1),"."))</calculatedColumnFormula>
    </tableColumn>
    <tableColumn id="22" name="14" dataDxfId="190">
      <calculatedColumnFormula>IF(ISBLANK(laps_times[[#This Row],[14]]),"DNF",CONCATENATE(RANK(rounds_cum_time[[#This Row],[14]],rounds_cum_time[14],1),"."))</calculatedColumnFormula>
    </tableColumn>
    <tableColumn id="23" name="15" dataDxfId="189">
      <calculatedColumnFormula>IF(ISBLANK(laps_times[[#This Row],[15]]),"DNF",CONCATENATE(RANK(rounds_cum_time[[#This Row],[15]],rounds_cum_time[15],1),"."))</calculatedColumnFormula>
    </tableColumn>
    <tableColumn id="24" name="16" dataDxfId="188">
      <calculatedColumnFormula>IF(ISBLANK(laps_times[[#This Row],[16]]),"DNF",CONCATENATE(RANK(rounds_cum_time[[#This Row],[16]],rounds_cum_time[16],1),"."))</calculatedColumnFormula>
    </tableColumn>
    <tableColumn id="25" name="17" dataDxfId="187">
      <calculatedColumnFormula>IF(ISBLANK(laps_times[[#This Row],[17]]),"DNF",CONCATENATE(RANK(rounds_cum_time[[#This Row],[17]],rounds_cum_time[17],1),"."))</calculatedColumnFormula>
    </tableColumn>
    <tableColumn id="26" name="18" dataDxfId="186">
      <calculatedColumnFormula>IF(ISBLANK(laps_times[[#This Row],[18]]),"DNF",CONCATENATE(RANK(rounds_cum_time[[#This Row],[18]],rounds_cum_time[18],1),"."))</calculatedColumnFormula>
    </tableColumn>
    <tableColumn id="27" name="19" dataDxfId="185">
      <calculatedColumnFormula>IF(ISBLANK(laps_times[[#This Row],[19]]),"DNF",CONCATENATE(RANK(rounds_cum_time[[#This Row],[19]],rounds_cum_time[19],1),"."))</calculatedColumnFormula>
    </tableColumn>
    <tableColumn id="28" name="20" dataDxfId="184">
      <calculatedColumnFormula>IF(ISBLANK(laps_times[[#This Row],[20]]),"DNF",CONCATENATE(RANK(rounds_cum_time[[#This Row],[20]],rounds_cum_time[20],1),"."))</calculatedColumnFormula>
    </tableColumn>
    <tableColumn id="29" name="21" dataDxfId="183">
      <calculatedColumnFormula>IF(ISBLANK(laps_times[[#This Row],[21]]),"DNF",CONCATENATE(RANK(rounds_cum_time[[#This Row],[21]],rounds_cum_time[21],1),"."))</calculatedColumnFormula>
    </tableColumn>
    <tableColumn id="30" name="22" dataDxfId="182">
      <calculatedColumnFormula>IF(ISBLANK(laps_times[[#This Row],[22]]),"DNF",CONCATENATE(RANK(rounds_cum_time[[#This Row],[22]],rounds_cum_time[22],1),"."))</calculatedColumnFormula>
    </tableColumn>
    <tableColumn id="31" name="23" dataDxfId="181">
      <calculatedColumnFormula>IF(ISBLANK(laps_times[[#This Row],[23]]),"DNF",CONCATENATE(RANK(rounds_cum_time[[#This Row],[23]],rounds_cum_time[23],1),"."))</calculatedColumnFormula>
    </tableColumn>
    <tableColumn id="32" name="24" dataDxfId="180">
      <calculatedColumnFormula>IF(ISBLANK(laps_times[[#This Row],[24]]),"DNF",CONCATENATE(RANK(rounds_cum_time[[#This Row],[24]],rounds_cum_time[24],1),"."))</calculatedColumnFormula>
    </tableColumn>
    <tableColumn id="33" name="25" dataDxfId="179">
      <calculatedColumnFormula>IF(ISBLANK(laps_times[[#This Row],[25]]),"DNF",CONCATENATE(RANK(rounds_cum_time[[#This Row],[25]],rounds_cum_time[25],1),"."))</calculatedColumnFormula>
    </tableColumn>
    <tableColumn id="34" name="26" dataDxfId="178">
      <calculatedColumnFormula>IF(ISBLANK(laps_times[[#This Row],[26]]),"DNF",CONCATENATE(RANK(rounds_cum_time[[#This Row],[26]],rounds_cum_time[26],1),"."))</calculatedColumnFormula>
    </tableColumn>
    <tableColumn id="35" name="27" dataDxfId="177">
      <calculatedColumnFormula>IF(ISBLANK(laps_times[[#This Row],[27]]),"DNF",CONCATENATE(RANK(rounds_cum_time[[#This Row],[27]],rounds_cum_time[27],1),"."))</calculatedColumnFormula>
    </tableColumn>
    <tableColumn id="36" name="28" dataDxfId="176">
      <calculatedColumnFormula>IF(ISBLANK(laps_times[[#This Row],[28]]),"DNF",CONCATENATE(RANK(rounds_cum_time[[#This Row],[28]],rounds_cum_time[28],1),"."))</calculatedColumnFormula>
    </tableColumn>
    <tableColumn id="37" name="29" dataDxfId="175">
      <calculatedColumnFormula>IF(ISBLANK(laps_times[[#This Row],[29]]),"DNF",CONCATENATE(RANK(rounds_cum_time[[#This Row],[29]],rounds_cum_time[29],1),"."))</calculatedColumnFormula>
    </tableColumn>
    <tableColumn id="38" name="30" dataDxfId="174">
      <calculatedColumnFormula>IF(ISBLANK(laps_times[[#This Row],[30]]),"DNF",CONCATENATE(RANK(rounds_cum_time[[#This Row],[30]],rounds_cum_time[30],1),"."))</calculatedColumnFormula>
    </tableColumn>
    <tableColumn id="39" name="31" dataDxfId="173">
      <calculatedColumnFormula>IF(ISBLANK(laps_times[[#This Row],[31]]),"DNF",CONCATENATE(RANK(rounds_cum_time[[#This Row],[31]],rounds_cum_time[31],1),"."))</calculatedColumnFormula>
    </tableColumn>
    <tableColumn id="40" name="32" dataDxfId="172">
      <calculatedColumnFormula>IF(ISBLANK(laps_times[[#This Row],[32]]),"DNF",CONCATENATE(RANK(rounds_cum_time[[#This Row],[32]],rounds_cum_time[32],1),"."))</calculatedColumnFormula>
    </tableColumn>
    <tableColumn id="41" name="33" dataDxfId="171">
      <calculatedColumnFormula>IF(ISBLANK(laps_times[[#This Row],[33]]),"DNF",CONCATENATE(RANK(rounds_cum_time[[#This Row],[33]],rounds_cum_time[33],1),"."))</calculatedColumnFormula>
    </tableColumn>
    <tableColumn id="42" name="34" dataDxfId="170">
      <calculatedColumnFormula>IF(ISBLANK(laps_times[[#This Row],[34]]),"DNF",CONCATENATE(RANK(rounds_cum_time[[#This Row],[34]],rounds_cum_time[34],1),"."))</calculatedColumnFormula>
    </tableColumn>
    <tableColumn id="43" name="35" dataDxfId="169">
      <calculatedColumnFormula>IF(ISBLANK(laps_times[[#This Row],[35]]),"DNF",CONCATENATE(RANK(rounds_cum_time[[#This Row],[35]],rounds_cum_time[35],1),"."))</calculatedColumnFormula>
    </tableColumn>
    <tableColumn id="44" name="36" dataDxfId="168">
      <calculatedColumnFormula>IF(ISBLANK(laps_times[[#This Row],[36]]),"DNF",CONCATENATE(RANK(rounds_cum_time[[#This Row],[36]],rounds_cum_time[36],1),"."))</calculatedColumnFormula>
    </tableColumn>
    <tableColumn id="45" name="37" dataDxfId="167">
      <calculatedColumnFormula>IF(ISBLANK(laps_times[[#This Row],[37]]),"DNF",CONCATENATE(RANK(rounds_cum_time[[#This Row],[37]],rounds_cum_time[37],1),"."))</calculatedColumnFormula>
    </tableColumn>
    <tableColumn id="46" name="38" dataDxfId="166">
      <calculatedColumnFormula>IF(ISBLANK(laps_times[[#This Row],[38]]),"DNF",CONCATENATE(RANK(rounds_cum_time[[#This Row],[38]],rounds_cum_time[38],1),"."))</calculatedColumnFormula>
    </tableColumn>
    <tableColumn id="47" name="39" dataDxfId="165">
      <calculatedColumnFormula>IF(ISBLANK(laps_times[[#This Row],[39]]),"DNF",CONCATENATE(RANK(rounds_cum_time[[#This Row],[39]],rounds_cum_time[39],1),"."))</calculatedColumnFormula>
    </tableColumn>
    <tableColumn id="48" name="40" dataDxfId="164">
      <calculatedColumnFormula>IF(ISBLANK(laps_times[[#This Row],[40]]),"DNF",CONCATENATE(RANK(rounds_cum_time[[#This Row],[40]],rounds_cum_time[40],1),"."))</calculatedColumnFormula>
    </tableColumn>
    <tableColumn id="49" name="41" dataDxfId="163">
      <calculatedColumnFormula>IF(ISBLANK(laps_times[[#This Row],[41]]),"DNF",CONCATENATE(RANK(rounds_cum_time[[#This Row],[41]],rounds_cum_time[41],1),"."))</calculatedColumnFormula>
    </tableColumn>
    <tableColumn id="50" name="42" dataDxfId="162">
      <calculatedColumnFormula>IF(ISBLANK(laps_times[[#This Row],[42]]),"DNF",CONCATENATE(RANK(rounds_cum_time[[#This Row],[42]],rounds_cum_time[42],1),"."))</calculatedColumnFormula>
    </tableColumn>
    <tableColumn id="51" name="43" dataDxfId="161">
      <calculatedColumnFormula>IF(ISBLANK(laps_times[[#This Row],[43]]),"DNF",CONCATENATE(RANK(rounds_cum_time[[#This Row],[43]],rounds_cum_time[43],1),"."))</calculatedColumnFormula>
    </tableColumn>
    <tableColumn id="52" name="44" dataDxfId="160">
      <calculatedColumnFormula>IF(ISBLANK(laps_times[[#This Row],[44]]),"DNF",CONCATENATE(RANK(rounds_cum_time[[#This Row],[44]],rounds_cum_time[44],1),"."))</calculatedColumnFormula>
    </tableColumn>
    <tableColumn id="53" name="45" dataDxfId="159">
      <calculatedColumnFormula>IF(ISBLANK(laps_times[[#This Row],[45]]),"DNF",CONCATENATE(RANK(rounds_cum_time[[#This Row],[45]],rounds_cum_time[45],1),"."))</calculatedColumnFormula>
    </tableColumn>
    <tableColumn id="54" name="46" dataDxfId="158">
      <calculatedColumnFormula>IF(ISBLANK(laps_times[[#This Row],[46]]),"DNF",CONCATENATE(RANK(rounds_cum_time[[#This Row],[46]],rounds_cum_time[46],1),"."))</calculatedColumnFormula>
    </tableColumn>
    <tableColumn id="55" name="47" dataDxfId="157">
      <calculatedColumnFormula>IF(ISBLANK(laps_times[[#This Row],[47]]),"DNF",CONCATENATE(RANK(rounds_cum_time[[#This Row],[47]],rounds_cum_time[47],1),"."))</calculatedColumnFormula>
    </tableColumn>
    <tableColumn id="56" name="48" dataDxfId="156">
      <calculatedColumnFormula>IF(ISBLANK(laps_times[[#This Row],[48]]),"DNF",CONCATENATE(RANK(rounds_cum_time[[#This Row],[48]],rounds_cum_time[48],1),"."))</calculatedColumnFormula>
    </tableColumn>
    <tableColumn id="57" name="49" dataDxfId="155">
      <calculatedColumnFormula>IF(ISBLANK(laps_times[[#This Row],[49]]),"DNF",CONCATENATE(RANK(rounds_cum_time[[#This Row],[49]],rounds_cum_time[49],1),"."))</calculatedColumnFormula>
    </tableColumn>
    <tableColumn id="58" name="50" dataDxfId="154">
      <calculatedColumnFormula>IF(ISBLANK(laps_times[[#This Row],[50]]),"DNF",CONCATENATE(RANK(rounds_cum_time[[#This Row],[50]],rounds_cum_time[50],1),"."))</calculatedColumnFormula>
    </tableColumn>
    <tableColumn id="59" name="51" dataDxfId="153">
      <calculatedColumnFormula>IF(ISBLANK(laps_times[[#This Row],[51]]),"DNF",CONCATENATE(RANK(rounds_cum_time[[#This Row],[51]],rounds_cum_time[51],1),"."))</calculatedColumnFormula>
    </tableColumn>
    <tableColumn id="60" name="52" dataDxfId="152">
      <calculatedColumnFormula>IF(ISBLANK(laps_times[[#This Row],[52]]),"DNF",CONCATENATE(RANK(rounds_cum_time[[#This Row],[52]],rounds_cum_time[52],1),"."))</calculatedColumnFormula>
    </tableColumn>
    <tableColumn id="61" name="53" dataDxfId="151">
      <calculatedColumnFormula>IF(ISBLANK(laps_times[[#This Row],[53]]),"DNF",CONCATENATE(RANK(rounds_cum_time[[#This Row],[53]],rounds_cum_time[53],1),"."))</calculatedColumnFormula>
    </tableColumn>
    <tableColumn id="62" name="54" dataDxfId="150">
      <calculatedColumnFormula>IF(ISBLANK(laps_times[[#This Row],[54]]),"DNF",CONCATENATE(RANK(rounds_cum_time[[#This Row],[54]],rounds_cum_time[54],1),"."))</calculatedColumnFormula>
    </tableColumn>
    <tableColumn id="63" name="55" dataDxfId="149">
      <calculatedColumnFormula>IF(ISBLANK(laps_times[[#This Row],[55]]),"DNF",CONCATENATE(RANK(rounds_cum_time[[#This Row],[55]],rounds_cum_time[55],1),"."))</calculatedColumnFormula>
    </tableColumn>
    <tableColumn id="64" name="56" dataDxfId="148">
      <calculatedColumnFormula>IF(ISBLANK(laps_times[[#This Row],[56]]),"DNF",CONCATENATE(RANK(rounds_cum_time[[#This Row],[56]],rounds_cum_time[56],1),"."))</calculatedColumnFormula>
    </tableColumn>
    <tableColumn id="65" name="57" dataDxfId="147">
      <calculatedColumnFormula>IF(ISBLANK(laps_times[[#This Row],[57]]),"DNF",CONCATENATE(RANK(rounds_cum_time[[#This Row],[57]],rounds_cum_time[57],1),"."))</calculatedColumnFormula>
    </tableColumn>
    <tableColumn id="66" name="58" dataDxfId="146">
      <calculatedColumnFormula>IF(ISBLANK(laps_times[[#This Row],[58]]),"DNF",CONCATENATE(RANK(rounds_cum_time[[#This Row],[58]],rounds_cum_time[58],1),"."))</calculatedColumnFormula>
    </tableColumn>
    <tableColumn id="67" name="59" dataDxfId="145">
      <calculatedColumnFormula>IF(ISBLANK(laps_times[[#This Row],[59]]),"DNF",CONCATENATE(RANK(rounds_cum_time[[#This Row],[59]],rounds_cum_time[59],1),"."))</calculatedColumnFormula>
    </tableColumn>
    <tableColumn id="68" name="60" dataDxfId="144">
      <calculatedColumnFormula>IF(ISBLANK(laps_times[[#This Row],[60]]),"DNF",CONCATENATE(RANK(rounds_cum_time[[#This Row],[60]],rounds_cum_time[60],1),"."))</calculatedColumnFormula>
    </tableColumn>
    <tableColumn id="69" name="61" dataDxfId="143">
      <calculatedColumnFormula>IF(ISBLANK(laps_times[[#This Row],[61]]),"DNF",CONCATENATE(RANK(rounds_cum_time[[#This Row],[61]],rounds_cum_time[61],1),"."))</calculatedColumnFormula>
    </tableColumn>
    <tableColumn id="70" name="62" dataDxfId="142">
      <calculatedColumnFormula>IF(ISBLANK(laps_times[[#This Row],[62]]),"DNF",CONCATENATE(RANK(rounds_cum_time[[#This Row],[62]],rounds_cum_time[62],1),"."))</calculatedColumnFormula>
    </tableColumn>
    <tableColumn id="72" name="63" dataDxfId="18">
      <calculatedColumnFormula>IF(ISBLANK(laps_times[[#This Row],[63]]),"DNF",CONCATENATE(RANK(rounds_cum_time[[#This Row],[63]],rounds_cum_time[63],1),"."))</calculatedColumnFormula>
    </tableColumn>
    <tableColumn id="71" name="64" dataDxfId="141">
      <calculatedColumnFormula>IF(ISBLANK(laps_times[[#This Row],[64]]),"DNF",CONCATENATE(RANK(rounds_cum_time[[#This Row],[64]],rounds_cum_time[64],1),"."))</calculatedColumnFormula>
    </tableColumn>
  </tableColumns>
  <tableStyleInfo name="TableStyleLight9 2 3" showFirstColumn="0" showLastColumn="0" showRowStripes="1" showColumnStripes="0"/>
</table>
</file>

<file path=xl/tables/table4.xml><?xml version="1.0" encoding="utf-8"?>
<table xmlns="http://schemas.openxmlformats.org/spreadsheetml/2006/main" id="6" name="km4_splits_ranks" displayName="km4_splits_ranks" ref="B3:BA113" totalsRowShown="0" headerRowDxfId="140" dataDxfId="139">
  <tableColumns count="52">
    <tableColumn id="1" name="poř" dataDxfId="138">
      <calculatedColumnFormula>laps_times[[#This Row],[poř]]</calculatedColumnFormula>
    </tableColumn>
    <tableColumn id="2" name="s.č." dataDxfId="137">
      <calculatedColumnFormula>laps_times[[#This Row],[s.č.]]</calculatedColumnFormula>
    </tableColumn>
    <tableColumn id="3" name="jméno" dataDxfId="136">
      <calculatedColumnFormula>laps_times[[#This Row],[jméno]]</calculatedColumnFormula>
    </tableColumn>
    <tableColumn id="4" name="roč" dataDxfId="135">
      <calculatedColumnFormula>laps_times[[#This Row],[roč]]</calculatedColumnFormula>
    </tableColumn>
    <tableColumn id="5" name="kat" dataDxfId="134">
      <calculatedColumnFormula>laps_times[[#This Row],[kat]]</calculatedColumnFormula>
    </tableColumn>
    <tableColumn id="6" name="poř_kat" dataDxfId="133">
      <calculatedColumnFormula>laps_times[[#This Row],[poř_kat]]</calculatedColumnFormula>
    </tableColumn>
    <tableColumn id="7" name="klub" dataDxfId="132">
      <calculatedColumnFormula>IF(ISBLANK(laps_times[[#This Row],[klub]]),"-",laps_times[[#This Row],[klub]])</calculatedColumnFormula>
    </tableColumn>
    <tableColumn id="8" name="celk. čas" dataDxfId="17">
      <calculatedColumnFormula>laps_times[[#This Row],[celk. čas]]</calculatedColumnFormula>
    </tableColumn>
    <tableColumn id="20" name="1 - 6" dataDxfId="131">
      <calculatedColumnFormula>SUM(laps_times[[#This Row],[1]:[6]])</calculatedColumnFormula>
    </tableColumn>
    <tableColumn id="21" name="7 - 12" dataDxfId="130">
      <calculatedColumnFormula>SUM(laps_times[[#This Row],[7]:[12]])</calculatedColumnFormula>
    </tableColumn>
    <tableColumn id="22" name="13 - 18" dataDxfId="129">
      <calculatedColumnFormula>SUM(laps_times[[#This Row],[13]:[18]])</calculatedColumnFormula>
    </tableColumn>
    <tableColumn id="23" name="19 - 24" dataDxfId="128">
      <calculatedColumnFormula>SUM(laps_times[[#This Row],[19]:[24]])</calculatedColumnFormula>
    </tableColumn>
    <tableColumn id="24" name="25 - 30" dataDxfId="127">
      <calculatedColumnFormula>SUM(laps_times[[#This Row],[25]:[30]])</calculatedColumnFormula>
    </tableColumn>
    <tableColumn id="25" name="31 - 36" dataDxfId="126">
      <calculatedColumnFormula>SUM(laps_times[[#This Row],[31]:[36]])</calculatedColumnFormula>
    </tableColumn>
    <tableColumn id="26" name="37 - 42" dataDxfId="125">
      <calculatedColumnFormula>SUM(laps_times[[#This Row],[37]:[42]])</calculatedColumnFormula>
    </tableColumn>
    <tableColumn id="27" name="43 - 48" dataDxfId="124">
      <calculatedColumnFormula>SUM(laps_times[[#This Row],[43]:[48]])</calculatedColumnFormula>
    </tableColumn>
    <tableColumn id="28" name="49 - 54" dataDxfId="123">
      <calculatedColumnFormula>SUM(laps_times[[#This Row],[49]:[54]])</calculatedColumnFormula>
    </tableColumn>
    <tableColumn id="29" name="55 - 60" dataDxfId="122">
      <calculatedColumnFormula>SUM(laps_times[[#This Row],[55]:[60]])</calculatedColumnFormula>
    </tableColumn>
    <tableColumn id="30" name="61 - 64" dataDxfId="121">
      <calculatedColumnFormula>SUM(laps_times[[#This Row],[61]:[64]])</calculatedColumnFormula>
    </tableColumn>
    <tableColumn id="31" name="1-6" dataDxfId="120">
      <calculatedColumnFormula>IF(km4_splits_ranks[[#This Row],[1 - 6]]="DNF","DNF",RANK(km4_splits_ranks[[#This Row],[1 - 6]],km4_splits_ranks[1 - 6],1))</calculatedColumnFormula>
    </tableColumn>
    <tableColumn id="32" name="7-12" dataDxfId="119">
      <calculatedColumnFormula>IF(km4_splits_ranks[[#This Row],[7 - 12]]="DNF","DNF",RANK(km4_splits_ranks[[#This Row],[7 - 12]],km4_splits_ranks[7 - 12],1))</calculatedColumnFormula>
    </tableColumn>
    <tableColumn id="33" name="13-18" dataDxfId="118">
      <calculatedColumnFormula>IF(km4_splits_ranks[[#This Row],[13 - 18]]="DNF","DNF",RANK(km4_splits_ranks[[#This Row],[13 - 18]],km4_splits_ranks[13 - 18],1))</calculatedColumnFormula>
    </tableColumn>
    <tableColumn id="34" name="19-24" dataDxfId="117">
      <calculatedColumnFormula>IF(km4_splits_ranks[[#This Row],[19 - 24]]="DNF","DNF",RANK(km4_splits_ranks[[#This Row],[19 - 24]],km4_splits_ranks[19 - 24],1))</calculatedColumnFormula>
    </tableColumn>
    <tableColumn id="35" name="25-30" dataDxfId="116">
      <calculatedColumnFormula>IF(km4_splits_ranks[[#This Row],[25 - 30]]="DNF","DNF",RANK(km4_splits_ranks[[#This Row],[25 - 30]],km4_splits_ranks[25 - 30],1))</calculatedColumnFormula>
    </tableColumn>
    <tableColumn id="36" name="31-36" dataDxfId="115">
      <calculatedColumnFormula>IF(km4_splits_ranks[[#This Row],[31 - 36]]="DNF","DNF",RANK(km4_splits_ranks[[#This Row],[31 - 36]],km4_splits_ranks[31 - 36],1))</calculatedColumnFormula>
    </tableColumn>
    <tableColumn id="37" name="37-42" dataDxfId="114">
      <calculatedColumnFormula>IF(km4_splits_ranks[[#This Row],[37 - 42]]="DNF","DNF",RANK(km4_splits_ranks[[#This Row],[37 - 42]],km4_splits_ranks[37 - 42],1))</calculatedColumnFormula>
    </tableColumn>
    <tableColumn id="38" name="43-48" dataDxfId="113">
      <calculatedColumnFormula>IF(km4_splits_ranks[[#This Row],[43 - 48]]="DNF","DNF",RANK(km4_splits_ranks[[#This Row],[43 - 48]],km4_splits_ranks[43 - 48],1))</calculatedColumnFormula>
    </tableColumn>
    <tableColumn id="39" name="49-54" dataDxfId="112">
      <calculatedColumnFormula>IF(km4_splits_ranks[[#This Row],[49 - 54]]="DNF","DNF",RANK(km4_splits_ranks[[#This Row],[49 - 54]],km4_splits_ranks[49 - 54],1))</calculatedColumnFormula>
    </tableColumn>
    <tableColumn id="40" name="55-60" dataDxfId="111">
      <calculatedColumnFormula>IF(km4_splits_ranks[[#This Row],[55 - 60]]="DNF","DNF",RANK(km4_splits_ranks[[#This Row],[55 - 60]],km4_splits_ranks[55 - 60],1))</calculatedColumnFormula>
    </tableColumn>
    <tableColumn id="41" name="61-64" dataDxfId="110">
      <calculatedColumnFormula>IF(km4_splits_ranks[[#This Row],[61 - 64]]="DNF","DNF",RANK(km4_splits_ranks[[#This Row],[61 - 64]],km4_splits_ranks[61 - 64],1))</calculatedColumnFormula>
    </tableColumn>
    <tableColumn id="9" name="6 okr" dataDxfId="109">
      <calculatedColumnFormula>km4_splits_ranks[[#This Row],[1 - 6]]</calculatedColumnFormula>
    </tableColumn>
    <tableColumn id="10" name="12 okr" dataDxfId="108">
      <calculatedColumnFormula>IF(km4_splits_ranks[[#This Row],[7 - 12]]="DNF","DNF",km4_splits_ranks[[#This Row],[6 okr]]+km4_splits_ranks[[#This Row],[7 - 12]])</calculatedColumnFormula>
    </tableColumn>
    <tableColumn id="11" name="18 okr" dataDxfId="107">
      <calculatedColumnFormula>IF(km4_splits_ranks[[#This Row],[13 - 18]]="DNF","DNF",km4_splits_ranks[[#This Row],[12 okr]]+km4_splits_ranks[[#This Row],[13 - 18]])</calculatedColumnFormula>
    </tableColumn>
    <tableColumn id="12" name="24 okr" dataDxfId="106">
      <calculatedColumnFormula>IF(km4_splits_ranks[[#This Row],[19 - 24]]="DNF","DNF",km4_splits_ranks[[#This Row],[18 okr]]+km4_splits_ranks[[#This Row],[19 - 24]])</calculatedColumnFormula>
    </tableColumn>
    <tableColumn id="13" name="30 okr" dataDxfId="105">
      <calculatedColumnFormula>IF(km4_splits_ranks[[#This Row],[25 - 30]]="DNF","DNF",km4_splits_ranks[[#This Row],[24 okr]]+km4_splits_ranks[[#This Row],[25 - 30]])</calculatedColumnFormula>
    </tableColumn>
    <tableColumn id="14" name="36 okr" dataDxfId="104">
      <calculatedColumnFormula>IF(km4_splits_ranks[[#This Row],[31 - 36]]="DNF","DNF",km4_splits_ranks[[#This Row],[30 okr]]+km4_splits_ranks[[#This Row],[31 - 36]])</calculatedColumnFormula>
    </tableColumn>
    <tableColumn id="15" name="42 okr" dataDxfId="103">
      <calculatedColumnFormula>IF(km4_splits_ranks[[#This Row],[37 - 42]]="DNF","DNF",km4_splits_ranks[[#This Row],[36 okr]]+km4_splits_ranks[[#This Row],[37 - 42]])</calculatedColumnFormula>
    </tableColumn>
    <tableColumn id="16" name="48 okr" dataDxfId="102">
      <calculatedColumnFormula>IF(km4_splits_ranks[[#This Row],[43 - 48]]="DNF","DNF",km4_splits_ranks[[#This Row],[42 okr]]+km4_splits_ranks[[#This Row],[43 - 48]])</calculatedColumnFormula>
    </tableColumn>
    <tableColumn id="17" name="54 okr" dataDxfId="101">
      <calculatedColumnFormula>IF(km4_splits_ranks[[#This Row],[49 - 54]]="DNF","DNF",km4_splits_ranks[[#This Row],[48 okr]]+km4_splits_ranks[[#This Row],[49 - 54]])</calculatedColumnFormula>
    </tableColumn>
    <tableColumn id="18" name="60 okr" dataDxfId="100">
      <calculatedColumnFormula>IF(km4_splits_ranks[[#This Row],[55 - 60]]="DNF","DNF",km4_splits_ranks[[#This Row],[54 okr]]+km4_splits_ranks[[#This Row],[55 - 60]])</calculatedColumnFormula>
    </tableColumn>
    <tableColumn id="19" name="64 okr" dataDxfId="99">
      <calculatedColumnFormula>IF(km4_splits_ranks[[#This Row],[61 - 64]]="DNF","DNF",km4_splits_ranks[[#This Row],[60 okr]]+km4_splits_ranks[[#This Row],[61 - 64]])</calculatedColumnFormula>
    </tableColumn>
    <tableColumn id="73" name="6 okr " dataDxfId="98">
      <calculatedColumnFormula>IF(km4_splits_ranks[[#This Row],[6 okr]]="DNF","DNF",RANK(km4_splits_ranks[[#This Row],[6 okr]],km4_splits_ranks[6 okr],1))</calculatedColumnFormula>
    </tableColumn>
    <tableColumn id="74" name="12 okr " dataDxfId="97">
      <calculatedColumnFormula>IF(km4_splits_ranks[[#This Row],[12 okr]]="DNF","DNF",RANK(km4_splits_ranks[[#This Row],[12 okr]],km4_splits_ranks[12 okr],1))</calculatedColumnFormula>
    </tableColumn>
    <tableColumn id="75" name="18 okr " dataDxfId="96">
      <calculatedColumnFormula>IF(km4_splits_ranks[[#This Row],[18 okr]]="DNF","DNF",RANK(km4_splits_ranks[[#This Row],[18 okr]],km4_splits_ranks[18 okr],1))</calculatedColumnFormula>
    </tableColumn>
    <tableColumn id="76" name="24 okr " dataDxfId="95">
      <calculatedColumnFormula>IF(km4_splits_ranks[[#This Row],[24 okr]]="DNF","DNF",RANK(km4_splits_ranks[[#This Row],[24 okr]],km4_splits_ranks[24 okr],1))</calculatedColumnFormula>
    </tableColumn>
    <tableColumn id="77" name="30 okr " dataDxfId="94">
      <calculatedColumnFormula>IF(km4_splits_ranks[[#This Row],[30 okr]]="DNF","DNF",RANK(km4_splits_ranks[[#This Row],[30 okr]],km4_splits_ranks[30 okr],1))</calculatedColumnFormula>
    </tableColumn>
    <tableColumn id="78" name="36 okr " dataDxfId="93">
      <calculatedColumnFormula>IF(km4_splits_ranks[[#This Row],[36 okr]]="DNF","DNF",RANK(km4_splits_ranks[[#This Row],[36 okr]],km4_splits_ranks[36 okr],1))</calculatedColumnFormula>
    </tableColumn>
    <tableColumn id="79" name="42 okr " dataDxfId="92">
      <calculatedColumnFormula>IF(km4_splits_ranks[[#This Row],[42 okr]]="DNF","DNF",RANK(km4_splits_ranks[[#This Row],[42 okr]],km4_splits_ranks[42 okr],1))</calculatedColumnFormula>
    </tableColumn>
    <tableColumn id="80" name="48 okr " dataDxfId="91">
      <calculatedColumnFormula>IF(km4_splits_ranks[[#This Row],[48 okr]]="DNF","DNF",RANK(km4_splits_ranks[[#This Row],[48 okr]],km4_splits_ranks[48 okr],1))</calculatedColumnFormula>
    </tableColumn>
    <tableColumn id="81" name="54 okr " dataDxfId="90">
      <calculatedColumnFormula>IF(km4_splits_ranks[[#This Row],[54 okr]]="DNF","DNF",RANK(km4_splits_ranks[[#This Row],[54 okr]],km4_splits_ranks[54 okr],1))</calculatedColumnFormula>
    </tableColumn>
    <tableColumn id="82" name="60 okr " dataDxfId="89">
      <calculatedColumnFormula>IF(km4_splits_ranks[[#This Row],[60 okr]]="DNF","DNF",RANK(km4_splits_ranks[[#This Row],[60 okr]],km4_splits_ranks[60 okr],1))</calculatedColumnFormula>
    </tableColumn>
    <tableColumn id="83" name="64 okr " dataDxfId="88">
      <calculatedColumnFormula>IF(km4_splits_ranks[[#This Row],[64 okr]]="DNF","DNF",RANK(km4_splits_ranks[[#This Row],[64 okr]],km4_splits_ranks[64 okr],1))</calculatedColumnFormula>
    </tableColumn>
  </tableColumns>
  <tableStyleInfo name="TableStyleLight14 2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showGridLines="0" showRowColHeaders="0" tabSelected="1" workbookViewId="0"/>
  </sheetViews>
  <sheetFormatPr defaultColWidth="0" defaultRowHeight="21" customHeight="1" zeroHeight="1" x14ac:dyDescent="0.25"/>
  <cols>
    <col min="1" max="1" width="2.7109375" style="10" customWidth="1"/>
    <col min="2" max="2" width="39.85546875" style="10" bestFit="1" customWidth="1"/>
    <col min="3" max="15" width="9.140625" style="10" customWidth="1"/>
    <col min="16" max="16" width="3.140625" style="10" customWidth="1"/>
    <col min="17" max="18" width="0" style="10" hidden="1" customWidth="1"/>
    <col min="19" max="16384" width="9.140625" style="10" hidden="1"/>
  </cols>
  <sheetData>
    <row r="1" spans="2:16" ht="21" customHeight="1" x14ac:dyDescent="0.25">
      <c r="B1" s="137">
        <v>2017</v>
      </c>
      <c r="C1" s="137"/>
      <c r="D1" s="137"/>
    </row>
    <row r="2" spans="2:16" ht="21" customHeight="1" x14ac:dyDescent="0.25">
      <c r="B2" s="137"/>
      <c r="C2" s="137"/>
      <c r="D2" s="137"/>
      <c r="P2" s="32"/>
    </row>
    <row r="3" spans="2:16" ht="21" customHeight="1" x14ac:dyDescent="0.25">
      <c r="B3" s="137"/>
      <c r="C3" s="137"/>
      <c r="D3" s="137"/>
    </row>
    <row r="4" spans="2:16" ht="21" customHeight="1" x14ac:dyDescent="0.25">
      <c r="B4" s="139" t="s">
        <v>484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20"/>
    </row>
    <row r="5" spans="2:16" ht="21" customHeight="1" x14ac:dyDescent="0.25"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20"/>
    </row>
    <row r="6" spans="2:16" ht="21" customHeight="1" x14ac:dyDescent="0.25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7" spans="2:16" ht="21" customHeight="1" x14ac:dyDescent="0.25"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</row>
    <row r="8" spans="2:16" ht="21" customHeight="1" x14ac:dyDescent="0.25">
      <c r="B8" s="10" t="s">
        <v>155</v>
      </c>
      <c r="E8" s="121"/>
      <c r="F8" s="121"/>
      <c r="I8" s="140" t="s">
        <v>146</v>
      </c>
      <c r="J8" s="140"/>
      <c r="K8" s="121"/>
      <c r="L8" s="121"/>
    </row>
    <row r="9" spans="2:16" ht="21" customHeight="1" x14ac:dyDescent="0.25">
      <c r="B9" s="138" t="s">
        <v>485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20"/>
    </row>
    <row r="10" spans="2:16" ht="21" customHeight="1" x14ac:dyDescent="0.25"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20"/>
    </row>
    <row r="11" spans="2:16" ht="21" customHeight="1" x14ac:dyDescent="0.25">
      <c r="B11" s="10" t="s">
        <v>154</v>
      </c>
    </row>
    <row r="12" spans="2:16" ht="12" customHeight="1" x14ac:dyDescent="0.25"/>
    <row r="13" spans="2:16" ht="21" customHeight="1" x14ac:dyDescent="0.25">
      <c r="B13" s="10" t="s">
        <v>147</v>
      </c>
    </row>
    <row r="14" spans="2:16" ht="21" customHeight="1" x14ac:dyDescent="0.25">
      <c r="B14" s="10" t="s">
        <v>486</v>
      </c>
    </row>
    <row r="15" spans="2:16" ht="21" customHeight="1" x14ac:dyDescent="0.25">
      <c r="B15" s="10" t="s">
        <v>148</v>
      </c>
      <c r="D15" s="13"/>
      <c r="K15" s="141" t="s">
        <v>109</v>
      </c>
      <c r="L15" s="141"/>
      <c r="M15" s="141"/>
      <c r="N15" s="141"/>
      <c r="O15" s="141"/>
    </row>
    <row r="16" spans="2:16" ht="21" customHeight="1" x14ac:dyDescent="0.25">
      <c r="B16" s="10" t="s">
        <v>149</v>
      </c>
      <c r="D16" s="13"/>
      <c r="J16" s="11"/>
      <c r="K16" s="141" t="s">
        <v>115</v>
      </c>
      <c r="L16" s="141"/>
      <c r="M16" s="141"/>
      <c r="N16" s="141"/>
      <c r="O16" s="141"/>
    </row>
    <row r="17" spans="2:15" ht="21" customHeight="1" x14ac:dyDescent="0.25">
      <c r="B17" s="10" t="s">
        <v>150</v>
      </c>
      <c r="D17" s="13"/>
      <c r="J17" s="11"/>
      <c r="K17" s="141" t="s">
        <v>113</v>
      </c>
      <c r="L17" s="141"/>
      <c r="M17" s="141"/>
      <c r="N17" s="141"/>
      <c r="O17" s="141"/>
    </row>
    <row r="18" spans="2:15" ht="21" customHeight="1" x14ac:dyDescent="0.25">
      <c r="B18" s="10" t="s">
        <v>487</v>
      </c>
      <c r="D18" s="13"/>
      <c r="J18" s="11"/>
      <c r="K18" s="141" t="s">
        <v>488</v>
      </c>
      <c r="L18" s="141"/>
      <c r="M18" s="141"/>
      <c r="N18" s="141"/>
      <c r="O18" s="141"/>
    </row>
    <row r="19" spans="2:15" ht="21" customHeight="1" x14ac:dyDescent="0.25">
      <c r="B19" s="10" t="s">
        <v>152</v>
      </c>
      <c r="D19" s="13"/>
      <c r="J19" s="11"/>
    </row>
    <row r="20" spans="2:15" ht="12" customHeight="1" x14ac:dyDescent="0.25"/>
    <row r="21" spans="2:15" ht="21" customHeight="1" x14ac:dyDescent="0.25">
      <c r="B21" s="10" t="s">
        <v>156</v>
      </c>
      <c r="D21" s="13"/>
    </row>
    <row r="22" spans="2:15" ht="21" customHeight="1" x14ac:dyDescent="0.25"/>
    <row r="23" spans="2:15" ht="21" hidden="1" customHeight="1" x14ac:dyDescent="0.25">
      <c r="C23" s="13"/>
      <c r="D23" s="13"/>
    </row>
    <row r="24" spans="2:15" ht="21" hidden="1" customHeight="1" x14ac:dyDescent="0.25">
      <c r="C24" s="13"/>
      <c r="D24" s="13"/>
    </row>
    <row r="25" spans="2:15" ht="21" hidden="1" customHeight="1" x14ac:dyDescent="0.25"/>
    <row r="26" spans="2:15" ht="21" hidden="1" customHeight="1" x14ac:dyDescent="0.25"/>
    <row r="27" spans="2:15" ht="21" hidden="1" customHeight="1" x14ac:dyDescent="0.25">
      <c r="C27" s="13"/>
      <c r="D27" s="13"/>
    </row>
    <row r="28" spans="2:15" ht="21" hidden="1" customHeight="1" x14ac:dyDescent="0.25">
      <c r="C28" s="13"/>
      <c r="D28" s="13"/>
    </row>
    <row r="29" spans="2:15" ht="21" hidden="1" customHeight="1" x14ac:dyDescent="0.25"/>
    <row r="30" spans="2:15" ht="21" hidden="1" customHeight="1" x14ac:dyDescent="0.25"/>
    <row r="31" spans="2:15" ht="21" hidden="1" customHeight="1" x14ac:dyDescent="0.25"/>
    <row r="32" spans="2:15" ht="21" hidden="1" customHeight="1" x14ac:dyDescent="0.25"/>
    <row r="33" ht="21" hidden="1" customHeight="1" x14ac:dyDescent="0.25"/>
    <row r="34" ht="21" hidden="1" customHeight="1" x14ac:dyDescent="0.25"/>
    <row r="35" ht="21" hidden="1" customHeight="1" x14ac:dyDescent="0.25"/>
    <row r="36" ht="21" hidden="1" customHeight="1" x14ac:dyDescent="0.25"/>
    <row r="37" ht="21" hidden="1" customHeight="1" x14ac:dyDescent="0.25"/>
    <row r="38" ht="21" hidden="1" customHeight="1" x14ac:dyDescent="0.25"/>
    <row r="39" ht="21" hidden="1" customHeight="1" x14ac:dyDescent="0.25"/>
  </sheetData>
  <sheetProtection password="C7B2" sheet="1" objects="1" scenarios="1"/>
  <mergeCells count="8">
    <mergeCell ref="B1:D3"/>
    <mergeCell ref="B9:O10"/>
    <mergeCell ref="B4:O7"/>
    <mergeCell ref="I8:J8"/>
    <mergeCell ref="K18:O18"/>
    <mergeCell ref="K15:O15"/>
    <mergeCell ref="K16:O16"/>
    <mergeCell ref="K17:O17"/>
  </mergeCells>
  <hyperlinks>
    <hyperlink ref="K15" location="laps_times!A1" display="Tabulka časů v jednotlivých kolech"/>
    <hyperlink ref="K16" location="splits!A1" display="Tabulka mezičasů"/>
    <hyperlink ref="K17" location="split_ranks!A1" display="Pořadí na mezičasech v jednotlivých kolech"/>
    <hyperlink ref="K18" location="'4km'!A1" display="Tabulka mezičasů a pořadí po 4 km"/>
    <hyperlink ref="I8" location="person!A1" display="Můj detailní rozbor."/>
    <hyperlink ref="I8:J8" location="rozbor!B3" display="Můj detailní rozbor"/>
    <hyperlink ref="K15:O15" location="laps_times!J5" display="Tabulka časů v jednotlivých kolech"/>
    <hyperlink ref="K16:O16" location="intermediates!J5" display="Tabulka mezičasů po jednotlivých kolech"/>
    <hyperlink ref="K17:O17" location="rankings!J5" display="Pořadí na mezičasech v jednotlivých kolech"/>
    <hyperlink ref="K18:O18" location="'4km_splits'!J5" display="Tabulka mezičasů a pořadí po 4 km"/>
  </hyperlink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38"/>
  <sheetViews>
    <sheetView showGridLines="0" showRowColHeaders="0" workbookViewId="0">
      <pane xSplit="9" ySplit="3" topLeftCell="J4" activePane="bottomRight" state="frozen"/>
      <selection pane="topRight" activeCell="L1" sqref="L1"/>
      <selection pane="bottomLeft" activeCell="A2" sqref="A2"/>
      <selection pane="bottomRight" activeCell="B3" sqref="B3"/>
    </sheetView>
  </sheetViews>
  <sheetFormatPr defaultColWidth="0" defaultRowHeight="11.25" zeroHeight="1" x14ac:dyDescent="0.2"/>
  <cols>
    <col min="1" max="1" width="1.7109375" style="1" customWidth="1"/>
    <col min="2" max="2" width="3.42578125" style="1" customWidth="1"/>
    <col min="3" max="3" width="3.5703125" style="1" bestFit="1" customWidth="1"/>
    <col min="4" max="4" width="16.42578125" style="1" bestFit="1" customWidth="1"/>
    <col min="5" max="5" width="4.42578125" style="1" bestFit="1" customWidth="1"/>
    <col min="6" max="6" width="3.28515625" style="1" bestFit="1" customWidth="1"/>
    <col min="7" max="7" width="6" style="1" bestFit="1" customWidth="1"/>
    <col min="8" max="8" width="21" style="1" bestFit="1" customWidth="1"/>
    <col min="9" max="9" width="6.42578125" style="132" bestFit="1" customWidth="1"/>
    <col min="10" max="10" width="5.85546875" style="1" customWidth="1"/>
    <col min="11" max="73" width="4.85546875" style="1" bestFit="1" customWidth="1"/>
    <col min="74" max="74" width="2.7109375" style="1" customWidth="1"/>
    <col min="75" max="16384" width="9.140625" style="1" hidden="1"/>
  </cols>
  <sheetData>
    <row r="1" spans="2:73" ht="15.75" x14ac:dyDescent="0.25">
      <c r="B1" s="16" t="s">
        <v>111</v>
      </c>
      <c r="H1" s="12" t="s">
        <v>151</v>
      </c>
    </row>
    <row r="2" spans="2:73" x14ac:dyDescent="0.2">
      <c r="B2" s="1" t="s">
        <v>173</v>
      </c>
    </row>
    <row r="3" spans="2:73" s="7" customFormat="1" x14ac:dyDescent="0.2">
      <c r="B3" s="9" t="s">
        <v>44</v>
      </c>
      <c r="C3" s="14" t="s">
        <v>39</v>
      </c>
      <c r="D3" s="5" t="s">
        <v>40</v>
      </c>
      <c r="E3" s="5" t="s">
        <v>108</v>
      </c>
      <c r="F3" s="5" t="s">
        <v>41</v>
      </c>
      <c r="G3" s="5" t="s">
        <v>42</v>
      </c>
      <c r="H3" s="5" t="s">
        <v>43</v>
      </c>
      <c r="I3" s="6" t="s">
        <v>114</v>
      </c>
      <c r="J3" s="8" t="s">
        <v>45</v>
      </c>
      <c r="K3" s="8" t="s">
        <v>46</v>
      </c>
      <c r="L3" s="8" t="s">
        <v>47</v>
      </c>
      <c r="M3" s="8" t="s">
        <v>48</v>
      </c>
      <c r="N3" s="8" t="s">
        <v>49</v>
      </c>
      <c r="O3" s="8" t="s">
        <v>50</v>
      </c>
      <c r="P3" s="8" t="s">
        <v>51</v>
      </c>
      <c r="Q3" s="8" t="s">
        <v>52</v>
      </c>
      <c r="R3" s="8" t="s">
        <v>53</v>
      </c>
      <c r="S3" s="8" t="s">
        <v>54</v>
      </c>
      <c r="T3" s="8" t="s">
        <v>55</v>
      </c>
      <c r="U3" s="8" t="s">
        <v>56</v>
      </c>
      <c r="V3" s="8" t="s">
        <v>57</v>
      </c>
      <c r="W3" s="8" t="s">
        <v>58</v>
      </c>
      <c r="X3" s="8" t="s">
        <v>59</v>
      </c>
      <c r="Y3" s="8" t="s">
        <v>60</v>
      </c>
      <c r="Z3" s="8" t="s">
        <v>61</v>
      </c>
      <c r="AA3" s="8" t="s">
        <v>62</v>
      </c>
      <c r="AB3" s="8" t="s">
        <v>63</v>
      </c>
      <c r="AC3" s="8" t="s">
        <v>64</v>
      </c>
      <c r="AD3" s="8" t="s">
        <v>65</v>
      </c>
      <c r="AE3" s="8" t="s">
        <v>66</v>
      </c>
      <c r="AF3" s="8" t="s">
        <v>67</v>
      </c>
      <c r="AG3" s="8" t="s">
        <v>68</v>
      </c>
      <c r="AH3" s="8" t="s">
        <v>69</v>
      </c>
      <c r="AI3" s="8" t="s">
        <v>70</v>
      </c>
      <c r="AJ3" s="8" t="s">
        <v>71</v>
      </c>
      <c r="AK3" s="8" t="s">
        <v>72</v>
      </c>
      <c r="AL3" s="8" t="s">
        <v>73</v>
      </c>
      <c r="AM3" s="8" t="s">
        <v>74</v>
      </c>
      <c r="AN3" s="8" t="s">
        <v>75</v>
      </c>
      <c r="AO3" s="8" t="s">
        <v>76</v>
      </c>
      <c r="AP3" s="8" t="s">
        <v>77</v>
      </c>
      <c r="AQ3" s="8" t="s">
        <v>78</v>
      </c>
      <c r="AR3" s="8" t="s">
        <v>79</v>
      </c>
      <c r="AS3" s="8" t="s">
        <v>80</v>
      </c>
      <c r="AT3" s="8" t="s">
        <v>81</v>
      </c>
      <c r="AU3" s="8" t="s">
        <v>82</v>
      </c>
      <c r="AV3" s="8" t="s">
        <v>83</v>
      </c>
      <c r="AW3" s="8" t="s">
        <v>84</v>
      </c>
      <c r="AX3" s="8" t="s">
        <v>85</v>
      </c>
      <c r="AY3" s="8" t="s">
        <v>86</v>
      </c>
      <c r="AZ3" s="8" t="s">
        <v>87</v>
      </c>
      <c r="BA3" s="8" t="s">
        <v>88</v>
      </c>
      <c r="BB3" s="8" t="s">
        <v>89</v>
      </c>
      <c r="BC3" s="8" t="s">
        <v>90</v>
      </c>
      <c r="BD3" s="8" t="s">
        <v>91</v>
      </c>
      <c r="BE3" s="8" t="s">
        <v>92</v>
      </c>
      <c r="BF3" s="8" t="s">
        <v>93</v>
      </c>
      <c r="BG3" s="8" t="s">
        <v>94</v>
      </c>
      <c r="BH3" s="8" t="s">
        <v>95</v>
      </c>
      <c r="BI3" s="8" t="s">
        <v>96</v>
      </c>
      <c r="BJ3" s="8" t="s">
        <v>97</v>
      </c>
      <c r="BK3" s="8" t="s">
        <v>98</v>
      </c>
      <c r="BL3" s="8" t="s">
        <v>99</v>
      </c>
      <c r="BM3" s="8" t="s">
        <v>100</v>
      </c>
      <c r="BN3" s="8" t="s">
        <v>101</v>
      </c>
      <c r="BO3" s="8" t="s">
        <v>102</v>
      </c>
      <c r="BP3" s="8" t="s">
        <v>103</v>
      </c>
      <c r="BQ3" s="8" t="s">
        <v>104</v>
      </c>
      <c r="BR3" s="8" t="s">
        <v>105</v>
      </c>
      <c r="BS3" s="8" t="s">
        <v>106</v>
      </c>
      <c r="BT3" s="8" t="s">
        <v>107</v>
      </c>
      <c r="BU3" s="8" t="s">
        <v>213</v>
      </c>
    </row>
    <row r="4" spans="2:73" x14ac:dyDescent="0.2">
      <c r="B4" s="124">
        <v>1</v>
      </c>
      <c r="C4" s="125">
        <v>111</v>
      </c>
      <c r="D4" s="125" t="s">
        <v>214</v>
      </c>
      <c r="E4" s="126">
        <v>1974</v>
      </c>
      <c r="F4" s="126" t="s">
        <v>215</v>
      </c>
      <c r="G4" s="126">
        <v>1</v>
      </c>
      <c r="H4" s="125" t="s">
        <v>157</v>
      </c>
      <c r="I4" s="160">
        <v>0.11402083333333334</v>
      </c>
      <c r="J4" s="162">
        <v>2.2453703703703702E-3</v>
      </c>
      <c r="K4" s="163">
        <v>1.7696759259259261E-3</v>
      </c>
      <c r="L4" s="163">
        <v>1.7534722222222222E-3</v>
      </c>
      <c r="M4" s="163">
        <v>1.7476851851851852E-3</v>
      </c>
      <c r="N4" s="163">
        <v>1.7233796296296294E-3</v>
      </c>
      <c r="O4" s="163">
        <v>1.7581018518518518E-3</v>
      </c>
      <c r="P4" s="163">
        <v>1.7685185185185184E-3</v>
      </c>
      <c r="Q4" s="163">
        <v>1.7627314814814814E-3</v>
      </c>
      <c r="R4" s="163">
        <v>1.7569444444444447E-3</v>
      </c>
      <c r="S4" s="163">
        <v>1.7685185185185184E-3</v>
      </c>
      <c r="T4" s="163">
        <v>1.7488425925925926E-3</v>
      </c>
      <c r="U4" s="163">
        <v>1.738425925925926E-3</v>
      </c>
      <c r="V4" s="163">
        <v>1.721064814814815E-3</v>
      </c>
      <c r="W4" s="163">
        <v>1.75E-3</v>
      </c>
      <c r="X4" s="163">
        <v>1.7407407407407408E-3</v>
      </c>
      <c r="Y4" s="163">
        <v>1.741898148148148E-3</v>
      </c>
      <c r="Z4" s="163">
        <v>1.7696759259259261E-3</v>
      </c>
      <c r="AA4" s="163">
        <v>1.7523148148148148E-3</v>
      </c>
      <c r="AB4" s="163">
        <v>1.7291666666666668E-3</v>
      </c>
      <c r="AC4" s="163">
        <v>1.7280092592592592E-3</v>
      </c>
      <c r="AD4" s="163">
        <v>1.7395833333333332E-3</v>
      </c>
      <c r="AE4" s="163">
        <v>1.738425925925926E-3</v>
      </c>
      <c r="AF4" s="163">
        <v>1.7349537037037036E-3</v>
      </c>
      <c r="AG4" s="163">
        <v>1.7569444444444447E-3</v>
      </c>
      <c r="AH4" s="163">
        <v>1.7523148148148148E-3</v>
      </c>
      <c r="AI4" s="163">
        <v>1.7581018518518518E-3</v>
      </c>
      <c r="AJ4" s="163">
        <v>1.7534722222222222E-3</v>
      </c>
      <c r="AK4" s="163">
        <v>1.7245370370370372E-3</v>
      </c>
      <c r="AL4" s="163">
        <v>1.736111111111111E-3</v>
      </c>
      <c r="AM4" s="163">
        <v>1.7395833333333332E-3</v>
      </c>
      <c r="AN4" s="163">
        <v>1.7488425925925926E-3</v>
      </c>
      <c r="AO4" s="163">
        <v>1.7743055555555552E-3</v>
      </c>
      <c r="AP4" s="163">
        <v>1.7407407407407408E-3</v>
      </c>
      <c r="AQ4" s="163">
        <v>1.7569444444444447E-3</v>
      </c>
      <c r="AR4" s="163">
        <v>1.7581018518518518E-3</v>
      </c>
      <c r="AS4" s="163">
        <v>1.744212962962963E-3</v>
      </c>
      <c r="AT4" s="163">
        <v>1.7303240740740742E-3</v>
      </c>
      <c r="AU4" s="163">
        <v>1.7581018518518518E-3</v>
      </c>
      <c r="AV4" s="163">
        <v>1.7256944444444444E-3</v>
      </c>
      <c r="AW4" s="163">
        <v>1.7337962962962964E-3</v>
      </c>
      <c r="AX4" s="163">
        <v>1.741898148148148E-3</v>
      </c>
      <c r="AY4" s="163">
        <v>1.7800925925925927E-3</v>
      </c>
      <c r="AZ4" s="163">
        <v>1.7523148148148148E-3</v>
      </c>
      <c r="BA4" s="163">
        <v>1.7766203703703705E-3</v>
      </c>
      <c r="BB4" s="163">
        <v>1.7685185185185184E-3</v>
      </c>
      <c r="BC4" s="163">
        <v>1.7627314814814814E-3</v>
      </c>
      <c r="BD4" s="163">
        <v>1.7743055555555552E-3</v>
      </c>
      <c r="BE4" s="163">
        <v>1.765046296296296E-3</v>
      </c>
      <c r="BF4" s="163">
        <v>1.7893518518518519E-3</v>
      </c>
      <c r="BG4" s="163">
        <v>1.7974537037037037E-3</v>
      </c>
      <c r="BH4" s="163">
        <v>1.8009259259259261E-3</v>
      </c>
      <c r="BI4" s="163">
        <v>1.7858796296296297E-3</v>
      </c>
      <c r="BJ4" s="163">
        <v>1.7824074074074072E-3</v>
      </c>
      <c r="BK4" s="163">
        <v>1.761574074074074E-3</v>
      </c>
      <c r="BL4" s="163">
        <v>1.8159722222222223E-3</v>
      </c>
      <c r="BM4" s="163">
        <v>1.8171296296296297E-3</v>
      </c>
      <c r="BN4" s="163">
        <v>1.8229166666666665E-3</v>
      </c>
      <c r="BO4" s="163">
        <v>1.8275462962962965E-3</v>
      </c>
      <c r="BP4" s="163">
        <v>1.8634259259259261E-3</v>
      </c>
      <c r="BQ4" s="163">
        <v>1.8726851851851853E-3</v>
      </c>
      <c r="BR4" s="163">
        <v>1.9004629629629632E-3</v>
      </c>
      <c r="BS4" s="163">
        <v>1.9155092592592592E-3</v>
      </c>
      <c r="BT4" s="164">
        <v>1.9375E-3</v>
      </c>
      <c r="BU4" s="164">
        <v>2.0289351851851853E-3</v>
      </c>
    </row>
    <row r="5" spans="2:73" x14ac:dyDescent="0.2">
      <c r="B5" s="124">
        <v>2</v>
      </c>
      <c r="C5" s="125">
        <v>1</v>
      </c>
      <c r="D5" s="125" t="s">
        <v>0</v>
      </c>
      <c r="E5" s="126">
        <v>1970</v>
      </c>
      <c r="F5" s="126" t="s">
        <v>215</v>
      </c>
      <c r="G5" s="126">
        <v>2</v>
      </c>
      <c r="H5" s="125" t="s">
        <v>216</v>
      </c>
      <c r="I5" s="160">
        <v>0.11511342592592592</v>
      </c>
      <c r="J5" s="162">
        <v>2.2673611111111111E-3</v>
      </c>
      <c r="K5" s="163">
        <v>1.8287037037037037E-3</v>
      </c>
      <c r="L5" s="163">
        <v>1.8518518518518517E-3</v>
      </c>
      <c r="M5" s="163">
        <v>1.8530092592592593E-3</v>
      </c>
      <c r="N5" s="163">
        <v>1.8171296296296297E-3</v>
      </c>
      <c r="O5" s="163">
        <v>1.8449074074074073E-3</v>
      </c>
      <c r="P5" s="163">
        <v>1.8275462962962965E-3</v>
      </c>
      <c r="Q5" s="163">
        <v>1.8078703703703705E-3</v>
      </c>
      <c r="R5" s="163">
        <v>1.7777777777777776E-3</v>
      </c>
      <c r="S5" s="163">
        <v>1.767361111111111E-3</v>
      </c>
      <c r="T5" s="163">
        <v>1.7511574074074072E-3</v>
      </c>
      <c r="U5" s="163">
        <v>1.7465277777777781E-3</v>
      </c>
      <c r="V5" s="163">
        <v>1.7708333333333332E-3</v>
      </c>
      <c r="W5" s="163">
        <v>1.765046296296296E-3</v>
      </c>
      <c r="X5" s="163">
        <v>1.7928240740740741E-3</v>
      </c>
      <c r="Y5" s="163">
        <v>1.7777777777777776E-3</v>
      </c>
      <c r="Z5" s="163">
        <v>1.773148148148148E-3</v>
      </c>
      <c r="AA5" s="163">
        <v>1.7916666666666669E-3</v>
      </c>
      <c r="AB5" s="163">
        <v>1.7777777777777776E-3</v>
      </c>
      <c r="AC5" s="163">
        <v>1.7974537037037037E-3</v>
      </c>
      <c r="AD5" s="163">
        <v>1.7812499999999998E-3</v>
      </c>
      <c r="AE5" s="163">
        <v>1.7766203703703705E-3</v>
      </c>
      <c r="AF5" s="163">
        <v>1.7835648148148149E-3</v>
      </c>
      <c r="AG5" s="163">
        <v>1.7812499999999998E-3</v>
      </c>
      <c r="AH5" s="163">
        <v>1.8148148148148149E-3</v>
      </c>
      <c r="AI5" s="163">
        <v>1.7627314814814814E-3</v>
      </c>
      <c r="AJ5" s="163">
        <v>1.7372685185185188E-3</v>
      </c>
      <c r="AK5" s="163">
        <v>1.7372685185185188E-3</v>
      </c>
      <c r="AL5" s="163">
        <v>1.7372685185185188E-3</v>
      </c>
      <c r="AM5" s="163">
        <v>1.7708333333333332E-3</v>
      </c>
      <c r="AN5" s="163">
        <v>1.7488425925925926E-3</v>
      </c>
      <c r="AO5" s="163">
        <v>1.7627314814814814E-3</v>
      </c>
      <c r="AP5" s="163">
        <v>1.7754629629629631E-3</v>
      </c>
      <c r="AQ5" s="163">
        <v>1.7581018518518518E-3</v>
      </c>
      <c r="AR5" s="163">
        <v>1.7326388888888888E-3</v>
      </c>
      <c r="AS5" s="163">
        <v>1.7430555555555552E-3</v>
      </c>
      <c r="AT5" s="163">
        <v>1.7800925925925927E-3</v>
      </c>
      <c r="AU5" s="163">
        <v>1.7847222222222225E-3</v>
      </c>
      <c r="AV5" s="163">
        <v>1.7835648148148149E-3</v>
      </c>
      <c r="AW5" s="163">
        <v>1.7581018518518518E-3</v>
      </c>
      <c r="AX5" s="163">
        <v>1.7881944444444447E-3</v>
      </c>
      <c r="AY5" s="163">
        <v>1.7708333333333332E-3</v>
      </c>
      <c r="AZ5" s="163">
        <v>1.7662037037037039E-3</v>
      </c>
      <c r="BA5" s="163">
        <v>1.8344907407407407E-3</v>
      </c>
      <c r="BB5" s="163">
        <v>1.7743055555555552E-3</v>
      </c>
      <c r="BC5" s="163">
        <v>1.7777777777777776E-3</v>
      </c>
      <c r="BD5" s="163">
        <v>1.8101851851851849E-3</v>
      </c>
      <c r="BE5" s="163">
        <v>1.773148148148148E-3</v>
      </c>
      <c r="BF5" s="163">
        <v>1.7986111111111111E-3</v>
      </c>
      <c r="BG5" s="163">
        <v>1.7905092592592591E-3</v>
      </c>
      <c r="BH5" s="163">
        <v>1.7824074074074072E-3</v>
      </c>
      <c r="BI5" s="163">
        <v>1.7824074074074072E-3</v>
      </c>
      <c r="BJ5" s="163">
        <v>1.7881944444444447E-3</v>
      </c>
      <c r="BK5" s="163">
        <v>1.8171296296296297E-3</v>
      </c>
      <c r="BL5" s="163">
        <v>1.8090277777777777E-3</v>
      </c>
      <c r="BM5" s="163">
        <v>1.7928240740740741E-3</v>
      </c>
      <c r="BN5" s="163">
        <v>1.8356481481481481E-3</v>
      </c>
      <c r="BO5" s="163">
        <v>1.8379629629629629E-3</v>
      </c>
      <c r="BP5" s="163">
        <v>1.8599537037037037E-3</v>
      </c>
      <c r="BQ5" s="163">
        <v>1.8414351851851853E-3</v>
      </c>
      <c r="BR5" s="163">
        <v>1.8252314814814815E-3</v>
      </c>
      <c r="BS5" s="163">
        <v>1.8657407407407407E-3</v>
      </c>
      <c r="BT5" s="164">
        <v>1.8506944444444445E-3</v>
      </c>
      <c r="BU5" s="164">
        <v>1.8425925925925927E-3</v>
      </c>
    </row>
    <row r="6" spans="2:73" x14ac:dyDescent="0.2">
      <c r="B6" s="124">
        <v>3</v>
      </c>
      <c r="C6" s="125">
        <v>90</v>
      </c>
      <c r="D6" s="125" t="s">
        <v>217</v>
      </c>
      <c r="E6" s="126">
        <v>1979</v>
      </c>
      <c r="F6" s="126" t="s">
        <v>218</v>
      </c>
      <c r="G6" s="126">
        <v>1</v>
      </c>
      <c r="H6" s="125" t="s">
        <v>219</v>
      </c>
      <c r="I6" s="160">
        <v>0.11814467592592592</v>
      </c>
      <c r="J6" s="162">
        <v>2.3587962962962959E-3</v>
      </c>
      <c r="K6" s="163">
        <v>1.8437499999999999E-3</v>
      </c>
      <c r="L6" s="163">
        <v>1.8368055555555557E-3</v>
      </c>
      <c r="M6" s="163">
        <v>1.8668981481481481E-3</v>
      </c>
      <c r="N6" s="163">
        <v>1.8634259259259261E-3</v>
      </c>
      <c r="O6" s="163">
        <v>1.8611111111111109E-3</v>
      </c>
      <c r="P6" s="163">
        <v>1.8437499999999999E-3</v>
      </c>
      <c r="Q6" s="163">
        <v>1.8541666666666665E-3</v>
      </c>
      <c r="R6" s="163">
        <v>1.8495370370370369E-3</v>
      </c>
      <c r="S6" s="163">
        <v>1.8321759259259257E-3</v>
      </c>
      <c r="T6" s="163">
        <v>1.8043981481481481E-3</v>
      </c>
      <c r="U6" s="163">
        <v>1.8263888888888887E-3</v>
      </c>
      <c r="V6" s="163">
        <v>1.8240740740740743E-3</v>
      </c>
      <c r="W6" s="163">
        <v>1.8101851851851849E-3</v>
      </c>
      <c r="X6" s="163">
        <v>1.8229166666666665E-3</v>
      </c>
      <c r="Y6" s="163">
        <v>1.7719907407407409E-3</v>
      </c>
      <c r="Z6" s="163">
        <v>1.8159722222222223E-3</v>
      </c>
      <c r="AA6" s="163">
        <v>1.8553240740740743E-3</v>
      </c>
      <c r="AB6" s="163">
        <v>1.8194444444444445E-3</v>
      </c>
      <c r="AC6" s="163">
        <v>1.8252314814814815E-3</v>
      </c>
      <c r="AD6" s="163">
        <v>1.8252314814814815E-3</v>
      </c>
      <c r="AE6" s="163">
        <v>1.7893518518518519E-3</v>
      </c>
      <c r="AF6" s="163">
        <v>1.8171296296296297E-3</v>
      </c>
      <c r="AG6" s="163">
        <v>1.8171296296296297E-3</v>
      </c>
      <c r="AH6" s="163">
        <v>1.8148148148148149E-3</v>
      </c>
      <c r="AI6" s="163">
        <v>1.8136574074074077E-3</v>
      </c>
      <c r="AJ6" s="163">
        <v>1.8275462962962965E-3</v>
      </c>
      <c r="AK6" s="163">
        <v>1.8391203703703703E-3</v>
      </c>
      <c r="AL6" s="163">
        <v>1.8483796296296295E-3</v>
      </c>
      <c r="AM6" s="163">
        <v>1.7986111111111111E-3</v>
      </c>
      <c r="AN6" s="163">
        <v>1.8506944444444445E-3</v>
      </c>
      <c r="AO6" s="163">
        <v>1.9097222222222222E-3</v>
      </c>
      <c r="AP6" s="163">
        <v>1.8159722222222223E-3</v>
      </c>
      <c r="AQ6" s="163">
        <v>1.8564814814814815E-3</v>
      </c>
      <c r="AR6" s="163">
        <v>1.8229166666666665E-3</v>
      </c>
      <c r="AS6" s="163">
        <v>1.8182870370370369E-3</v>
      </c>
      <c r="AT6" s="163">
        <v>1.7893518518518519E-3</v>
      </c>
      <c r="AU6" s="163">
        <v>1.8067129629629629E-3</v>
      </c>
      <c r="AV6" s="163">
        <v>1.7870370370370368E-3</v>
      </c>
      <c r="AW6" s="163">
        <v>1.8217592592592591E-3</v>
      </c>
      <c r="AX6" s="163">
        <v>1.8148148148148149E-3</v>
      </c>
      <c r="AY6" s="163">
        <v>1.8356481481481481E-3</v>
      </c>
      <c r="AZ6" s="163">
        <v>1.8576388888888887E-3</v>
      </c>
      <c r="BA6" s="163">
        <v>1.8368055555555557E-3</v>
      </c>
      <c r="BB6" s="163">
        <v>1.8449074074074073E-3</v>
      </c>
      <c r="BC6" s="163">
        <v>1.8449074074074073E-3</v>
      </c>
      <c r="BD6" s="163">
        <v>1.8634259259259261E-3</v>
      </c>
      <c r="BE6" s="163">
        <v>1.8680555555555553E-3</v>
      </c>
      <c r="BF6" s="163">
        <v>1.8576388888888887E-3</v>
      </c>
      <c r="BG6" s="163">
        <v>1.8634259259259261E-3</v>
      </c>
      <c r="BH6" s="163">
        <v>1.8807870370370369E-3</v>
      </c>
      <c r="BI6" s="163">
        <v>1.883101851851852E-3</v>
      </c>
      <c r="BJ6" s="163">
        <v>1.9050925925925926E-3</v>
      </c>
      <c r="BK6" s="163">
        <v>1.8842592592592594E-3</v>
      </c>
      <c r="BL6" s="163">
        <v>1.8877314814814816E-3</v>
      </c>
      <c r="BM6" s="163">
        <v>1.8726851851851853E-3</v>
      </c>
      <c r="BN6" s="163">
        <v>1.8113425925925927E-3</v>
      </c>
      <c r="BO6" s="163">
        <v>1.8402777777777777E-3</v>
      </c>
      <c r="BP6" s="163">
        <v>1.8530092592592593E-3</v>
      </c>
      <c r="BQ6" s="163">
        <v>1.8726851851851853E-3</v>
      </c>
      <c r="BR6" s="163">
        <v>1.8344907407407407E-3</v>
      </c>
      <c r="BS6" s="163">
        <v>1.8344907407407407E-3</v>
      </c>
      <c r="BT6" s="164">
        <v>1.8460648148148149E-3</v>
      </c>
      <c r="BU6" s="164">
        <v>1.7951388888888889E-3</v>
      </c>
    </row>
    <row r="7" spans="2:73" x14ac:dyDescent="0.2">
      <c r="B7" s="124">
        <v>4</v>
      </c>
      <c r="C7" s="125">
        <v>138</v>
      </c>
      <c r="D7" s="125" t="s">
        <v>3</v>
      </c>
      <c r="E7" s="126">
        <v>1975</v>
      </c>
      <c r="F7" s="126" t="s">
        <v>215</v>
      </c>
      <c r="G7" s="126">
        <v>3</v>
      </c>
      <c r="H7" s="125" t="s">
        <v>4</v>
      </c>
      <c r="I7" s="160">
        <v>0.11917708333333334</v>
      </c>
      <c r="J7" s="162">
        <v>2.2662037037037039E-3</v>
      </c>
      <c r="K7" s="163">
        <v>1.7916666666666669E-3</v>
      </c>
      <c r="L7" s="163">
        <v>1.8321759259259257E-3</v>
      </c>
      <c r="M7" s="163">
        <v>1.8368055555555557E-3</v>
      </c>
      <c r="N7" s="163">
        <v>1.8020833333333335E-3</v>
      </c>
      <c r="O7" s="163">
        <v>1.7997685185185185E-3</v>
      </c>
      <c r="P7" s="163">
        <v>1.8148148148148149E-3</v>
      </c>
      <c r="Q7" s="163">
        <v>1.7858796296296297E-3</v>
      </c>
      <c r="R7" s="163">
        <v>1.8113425925925927E-3</v>
      </c>
      <c r="S7" s="163">
        <v>1.7812499999999998E-3</v>
      </c>
      <c r="T7" s="163">
        <v>1.765046296296296E-3</v>
      </c>
      <c r="U7" s="163">
        <v>1.7939814814814815E-3</v>
      </c>
      <c r="V7" s="163">
        <v>1.8124999999999999E-3</v>
      </c>
      <c r="W7" s="163">
        <v>1.8055555555555557E-3</v>
      </c>
      <c r="X7" s="163">
        <v>1.8124999999999999E-3</v>
      </c>
      <c r="Y7" s="163">
        <v>1.8171296296296297E-3</v>
      </c>
      <c r="Z7" s="163">
        <v>1.7905092592592591E-3</v>
      </c>
      <c r="AA7" s="163">
        <v>1.8194444444444445E-3</v>
      </c>
      <c r="AB7" s="163">
        <v>1.8298611111111111E-3</v>
      </c>
      <c r="AC7" s="163">
        <v>1.8043981481481481E-3</v>
      </c>
      <c r="AD7" s="163">
        <v>1.8136574074074077E-3</v>
      </c>
      <c r="AE7" s="163">
        <v>1.7962962962962965E-3</v>
      </c>
      <c r="AF7" s="163">
        <v>1.8078703703703705E-3</v>
      </c>
      <c r="AG7" s="163">
        <v>1.8067129629629629E-3</v>
      </c>
      <c r="AH7" s="163">
        <v>1.8368055555555557E-3</v>
      </c>
      <c r="AI7" s="163">
        <v>1.8321759259259257E-3</v>
      </c>
      <c r="AJ7" s="163">
        <v>1.8622685185185185E-3</v>
      </c>
      <c r="AK7" s="163">
        <v>1.8414351851851853E-3</v>
      </c>
      <c r="AL7" s="163">
        <v>1.8379629629629629E-3</v>
      </c>
      <c r="AM7" s="163">
        <v>1.8402777777777777E-3</v>
      </c>
      <c r="AN7" s="163">
        <v>1.8298611111111111E-3</v>
      </c>
      <c r="AO7" s="163">
        <v>1.8495370370370369E-3</v>
      </c>
      <c r="AP7" s="163">
        <v>1.8518518518518517E-3</v>
      </c>
      <c r="AQ7" s="163">
        <v>1.8414351851851853E-3</v>
      </c>
      <c r="AR7" s="163">
        <v>1.8541666666666665E-3</v>
      </c>
      <c r="AS7" s="163">
        <v>1.8182870370370369E-3</v>
      </c>
      <c r="AT7" s="163">
        <v>1.8668981481481481E-3</v>
      </c>
      <c r="AU7" s="163">
        <v>1.8587962962962965E-3</v>
      </c>
      <c r="AV7" s="163">
        <v>1.8819444444444445E-3</v>
      </c>
      <c r="AW7" s="163">
        <v>1.8784722222222223E-3</v>
      </c>
      <c r="AX7" s="163">
        <v>1.8726851851851853E-3</v>
      </c>
      <c r="AY7" s="163">
        <v>1.8750000000000001E-3</v>
      </c>
      <c r="AZ7" s="163">
        <v>1.8587962962962965E-3</v>
      </c>
      <c r="BA7" s="163">
        <v>1.8784722222222223E-3</v>
      </c>
      <c r="BB7" s="163">
        <v>1.8865740740740742E-3</v>
      </c>
      <c r="BC7" s="163">
        <v>1.9212962962962962E-3</v>
      </c>
      <c r="BD7" s="163">
        <v>1.8750000000000001E-3</v>
      </c>
      <c r="BE7" s="163">
        <v>1.8923611111111112E-3</v>
      </c>
      <c r="BF7" s="163">
        <v>1.9224537037037038E-3</v>
      </c>
      <c r="BG7" s="163">
        <v>1.920138888888889E-3</v>
      </c>
      <c r="BH7" s="163">
        <v>1.935185185185185E-3</v>
      </c>
      <c r="BI7" s="163">
        <v>1.9363425925925926E-3</v>
      </c>
      <c r="BJ7" s="163">
        <v>1.9328703703703704E-3</v>
      </c>
      <c r="BK7" s="163">
        <v>1.957175925925926E-3</v>
      </c>
      <c r="BL7" s="163">
        <v>1.943287037037037E-3</v>
      </c>
      <c r="BM7" s="163">
        <v>1.9363425925925926E-3</v>
      </c>
      <c r="BN7" s="163">
        <v>1.9166666666666666E-3</v>
      </c>
      <c r="BO7" s="163">
        <v>1.8819444444444445E-3</v>
      </c>
      <c r="BP7" s="163">
        <v>1.8356481481481481E-3</v>
      </c>
      <c r="BQ7" s="163">
        <v>1.888888888888889E-3</v>
      </c>
      <c r="BR7" s="163">
        <v>1.914351851851852E-3</v>
      </c>
      <c r="BS7" s="163">
        <v>1.943287037037037E-3</v>
      </c>
      <c r="BT7" s="164">
        <v>1.9479166666666664E-3</v>
      </c>
      <c r="BU7" s="164">
        <v>1.9247685185185184E-3</v>
      </c>
    </row>
    <row r="8" spans="2:73" x14ac:dyDescent="0.2">
      <c r="B8" s="124">
        <v>5</v>
      </c>
      <c r="C8" s="125">
        <v>58</v>
      </c>
      <c r="D8" s="125" t="s">
        <v>176</v>
      </c>
      <c r="E8" s="126">
        <v>1971</v>
      </c>
      <c r="F8" s="126" t="s">
        <v>215</v>
      </c>
      <c r="G8" s="126">
        <v>4</v>
      </c>
      <c r="H8" s="125" t="s">
        <v>20</v>
      </c>
      <c r="I8" s="160">
        <v>0.12014930555555554</v>
      </c>
      <c r="J8" s="162">
        <v>2.3032407407407407E-3</v>
      </c>
      <c r="K8" s="163">
        <v>1.8217592592592591E-3</v>
      </c>
      <c r="L8" s="163">
        <v>1.8576388888888887E-3</v>
      </c>
      <c r="M8" s="163">
        <v>1.8402777777777777E-3</v>
      </c>
      <c r="N8" s="163">
        <v>1.8344907407407407E-3</v>
      </c>
      <c r="O8" s="163">
        <v>1.8171296296296297E-3</v>
      </c>
      <c r="P8" s="163">
        <v>1.8402777777777777E-3</v>
      </c>
      <c r="Q8" s="163">
        <v>1.8055555555555557E-3</v>
      </c>
      <c r="R8" s="163">
        <v>1.8090277777777777E-3</v>
      </c>
      <c r="S8" s="163">
        <v>1.8009259259259261E-3</v>
      </c>
      <c r="T8" s="163">
        <v>1.8136574074074077E-3</v>
      </c>
      <c r="U8" s="163">
        <v>1.8252314814814815E-3</v>
      </c>
      <c r="V8" s="163">
        <v>1.8287037037037037E-3</v>
      </c>
      <c r="W8" s="163">
        <v>1.8182870370370369E-3</v>
      </c>
      <c r="X8" s="163">
        <v>1.8182870370370369E-3</v>
      </c>
      <c r="Y8" s="163">
        <v>1.8530092592592593E-3</v>
      </c>
      <c r="Z8" s="163">
        <v>1.7939814814814815E-3</v>
      </c>
      <c r="AA8" s="163">
        <v>1.8101851851851849E-3</v>
      </c>
      <c r="AB8" s="163">
        <v>1.8356481481481481E-3</v>
      </c>
      <c r="AC8" s="163">
        <v>1.8750000000000001E-3</v>
      </c>
      <c r="AD8" s="163">
        <v>1.8564814814814815E-3</v>
      </c>
      <c r="AE8" s="163">
        <v>1.8437499999999999E-3</v>
      </c>
      <c r="AF8" s="163">
        <v>1.8067129629629629E-3</v>
      </c>
      <c r="AG8" s="163">
        <v>1.8009259259259261E-3</v>
      </c>
      <c r="AH8" s="163">
        <v>1.8275462962962965E-3</v>
      </c>
      <c r="AI8" s="163">
        <v>1.8333333333333335E-3</v>
      </c>
      <c r="AJ8" s="163">
        <v>1.8379629629629629E-3</v>
      </c>
      <c r="AK8" s="163">
        <v>1.8773148148148145E-3</v>
      </c>
      <c r="AL8" s="163">
        <v>1.8761574074074073E-3</v>
      </c>
      <c r="AM8" s="163">
        <v>1.8773148148148145E-3</v>
      </c>
      <c r="AN8" s="163">
        <v>1.8773148148148145E-3</v>
      </c>
      <c r="AO8" s="163">
        <v>1.8784722222222223E-3</v>
      </c>
      <c r="AP8" s="163">
        <v>1.8680555555555553E-3</v>
      </c>
      <c r="AQ8" s="163">
        <v>1.8796296296296295E-3</v>
      </c>
      <c r="AR8" s="163">
        <v>1.8738425925925925E-3</v>
      </c>
      <c r="AS8" s="163">
        <v>1.8622685185185185E-3</v>
      </c>
      <c r="AT8" s="163">
        <v>1.8518518518518517E-3</v>
      </c>
      <c r="AU8" s="163">
        <v>1.8587962962962965E-3</v>
      </c>
      <c r="AV8" s="163">
        <v>1.8634259259259261E-3</v>
      </c>
      <c r="AW8" s="163">
        <v>1.8900462962962961E-3</v>
      </c>
      <c r="AX8" s="163">
        <v>1.8923611111111112E-3</v>
      </c>
      <c r="AY8" s="163">
        <v>1.8796296296296295E-3</v>
      </c>
      <c r="AZ8" s="163">
        <v>1.8796296296296295E-3</v>
      </c>
      <c r="BA8" s="163">
        <v>1.8159722222222223E-3</v>
      </c>
      <c r="BB8" s="163">
        <v>1.8715277777777782E-3</v>
      </c>
      <c r="BC8" s="163">
        <v>1.8715277777777782E-3</v>
      </c>
      <c r="BD8" s="163">
        <v>1.9097222222222222E-3</v>
      </c>
      <c r="BE8" s="163">
        <v>1.8796296296296295E-3</v>
      </c>
      <c r="BF8" s="163">
        <v>1.8969907407407405E-3</v>
      </c>
      <c r="BG8" s="163">
        <v>1.8622685185185185E-3</v>
      </c>
      <c r="BH8" s="163">
        <v>1.8298611111111111E-3</v>
      </c>
      <c r="BI8" s="163">
        <v>1.8645833333333333E-3</v>
      </c>
      <c r="BJ8" s="163">
        <v>1.9467592592592592E-3</v>
      </c>
      <c r="BK8" s="163">
        <v>1.8807870370370369E-3</v>
      </c>
      <c r="BL8" s="163">
        <v>1.8530092592592593E-3</v>
      </c>
      <c r="BM8" s="163">
        <v>1.8923611111111112E-3</v>
      </c>
      <c r="BN8" s="163">
        <v>1.9756944444444444E-3</v>
      </c>
      <c r="BO8" s="163">
        <v>1.9618055555555556E-3</v>
      </c>
      <c r="BP8" s="163">
        <v>1.9768518518518516E-3</v>
      </c>
      <c r="BQ8" s="163">
        <v>1.9768518518518516E-3</v>
      </c>
      <c r="BR8" s="163">
        <v>2.0405092592592593E-3</v>
      </c>
      <c r="BS8" s="163">
        <v>2.0208333333333332E-3</v>
      </c>
      <c r="BT8" s="164">
        <v>2.1805555555555558E-3</v>
      </c>
      <c r="BU8" s="164">
        <v>1.8460648148148149E-3</v>
      </c>
    </row>
    <row r="9" spans="2:73" x14ac:dyDescent="0.2">
      <c r="B9" s="124">
        <v>6</v>
      </c>
      <c r="C9" s="125">
        <v>40</v>
      </c>
      <c r="D9" s="125" t="s">
        <v>1</v>
      </c>
      <c r="E9" s="126">
        <v>1979</v>
      </c>
      <c r="F9" s="126" t="s">
        <v>218</v>
      </c>
      <c r="G9" s="126">
        <v>2</v>
      </c>
      <c r="H9" s="125" t="s">
        <v>220</v>
      </c>
      <c r="I9" s="160">
        <v>0.12064004629629628</v>
      </c>
      <c r="J9" s="162">
        <v>2.3414351851851851E-3</v>
      </c>
      <c r="K9" s="163">
        <v>1.7858796296296297E-3</v>
      </c>
      <c r="L9" s="163">
        <v>1.8541666666666665E-3</v>
      </c>
      <c r="M9" s="163">
        <v>1.8495370370370369E-3</v>
      </c>
      <c r="N9" s="163">
        <v>1.8321759259259257E-3</v>
      </c>
      <c r="O9" s="163">
        <v>1.8148148148148149E-3</v>
      </c>
      <c r="P9" s="163">
        <v>1.8356481481481481E-3</v>
      </c>
      <c r="Q9" s="163">
        <v>1.8090277777777777E-3</v>
      </c>
      <c r="R9" s="163">
        <v>1.8101851851851849E-3</v>
      </c>
      <c r="S9" s="163">
        <v>1.8194444444444445E-3</v>
      </c>
      <c r="T9" s="163">
        <v>1.8229166666666665E-3</v>
      </c>
      <c r="U9" s="163">
        <v>1.8124999999999999E-3</v>
      </c>
      <c r="V9" s="163">
        <v>1.8240740740740743E-3</v>
      </c>
      <c r="W9" s="163">
        <v>1.8240740740740743E-3</v>
      </c>
      <c r="X9" s="163">
        <v>1.8425925925925927E-3</v>
      </c>
      <c r="Y9" s="163">
        <v>1.8425925925925927E-3</v>
      </c>
      <c r="Z9" s="163">
        <v>1.8275462962962965E-3</v>
      </c>
      <c r="AA9" s="163">
        <v>1.8159722222222223E-3</v>
      </c>
      <c r="AB9" s="163">
        <v>1.8148148148148149E-3</v>
      </c>
      <c r="AC9" s="163">
        <v>1.8460648148148149E-3</v>
      </c>
      <c r="AD9" s="163">
        <v>1.8680555555555553E-3</v>
      </c>
      <c r="AE9" s="163">
        <v>1.8854166666666665E-3</v>
      </c>
      <c r="AF9" s="163">
        <v>1.8321759259259257E-3</v>
      </c>
      <c r="AG9" s="163">
        <v>1.8321759259259257E-3</v>
      </c>
      <c r="AH9" s="163">
        <v>1.8425925925925927E-3</v>
      </c>
      <c r="AI9" s="163">
        <v>1.8738425925925925E-3</v>
      </c>
      <c r="AJ9" s="163">
        <v>1.8819444444444445E-3</v>
      </c>
      <c r="AK9" s="163">
        <v>1.8518518518518517E-3</v>
      </c>
      <c r="AL9" s="163">
        <v>1.8773148148148145E-3</v>
      </c>
      <c r="AM9" s="163">
        <v>1.8784722222222223E-3</v>
      </c>
      <c r="AN9" s="163">
        <v>1.883101851851852E-3</v>
      </c>
      <c r="AO9" s="163">
        <v>1.8587962962962965E-3</v>
      </c>
      <c r="AP9" s="163">
        <v>1.8773148148148145E-3</v>
      </c>
      <c r="AQ9" s="163">
        <v>1.8900462962962961E-3</v>
      </c>
      <c r="AR9" s="163">
        <v>1.8761574074074073E-3</v>
      </c>
      <c r="AS9" s="163">
        <v>1.8738425925925925E-3</v>
      </c>
      <c r="AT9" s="163">
        <v>1.8900462962962961E-3</v>
      </c>
      <c r="AU9" s="163">
        <v>1.8576388888888887E-3</v>
      </c>
      <c r="AV9" s="163">
        <v>1.8958333333333334E-3</v>
      </c>
      <c r="AW9" s="163">
        <v>1.8530092592592593E-3</v>
      </c>
      <c r="AX9" s="163">
        <v>1.8807870370370369E-3</v>
      </c>
      <c r="AY9" s="163">
        <v>1.912037037037037E-3</v>
      </c>
      <c r="AZ9" s="163">
        <v>1.9247685185185184E-3</v>
      </c>
      <c r="BA9" s="163">
        <v>1.90625E-3</v>
      </c>
      <c r="BB9" s="163">
        <v>1.8854166666666665E-3</v>
      </c>
      <c r="BC9" s="163">
        <v>1.9236111111111112E-3</v>
      </c>
      <c r="BD9" s="163">
        <v>1.8923611111111112E-3</v>
      </c>
      <c r="BE9" s="163">
        <v>1.920138888888889E-3</v>
      </c>
      <c r="BF9" s="163">
        <v>1.935185185185185E-3</v>
      </c>
      <c r="BG9" s="163">
        <v>1.920138888888889E-3</v>
      </c>
      <c r="BH9" s="163">
        <v>1.8541666666666665E-3</v>
      </c>
      <c r="BI9" s="163">
        <v>1.914351851851852E-3</v>
      </c>
      <c r="BJ9" s="163">
        <v>1.9039351851851854E-3</v>
      </c>
      <c r="BK9" s="163">
        <v>1.9097222222222222E-3</v>
      </c>
      <c r="BL9" s="163">
        <v>1.8969907407407405E-3</v>
      </c>
      <c r="BM9" s="163">
        <v>1.935185185185185E-3</v>
      </c>
      <c r="BN9" s="163">
        <v>1.9247685185185184E-3</v>
      </c>
      <c r="BO9" s="163">
        <v>1.9525462962962962E-3</v>
      </c>
      <c r="BP9" s="163">
        <v>1.9340277777777778E-3</v>
      </c>
      <c r="BQ9" s="163">
        <v>1.939814814814815E-3</v>
      </c>
      <c r="BR9" s="163">
        <v>1.9502314814814816E-3</v>
      </c>
      <c r="BS9" s="163">
        <v>1.9780092592592592E-3</v>
      </c>
      <c r="BT9" s="164">
        <v>2.0208333333333332E-3</v>
      </c>
      <c r="BU9" s="164">
        <v>2.0196759259259261E-3</v>
      </c>
    </row>
    <row r="10" spans="2:73" x14ac:dyDescent="0.2">
      <c r="B10" s="124">
        <v>7</v>
      </c>
      <c r="C10" s="125">
        <v>56</v>
      </c>
      <c r="D10" s="125" t="s">
        <v>2</v>
      </c>
      <c r="E10" s="126">
        <v>1979</v>
      </c>
      <c r="F10" s="126" t="s">
        <v>218</v>
      </c>
      <c r="G10" s="126">
        <v>3</v>
      </c>
      <c r="H10" s="125" t="s">
        <v>220</v>
      </c>
      <c r="I10" s="160">
        <v>0.12178819444444444</v>
      </c>
      <c r="J10" s="162">
        <v>2.3553240740740739E-3</v>
      </c>
      <c r="K10" s="163">
        <v>1.8229166666666665E-3</v>
      </c>
      <c r="L10" s="163">
        <v>1.8113425925925927E-3</v>
      </c>
      <c r="M10" s="163">
        <v>1.8425925925925927E-3</v>
      </c>
      <c r="N10" s="163">
        <v>1.8298611111111111E-3</v>
      </c>
      <c r="O10" s="163">
        <v>1.8159722222222223E-3</v>
      </c>
      <c r="P10" s="163">
        <v>1.8391203703703703E-3</v>
      </c>
      <c r="Q10" s="163">
        <v>1.8090277777777777E-3</v>
      </c>
      <c r="R10" s="163">
        <v>1.7997685185185185E-3</v>
      </c>
      <c r="S10" s="163">
        <v>1.7916666666666669E-3</v>
      </c>
      <c r="T10" s="163">
        <v>1.7858796296296297E-3</v>
      </c>
      <c r="U10" s="163">
        <v>1.8576388888888887E-3</v>
      </c>
      <c r="V10" s="163">
        <v>1.8206018518518519E-3</v>
      </c>
      <c r="W10" s="163">
        <v>1.8483796296296295E-3</v>
      </c>
      <c r="X10" s="163">
        <v>1.8391203703703703E-3</v>
      </c>
      <c r="Y10" s="163">
        <v>1.9675925925925928E-3</v>
      </c>
      <c r="Z10" s="163">
        <v>1.8587962962962965E-3</v>
      </c>
      <c r="AA10" s="163">
        <v>1.8310185185185185E-3</v>
      </c>
      <c r="AB10" s="163">
        <v>1.8321759259259257E-3</v>
      </c>
      <c r="AC10" s="163">
        <v>1.8344907407407407E-3</v>
      </c>
      <c r="AD10" s="163">
        <v>1.8368055555555557E-3</v>
      </c>
      <c r="AE10" s="163">
        <v>1.8437499999999999E-3</v>
      </c>
      <c r="AF10" s="163">
        <v>1.8495370370370369E-3</v>
      </c>
      <c r="AG10" s="163">
        <v>1.8761574074074073E-3</v>
      </c>
      <c r="AH10" s="163">
        <v>1.8645833333333333E-3</v>
      </c>
      <c r="AI10" s="163">
        <v>1.945601851851852E-3</v>
      </c>
      <c r="AJ10" s="163">
        <v>1.8645833333333333E-3</v>
      </c>
      <c r="AK10" s="163">
        <v>1.8622685185185185E-3</v>
      </c>
      <c r="AL10" s="163">
        <v>1.8726851851851853E-3</v>
      </c>
      <c r="AM10" s="163">
        <v>1.8784722222222223E-3</v>
      </c>
      <c r="AN10" s="163">
        <v>1.8576388888888887E-3</v>
      </c>
      <c r="AO10" s="163">
        <v>1.8738425925925925E-3</v>
      </c>
      <c r="AP10" s="163">
        <v>1.8321759259259257E-3</v>
      </c>
      <c r="AQ10" s="163">
        <v>1.9664351851851852E-3</v>
      </c>
      <c r="AR10" s="163">
        <v>1.8391203703703703E-3</v>
      </c>
      <c r="AS10" s="163">
        <v>1.8148148148148149E-3</v>
      </c>
      <c r="AT10" s="163">
        <v>1.8310185185185185E-3</v>
      </c>
      <c r="AU10" s="163">
        <v>1.8391203703703703E-3</v>
      </c>
      <c r="AV10" s="163">
        <v>1.8379629629629629E-3</v>
      </c>
      <c r="AW10" s="163">
        <v>1.8090277777777777E-3</v>
      </c>
      <c r="AX10" s="163">
        <v>1.8148148148148149E-3</v>
      </c>
      <c r="AY10" s="163">
        <v>1.8506944444444445E-3</v>
      </c>
      <c r="AZ10" s="163">
        <v>1.8622685185185185E-3</v>
      </c>
      <c r="BA10" s="163">
        <v>1.8611111111111109E-3</v>
      </c>
      <c r="BB10" s="163">
        <v>1.8680555555555553E-3</v>
      </c>
      <c r="BC10" s="163">
        <v>2.0625000000000001E-3</v>
      </c>
      <c r="BD10" s="163">
        <v>1.8958333333333334E-3</v>
      </c>
      <c r="BE10" s="163">
        <v>1.9108796296296298E-3</v>
      </c>
      <c r="BF10" s="163">
        <v>1.9375E-3</v>
      </c>
      <c r="BG10" s="163">
        <v>1.965277777777778E-3</v>
      </c>
      <c r="BH10" s="163">
        <v>1.9328703703703704E-3</v>
      </c>
      <c r="BI10" s="163">
        <v>1.9282407407407408E-3</v>
      </c>
      <c r="BJ10" s="163">
        <v>1.9525462962962962E-3</v>
      </c>
      <c r="BK10" s="163">
        <v>2E-3</v>
      </c>
      <c r="BL10" s="163">
        <v>2.0196759259259261E-3</v>
      </c>
      <c r="BM10" s="163">
        <v>2.0312499999999996E-3</v>
      </c>
      <c r="BN10" s="163">
        <v>2.0358796296296297E-3</v>
      </c>
      <c r="BO10" s="163">
        <v>2.1793981481481482E-3</v>
      </c>
      <c r="BP10" s="163">
        <v>2.0590277777777777E-3</v>
      </c>
      <c r="BQ10" s="163">
        <v>2.0601851851851853E-3</v>
      </c>
      <c r="BR10" s="163">
        <v>2.0925925925925925E-3</v>
      </c>
      <c r="BS10" s="163">
        <v>2.1261574074074073E-3</v>
      </c>
      <c r="BT10" s="164">
        <v>2.0532407407407405E-3</v>
      </c>
      <c r="BU10" s="164">
        <v>1.8993055555555553E-3</v>
      </c>
    </row>
    <row r="11" spans="2:73" x14ac:dyDescent="0.2">
      <c r="B11" s="124">
        <v>8</v>
      </c>
      <c r="C11" s="125">
        <v>36</v>
      </c>
      <c r="D11" s="125" t="s">
        <v>221</v>
      </c>
      <c r="E11" s="126">
        <v>1986</v>
      </c>
      <c r="F11" s="126" t="s">
        <v>218</v>
      </c>
      <c r="G11" s="126">
        <v>4</v>
      </c>
      <c r="H11" s="125" t="s">
        <v>220</v>
      </c>
      <c r="I11" s="160">
        <v>0.1240150462962963</v>
      </c>
      <c r="J11" s="162">
        <v>2.3310185185185183E-3</v>
      </c>
      <c r="K11" s="163">
        <v>1.8217592592592591E-3</v>
      </c>
      <c r="L11" s="163">
        <v>1.8738425925925925E-3</v>
      </c>
      <c r="M11" s="163">
        <v>1.8726851851851853E-3</v>
      </c>
      <c r="N11" s="163">
        <v>1.8819444444444445E-3</v>
      </c>
      <c r="O11" s="163">
        <v>1.8750000000000001E-3</v>
      </c>
      <c r="P11" s="163">
        <v>1.8622685185185185E-3</v>
      </c>
      <c r="Q11" s="163">
        <v>1.8634259259259261E-3</v>
      </c>
      <c r="R11" s="163">
        <v>1.8414351851851853E-3</v>
      </c>
      <c r="S11" s="163">
        <v>1.8541666666666665E-3</v>
      </c>
      <c r="T11" s="163">
        <v>1.8530092592592593E-3</v>
      </c>
      <c r="U11" s="163">
        <v>1.8564814814814815E-3</v>
      </c>
      <c r="V11" s="163">
        <v>1.8356481481481481E-3</v>
      </c>
      <c r="W11" s="163">
        <v>1.8518518518518517E-3</v>
      </c>
      <c r="X11" s="163">
        <v>1.8506944444444445E-3</v>
      </c>
      <c r="Y11" s="163">
        <v>1.8703703703703703E-3</v>
      </c>
      <c r="Z11" s="163">
        <v>1.8530092592592593E-3</v>
      </c>
      <c r="AA11" s="163">
        <v>1.8622685185185185E-3</v>
      </c>
      <c r="AB11" s="163">
        <v>1.8726851851851853E-3</v>
      </c>
      <c r="AC11" s="163">
        <v>1.8726851851851853E-3</v>
      </c>
      <c r="AD11" s="163">
        <v>1.8784722222222223E-3</v>
      </c>
      <c r="AE11" s="163">
        <v>1.8969907407407405E-3</v>
      </c>
      <c r="AF11" s="163">
        <v>1.8622685185185185E-3</v>
      </c>
      <c r="AG11" s="163">
        <v>1.8738425925925925E-3</v>
      </c>
      <c r="AH11" s="163">
        <v>1.8819444444444445E-3</v>
      </c>
      <c r="AI11" s="163">
        <v>1.8900462962962961E-3</v>
      </c>
      <c r="AJ11" s="163">
        <v>1.90625E-3</v>
      </c>
      <c r="AK11" s="163">
        <v>1.9189814814814814E-3</v>
      </c>
      <c r="AL11" s="163">
        <v>1.9097222222222222E-3</v>
      </c>
      <c r="AM11" s="163">
        <v>1.9270833333333334E-3</v>
      </c>
      <c r="AN11" s="163">
        <v>1.9270833333333334E-3</v>
      </c>
      <c r="AO11" s="163">
        <v>1.8784722222222223E-3</v>
      </c>
      <c r="AP11" s="163">
        <v>1.8958333333333334E-3</v>
      </c>
      <c r="AQ11" s="163">
        <v>1.8842592592592594E-3</v>
      </c>
      <c r="AR11" s="163">
        <v>1.90625E-3</v>
      </c>
      <c r="AS11" s="163">
        <v>1.9270833333333334E-3</v>
      </c>
      <c r="AT11" s="163">
        <v>1.9131944444444446E-3</v>
      </c>
      <c r="AU11" s="163">
        <v>1.9131944444444446E-3</v>
      </c>
      <c r="AV11" s="163">
        <v>1.9479166666666664E-3</v>
      </c>
      <c r="AW11" s="163">
        <v>1.914351851851852E-3</v>
      </c>
      <c r="AX11" s="163">
        <v>1.935185185185185E-3</v>
      </c>
      <c r="AY11" s="163">
        <v>2.0023148148148148E-3</v>
      </c>
      <c r="AZ11" s="163">
        <v>1.9467592592592592E-3</v>
      </c>
      <c r="BA11" s="163">
        <v>1.9479166666666664E-3</v>
      </c>
      <c r="BB11" s="163">
        <v>1.9791666666666668E-3</v>
      </c>
      <c r="BC11" s="163">
        <v>1.9756944444444444E-3</v>
      </c>
      <c r="BD11" s="163">
        <v>1.9490740740740742E-3</v>
      </c>
      <c r="BE11" s="163">
        <v>1.9664351851851852E-3</v>
      </c>
      <c r="BF11" s="163">
        <v>1.9513888888888888E-3</v>
      </c>
      <c r="BG11" s="163">
        <v>1.96875E-3</v>
      </c>
      <c r="BH11" s="163">
        <v>1.988425925925926E-3</v>
      </c>
      <c r="BI11" s="163">
        <v>2.0358796296296297E-3</v>
      </c>
      <c r="BJ11" s="163">
        <v>2.023148148148148E-3</v>
      </c>
      <c r="BK11" s="163">
        <v>2.0335648148148149E-3</v>
      </c>
      <c r="BL11" s="163">
        <v>2.0046296296296296E-3</v>
      </c>
      <c r="BM11" s="163">
        <v>2.0081018518518516E-3</v>
      </c>
      <c r="BN11" s="163">
        <v>2.0069444444444444E-3</v>
      </c>
      <c r="BO11" s="163">
        <v>2.0706018518518517E-3</v>
      </c>
      <c r="BP11" s="163">
        <v>2.0995370370370373E-3</v>
      </c>
      <c r="BQ11" s="163">
        <v>2.1122685185185185E-3</v>
      </c>
      <c r="BR11" s="163">
        <v>2.0995370370370373E-3</v>
      </c>
      <c r="BS11" s="163">
        <v>2.0833333333333333E-3</v>
      </c>
      <c r="BT11" s="164">
        <v>2.0578703703703705E-3</v>
      </c>
      <c r="BU11" s="164">
        <v>2.0590277777777777E-3</v>
      </c>
    </row>
    <row r="12" spans="2:73" x14ac:dyDescent="0.2">
      <c r="B12" s="124">
        <v>9</v>
      </c>
      <c r="C12" s="125">
        <v>37</v>
      </c>
      <c r="D12" s="125" t="s">
        <v>10</v>
      </c>
      <c r="E12" s="126">
        <v>1977</v>
      </c>
      <c r="F12" s="126" t="s">
        <v>215</v>
      </c>
      <c r="G12" s="126">
        <v>5</v>
      </c>
      <c r="H12" s="125" t="s">
        <v>220</v>
      </c>
      <c r="I12" s="160">
        <v>0.12477662037037036</v>
      </c>
      <c r="J12" s="162">
        <v>2.3391203703703703E-3</v>
      </c>
      <c r="K12" s="163">
        <v>1.8333333333333335E-3</v>
      </c>
      <c r="L12" s="163">
        <v>1.8587962962962965E-3</v>
      </c>
      <c r="M12" s="163">
        <v>1.8715277777777782E-3</v>
      </c>
      <c r="N12" s="163">
        <v>1.8680555555555553E-3</v>
      </c>
      <c r="O12" s="163">
        <v>1.8692129629629629E-3</v>
      </c>
      <c r="P12" s="163">
        <v>1.8599537037037037E-3</v>
      </c>
      <c r="Q12" s="163">
        <v>1.8935185185185183E-3</v>
      </c>
      <c r="R12" s="163">
        <v>1.8738425925925925E-3</v>
      </c>
      <c r="S12" s="163">
        <v>1.9004629629629632E-3</v>
      </c>
      <c r="T12" s="163">
        <v>1.9097222222222222E-3</v>
      </c>
      <c r="U12" s="163">
        <v>1.8935185185185183E-3</v>
      </c>
      <c r="V12" s="163">
        <v>1.8738425925925925E-3</v>
      </c>
      <c r="W12" s="163">
        <v>1.9016203703703704E-3</v>
      </c>
      <c r="X12" s="163">
        <v>1.9016203703703704E-3</v>
      </c>
      <c r="Y12" s="163">
        <v>1.8854166666666665E-3</v>
      </c>
      <c r="Z12" s="163">
        <v>1.8935185185185183E-3</v>
      </c>
      <c r="AA12" s="163">
        <v>1.8923611111111112E-3</v>
      </c>
      <c r="AB12" s="163">
        <v>1.8969907407407405E-3</v>
      </c>
      <c r="AC12" s="163">
        <v>1.90625E-3</v>
      </c>
      <c r="AD12" s="163">
        <v>1.8958333333333334E-3</v>
      </c>
      <c r="AE12" s="163">
        <v>1.9189814814814814E-3</v>
      </c>
      <c r="AF12" s="163">
        <v>1.9178240740740742E-3</v>
      </c>
      <c r="AG12" s="163">
        <v>1.9050925925925926E-3</v>
      </c>
      <c r="AH12" s="163">
        <v>1.9166666666666666E-3</v>
      </c>
      <c r="AI12" s="163">
        <v>1.912037037037037E-3</v>
      </c>
      <c r="AJ12" s="163">
        <v>1.912037037037037E-3</v>
      </c>
      <c r="AK12" s="163">
        <v>1.9050925925925926E-3</v>
      </c>
      <c r="AL12" s="163">
        <v>1.9039351851851854E-3</v>
      </c>
      <c r="AM12" s="163">
        <v>1.9537037037037036E-3</v>
      </c>
      <c r="AN12" s="163">
        <v>1.8877314814814816E-3</v>
      </c>
      <c r="AO12" s="163">
        <v>1.8599537037037037E-3</v>
      </c>
      <c r="AP12" s="163">
        <v>1.8750000000000001E-3</v>
      </c>
      <c r="AQ12" s="163">
        <v>1.8194444444444445E-3</v>
      </c>
      <c r="AR12" s="163">
        <v>1.8657407407407407E-3</v>
      </c>
      <c r="AS12" s="163">
        <v>1.8900462962962961E-3</v>
      </c>
      <c r="AT12" s="163">
        <v>1.8969907407407405E-3</v>
      </c>
      <c r="AU12" s="163">
        <v>1.8877314814814816E-3</v>
      </c>
      <c r="AV12" s="163">
        <v>1.8784722222222223E-3</v>
      </c>
      <c r="AW12" s="163">
        <v>1.888888888888889E-3</v>
      </c>
      <c r="AX12" s="163">
        <v>1.8773148148148145E-3</v>
      </c>
      <c r="AY12" s="163">
        <v>1.912037037037037E-3</v>
      </c>
      <c r="AZ12" s="163">
        <v>1.9027777777777778E-3</v>
      </c>
      <c r="BA12" s="163">
        <v>1.9050925925925926E-3</v>
      </c>
      <c r="BB12" s="163">
        <v>1.9305555555555554E-3</v>
      </c>
      <c r="BC12" s="163">
        <v>1.9386574074074072E-3</v>
      </c>
      <c r="BD12" s="163">
        <v>1.9270833333333334E-3</v>
      </c>
      <c r="BE12" s="163">
        <v>1.945601851851852E-3</v>
      </c>
      <c r="BF12" s="163">
        <v>1.9768518518518516E-3</v>
      </c>
      <c r="BG12" s="163">
        <v>2.0324074074074077E-3</v>
      </c>
      <c r="BH12" s="163">
        <v>2.0138888888888888E-3</v>
      </c>
      <c r="BI12" s="163">
        <v>2.0416666666666669E-3</v>
      </c>
      <c r="BJ12" s="163">
        <v>2.0347222222222221E-3</v>
      </c>
      <c r="BK12" s="163">
        <v>2.135416666666667E-3</v>
      </c>
      <c r="BL12" s="163">
        <v>2.1087962962962965E-3</v>
      </c>
      <c r="BM12" s="163">
        <v>2.1307870370370369E-3</v>
      </c>
      <c r="BN12" s="163">
        <v>2.181712962962963E-3</v>
      </c>
      <c r="BO12" s="163">
        <v>2.2083333333333334E-3</v>
      </c>
      <c r="BP12" s="163">
        <v>2.1678240740740742E-3</v>
      </c>
      <c r="BQ12" s="163">
        <v>2.1574074074074074E-3</v>
      </c>
      <c r="BR12" s="163">
        <v>2.0995370370370373E-3</v>
      </c>
      <c r="BS12" s="163">
        <v>2.0775462962962965E-3</v>
      </c>
      <c r="BT12" s="164">
        <v>2.0601851851851853E-3</v>
      </c>
      <c r="BU12" s="164">
        <v>1.9965277777777781E-3</v>
      </c>
    </row>
    <row r="13" spans="2:73" x14ac:dyDescent="0.2">
      <c r="B13" s="124">
        <v>10</v>
      </c>
      <c r="C13" s="125">
        <v>136</v>
      </c>
      <c r="D13" s="125" t="s">
        <v>222</v>
      </c>
      <c r="E13" s="126">
        <v>1979</v>
      </c>
      <c r="F13" s="126" t="s">
        <v>218</v>
      </c>
      <c r="G13" s="126">
        <v>5</v>
      </c>
      <c r="H13" s="125" t="s">
        <v>223</v>
      </c>
      <c r="I13" s="160">
        <v>0.12509490740740739</v>
      </c>
      <c r="J13" s="162">
        <v>2.0277777777777777E-3</v>
      </c>
      <c r="K13" s="163">
        <v>1.7800925925925927E-3</v>
      </c>
      <c r="L13" s="163">
        <v>1.7800925925925927E-3</v>
      </c>
      <c r="M13" s="163">
        <v>1.8182870370370369E-3</v>
      </c>
      <c r="N13" s="163">
        <v>1.8506944444444445E-3</v>
      </c>
      <c r="O13" s="163">
        <v>1.8877314814814816E-3</v>
      </c>
      <c r="P13" s="163">
        <v>1.8449074074074073E-3</v>
      </c>
      <c r="Q13" s="163">
        <v>1.8449074074074073E-3</v>
      </c>
      <c r="R13" s="163">
        <v>1.7974537037037037E-3</v>
      </c>
      <c r="S13" s="163">
        <v>1.8553240740740743E-3</v>
      </c>
      <c r="T13" s="163">
        <v>1.8877314814814816E-3</v>
      </c>
      <c r="U13" s="163">
        <v>1.7847222222222225E-3</v>
      </c>
      <c r="V13" s="163">
        <v>1.9097222222222222E-3</v>
      </c>
      <c r="W13" s="163">
        <v>1.8287037037037037E-3</v>
      </c>
      <c r="X13" s="163">
        <v>1.8252314814814815E-3</v>
      </c>
      <c r="Y13" s="163">
        <v>1.8796296296296295E-3</v>
      </c>
      <c r="Z13" s="163">
        <v>1.8819444444444445E-3</v>
      </c>
      <c r="AA13" s="163">
        <v>1.8796296296296295E-3</v>
      </c>
      <c r="AB13" s="163">
        <v>1.8900462962962961E-3</v>
      </c>
      <c r="AC13" s="163">
        <v>1.8541666666666665E-3</v>
      </c>
      <c r="AD13" s="163">
        <v>1.8229166666666665E-3</v>
      </c>
      <c r="AE13" s="163">
        <v>1.8368055555555557E-3</v>
      </c>
      <c r="AF13" s="163">
        <v>1.8576388888888887E-3</v>
      </c>
      <c r="AG13" s="163">
        <v>1.920138888888889E-3</v>
      </c>
      <c r="AH13" s="163">
        <v>1.8912037037037038E-3</v>
      </c>
      <c r="AI13" s="163">
        <v>1.8668981481481481E-3</v>
      </c>
      <c r="AJ13" s="163">
        <v>1.8680555555555553E-3</v>
      </c>
      <c r="AK13" s="163">
        <v>1.9074074074074074E-3</v>
      </c>
      <c r="AL13" s="163">
        <v>1.9375E-3</v>
      </c>
      <c r="AM13" s="163">
        <v>1.8969907407407405E-3</v>
      </c>
      <c r="AN13" s="163">
        <v>1.888888888888889E-3</v>
      </c>
      <c r="AO13" s="163">
        <v>1.8912037037037038E-3</v>
      </c>
      <c r="AP13" s="163">
        <v>1.9097222222222222E-3</v>
      </c>
      <c r="AQ13" s="163">
        <v>1.8981481481481482E-3</v>
      </c>
      <c r="AR13" s="163">
        <v>1.9259259259259262E-3</v>
      </c>
      <c r="AS13" s="163">
        <v>1.9166666666666666E-3</v>
      </c>
      <c r="AT13" s="163">
        <v>1.9444444444444442E-3</v>
      </c>
      <c r="AU13" s="163">
        <v>1.9467592592592592E-3</v>
      </c>
      <c r="AV13" s="163">
        <v>1.9328703703703704E-3</v>
      </c>
      <c r="AW13" s="163">
        <v>1.9618055555555556E-3</v>
      </c>
      <c r="AX13" s="163">
        <v>1.9131944444444446E-3</v>
      </c>
      <c r="AY13" s="163">
        <v>2.003472222222222E-3</v>
      </c>
      <c r="AZ13" s="163">
        <v>1.9756944444444444E-3</v>
      </c>
      <c r="BA13" s="163">
        <v>1.9872685185185189E-3</v>
      </c>
      <c r="BB13" s="163">
        <v>2.0081018518518516E-3</v>
      </c>
      <c r="BC13" s="163">
        <v>2.0046296296296296E-3</v>
      </c>
      <c r="BD13" s="163">
        <v>2.003472222222222E-3</v>
      </c>
      <c r="BE13" s="163">
        <v>2.0312499999999996E-3</v>
      </c>
      <c r="BF13" s="163">
        <v>2.011574074074074E-3</v>
      </c>
      <c r="BG13" s="163">
        <v>2.0659722222222221E-3</v>
      </c>
      <c r="BH13" s="163">
        <v>2.0682870370370373E-3</v>
      </c>
      <c r="BI13" s="163">
        <v>2.0648148148148149E-3</v>
      </c>
      <c r="BJ13" s="163">
        <v>2.0810185185185185E-3</v>
      </c>
      <c r="BK13" s="163">
        <v>2.0937500000000001E-3</v>
      </c>
      <c r="BL13" s="163">
        <v>2.1018518518518517E-3</v>
      </c>
      <c r="BM13" s="163">
        <v>2.1030092592592593E-3</v>
      </c>
      <c r="BN13" s="163">
        <v>2.2164351851851854E-3</v>
      </c>
      <c r="BO13" s="163">
        <v>2.1909722222222222E-3</v>
      </c>
      <c r="BP13" s="163">
        <v>2.2013888888888886E-3</v>
      </c>
      <c r="BQ13" s="163">
        <v>2.1990740740740742E-3</v>
      </c>
      <c r="BR13" s="163">
        <v>2.2164351851851854E-3</v>
      </c>
      <c r="BS13" s="163">
        <v>2.1967592592592594E-3</v>
      </c>
      <c r="BT13" s="164">
        <v>2.1990740740740742E-3</v>
      </c>
      <c r="BU13" s="164">
        <v>2.0266203703703705E-3</v>
      </c>
    </row>
    <row r="14" spans="2:73" x14ac:dyDescent="0.2">
      <c r="B14" s="124">
        <v>11</v>
      </c>
      <c r="C14" s="125">
        <v>132</v>
      </c>
      <c r="D14" s="125" t="s">
        <v>5</v>
      </c>
      <c r="E14" s="126">
        <v>1967</v>
      </c>
      <c r="F14" s="126" t="s">
        <v>224</v>
      </c>
      <c r="G14" s="126">
        <v>1</v>
      </c>
      <c r="H14" s="125" t="s">
        <v>179</v>
      </c>
      <c r="I14" s="160">
        <v>0.12578356481481481</v>
      </c>
      <c r="J14" s="162">
        <v>2.3449074074074075E-3</v>
      </c>
      <c r="K14" s="163">
        <v>1.8483796296296295E-3</v>
      </c>
      <c r="L14" s="163">
        <v>1.8402777777777777E-3</v>
      </c>
      <c r="M14" s="163">
        <v>1.9270833333333334E-3</v>
      </c>
      <c r="N14" s="163">
        <v>1.939814814814815E-3</v>
      </c>
      <c r="O14" s="163">
        <v>1.9050925925925926E-3</v>
      </c>
      <c r="P14" s="163">
        <v>1.9328703703703704E-3</v>
      </c>
      <c r="Q14" s="163">
        <v>1.9074074074074074E-3</v>
      </c>
      <c r="R14" s="163">
        <v>1.9270833333333334E-3</v>
      </c>
      <c r="S14" s="163">
        <v>1.9594907407407408E-3</v>
      </c>
      <c r="T14" s="163">
        <v>1.9328703703703704E-3</v>
      </c>
      <c r="U14" s="163">
        <v>1.9490740740740742E-3</v>
      </c>
      <c r="V14" s="163">
        <v>1.9490740740740742E-3</v>
      </c>
      <c r="W14" s="163">
        <v>1.9710648148148148E-3</v>
      </c>
      <c r="X14" s="163">
        <v>1.9444444444444442E-3</v>
      </c>
      <c r="Y14" s="163">
        <v>1.935185185185185E-3</v>
      </c>
      <c r="Z14" s="163">
        <v>1.931712962962963E-3</v>
      </c>
      <c r="AA14" s="163">
        <v>1.9305555555555554E-3</v>
      </c>
      <c r="AB14" s="163">
        <v>1.9166666666666666E-3</v>
      </c>
      <c r="AC14" s="163">
        <v>1.9282407407407408E-3</v>
      </c>
      <c r="AD14" s="163">
        <v>1.9305555555555554E-3</v>
      </c>
      <c r="AE14" s="163">
        <v>1.9375E-3</v>
      </c>
      <c r="AF14" s="163">
        <v>1.920138888888889E-3</v>
      </c>
      <c r="AG14" s="163">
        <v>1.9166666666666666E-3</v>
      </c>
      <c r="AH14" s="163">
        <v>1.931712962962963E-3</v>
      </c>
      <c r="AI14" s="163">
        <v>1.9259259259259262E-3</v>
      </c>
      <c r="AJ14" s="163">
        <v>1.935185185185185E-3</v>
      </c>
      <c r="AK14" s="163">
        <v>1.9085648148148145E-3</v>
      </c>
      <c r="AL14" s="163">
        <v>1.9212962962962962E-3</v>
      </c>
      <c r="AM14" s="163">
        <v>1.9421296296296298E-3</v>
      </c>
      <c r="AN14" s="163">
        <v>1.945601851851852E-3</v>
      </c>
      <c r="AO14" s="163">
        <v>1.939814814814815E-3</v>
      </c>
      <c r="AP14" s="163">
        <v>1.9293981481481482E-3</v>
      </c>
      <c r="AQ14" s="163">
        <v>1.9409722222222222E-3</v>
      </c>
      <c r="AR14" s="163">
        <v>1.9224537037037038E-3</v>
      </c>
      <c r="AS14" s="163">
        <v>1.9513888888888888E-3</v>
      </c>
      <c r="AT14" s="163">
        <v>1.9826388888888888E-3</v>
      </c>
      <c r="AU14" s="163">
        <v>1.9328703703703704E-3</v>
      </c>
      <c r="AV14" s="163">
        <v>1.9745370370370372E-3</v>
      </c>
      <c r="AW14" s="163">
        <v>1.957175925925926E-3</v>
      </c>
      <c r="AX14" s="163">
        <v>1.965277777777778E-3</v>
      </c>
      <c r="AY14" s="163">
        <v>1.9548611111111112E-3</v>
      </c>
      <c r="AZ14" s="163">
        <v>1.9479166666666664E-3</v>
      </c>
      <c r="BA14" s="163">
        <v>1.980324074074074E-3</v>
      </c>
      <c r="BB14" s="163">
        <v>1.9745370370370372E-3</v>
      </c>
      <c r="BC14" s="163">
        <v>1.9525462962962962E-3</v>
      </c>
      <c r="BD14" s="163">
        <v>1.9259259259259262E-3</v>
      </c>
      <c r="BE14" s="163">
        <v>1.9675925925925928E-3</v>
      </c>
      <c r="BF14" s="163">
        <v>2.0104166666666669E-3</v>
      </c>
      <c r="BG14" s="163">
        <v>1.939814814814815E-3</v>
      </c>
      <c r="BH14" s="163">
        <v>2.011574074074074E-3</v>
      </c>
      <c r="BI14" s="163">
        <v>2.0405092592592593E-3</v>
      </c>
      <c r="BJ14" s="163">
        <v>2.0706018518518517E-3</v>
      </c>
      <c r="BK14" s="163">
        <v>2.0162037037037036E-3</v>
      </c>
      <c r="BL14" s="163">
        <v>2.003472222222222E-3</v>
      </c>
      <c r="BM14" s="163">
        <v>2.0162037037037036E-3</v>
      </c>
      <c r="BN14" s="163">
        <v>2.0601851851851853E-3</v>
      </c>
      <c r="BO14" s="163">
        <v>2.0648148148148149E-3</v>
      </c>
      <c r="BP14" s="163">
        <v>2.0833333333333333E-3</v>
      </c>
      <c r="BQ14" s="163">
        <v>2.1030092592592593E-3</v>
      </c>
      <c r="BR14" s="163">
        <v>2.0578703703703705E-3</v>
      </c>
      <c r="BS14" s="163">
        <v>2.0462962962962965E-3</v>
      </c>
      <c r="BT14" s="164">
        <v>2.0046296296296296E-3</v>
      </c>
      <c r="BU14" s="164">
        <v>1.9178240740740742E-3</v>
      </c>
    </row>
    <row r="15" spans="2:73" x14ac:dyDescent="0.2">
      <c r="B15" s="124">
        <v>12</v>
      </c>
      <c r="C15" s="125">
        <v>104</v>
      </c>
      <c r="D15" s="125" t="s">
        <v>190</v>
      </c>
      <c r="E15" s="126">
        <v>1987</v>
      </c>
      <c r="F15" s="126" t="s">
        <v>218</v>
      </c>
      <c r="G15" s="126">
        <v>6</v>
      </c>
      <c r="H15" s="125" t="s">
        <v>225</v>
      </c>
      <c r="I15" s="160">
        <v>0.12709953703703705</v>
      </c>
      <c r="J15" s="162">
        <v>2.3472222222222223E-3</v>
      </c>
      <c r="K15" s="163">
        <v>1.7835648148148149E-3</v>
      </c>
      <c r="L15" s="163">
        <v>1.8333333333333335E-3</v>
      </c>
      <c r="M15" s="163">
        <v>1.8495370370370369E-3</v>
      </c>
      <c r="N15" s="163">
        <v>1.8321759259259257E-3</v>
      </c>
      <c r="O15" s="163">
        <v>1.8773148148148145E-3</v>
      </c>
      <c r="P15" s="163">
        <v>1.8784722222222223E-3</v>
      </c>
      <c r="Q15" s="163">
        <v>1.8634259259259261E-3</v>
      </c>
      <c r="R15" s="163">
        <v>1.8472222222222223E-3</v>
      </c>
      <c r="S15" s="163">
        <v>1.8599537037037037E-3</v>
      </c>
      <c r="T15" s="163">
        <v>1.8379629629629629E-3</v>
      </c>
      <c r="U15" s="163">
        <v>1.8553240740740743E-3</v>
      </c>
      <c r="V15" s="163">
        <v>1.8969907407407405E-3</v>
      </c>
      <c r="W15" s="163">
        <v>1.8506944444444445E-3</v>
      </c>
      <c r="X15" s="163">
        <v>1.8865740740740742E-3</v>
      </c>
      <c r="Y15" s="163">
        <v>1.8865740740740742E-3</v>
      </c>
      <c r="Z15" s="163">
        <v>1.9004629629629632E-3</v>
      </c>
      <c r="AA15" s="163">
        <v>1.9247685185185184E-3</v>
      </c>
      <c r="AB15" s="163">
        <v>1.945601851851852E-3</v>
      </c>
      <c r="AC15" s="163">
        <v>1.9328703703703704E-3</v>
      </c>
      <c r="AD15" s="163">
        <v>1.9236111111111112E-3</v>
      </c>
      <c r="AE15" s="163">
        <v>1.920138888888889E-3</v>
      </c>
      <c r="AF15" s="163">
        <v>1.935185185185185E-3</v>
      </c>
      <c r="AG15" s="163">
        <v>1.9189814814814814E-3</v>
      </c>
      <c r="AH15" s="163">
        <v>1.9375E-3</v>
      </c>
      <c r="AI15" s="163">
        <v>1.9236111111111112E-3</v>
      </c>
      <c r="AJ15" s="163">
        <v>1.960648148148148E-3</v>
      </c>
      <c r="AK15" s="163">
        <v>1.9664351851851852E-3</v>
      </c>
      <c r="AL15" s="163">
        <v>1.9675925925925928E-3</v>
      </c>
      <c r="AM15" s="163">
        <v>1.96875E-3</v>
      </c>
      <c r="AN15" s="163">
        <v>1.9756944444444444E-3</v>
      </c>
      <c r="AO15" s="163">
        <v>1.9594907407407408E-3</v>
      </c>
      <c r="AP15" s="163">
        <v>1.9490740740740742E-3</v>
      </c>
      <c r="AQ15" s="163">
        <v>1.9097222222222222E-3</v>
      </c>
      <c r="AR15" s="163">
        <v>1.957175925925926E-3</v>
      </c>
      <c r="AS15" s="163">
        <v>1.9629629629629628E-3</v>
      </c>
      <c r="AT15" s="163">
        <v>2E-3</v>
      </c>
      <c r="AU15" s="163">
        <v>2.0023148148148148E-3</v>
      </c>
      <c r="AV15" s="163">
        <v>1.9583333333333336E-3</v>
      </c>
      <c r="AW15" s="163">
        <v>2.0173611111111108E-3</v>
      </c>
      <c r="AX15" s="163">
        <v>2.0254629629629629E-3</v>
      </c>
      <c r="AY15" s="163">
        <v>2.0196759259259261E-3</v>
      </c>
      <c r="AZ15" s="163">
        <v>2.0069444444444444E-3</v>
      </c>
      <c r="BA15" s="163">
        <v>2.0173611111111108E-3</v>
      </c>
      <c r="BB15" s="163">
        <v>1.9791666666666668E-3</v>
      </c>
      <c r="BC15" s="163">
        <v>1.9965277777777781E-3</v>
      </c>
      <c r="BD15" s="163">
        <v>2.0289351851851853E-3</v>
      </c>
      <c r="BE15" s="163">
        <v>2.0775462962962965E-3</v>
      </c>
      <c r="BF15" s="163">
        <v>2.0636574074074073E-3</v>
      </c>
      <c r="BG15" s="163">
        <v>2.0937500000000001E-3</v>
      </c>
      <c r="BH15" s="163">
        <v>2.0937500000000001E-3</v>
      </c>
      <c r="BI15" s="163">
        <v>2.1481481481481482E-3</v>
      </c>
      <c r="BJ15" s="163">
        <v>2.158564814814815E-3</v>
      </c>
      <c r="BK15" s="163">
        <v>2.1423611111111109E-3</v>
      </c>
      <c r="BL15" s="163">
        <v>2.1365740740740742E-3</v>
      </c>
      <c r="BM15" s="163">
        <v>2.1157407407407409E-3</v>
      </c>
      <c r="BN15" s="163">
        <v>2.1574074074074074E-3</v>
      </c>
      <c r="BO15" s="163">
        <v>2.2141203703703702E-3</v>
      </c>
      <c r="BP15" s="163">
        <v>2.193287037037037E-3</v>
      </c>
      <c r="BQ15" s="163">
        <v>2.135416666666667E-3</v>
      </c>
      <c r="BR15" s="163">
        <v>2.1631944444444446E-3</v>
      </c>
      <c r="BS15" s="163">
        <v>2.0925925925925925E-3</v>
      </c>
      <c r="BT15" s="164">
        <v>2.1608796296296298E-3</v>
      </c>
      <c r="BU15" s="164">
        <v>1.8738425925925925E-3</v>
      </c>
    </row>
    <row r="16" spans="2:73" x14ac:dyDescent="0.2">
      <c r="B16" s="124">
        <v>13</v>
      </c>
      <c r="C16" s="125">
        <v>22</v>
      </c>
      <c r="D16" s="125" t="s">
        <v>13</v>
      </c>
      <c r="E16" s="126">
        <v>1979</v>
      </c>
      <c r="F16" s="126" t="s">
        <v>218</v>
      </c>
      <c r="G16" s="126">
        <v>7</v>
      </c>
      <c r="H16" s="125" t="s">
        <v>220</v>
      </c>
      <c r="I16" s="160">
        <v>0.12711342592592592</v>
      </c>
      <c r="J16" s="162">
        <v>2.3460648148148151E-3</v>
      </c>
      <c r="K16" s="163">
        <v>1.8668981481481481E-3</v>
      </c>
      <c r="L16" s="163">
        <v>1.888888888888889E-3</v>
      </c>
      <c r="M16" s="163">
        <v>1.9375E-3</v>
      </c>
      <c r="N16" s="163">
        <v>1.912037037037037E-3</v>
      </c>
      <c r="O16" s="163">
        <v>1.8622685185185185E-3</v>
      </c>
      <c r="P16" s="163">
        <v>1.9305555555555554E-3</v>
      </c>
      <c r="Q16" s="163">
        <v>1.9050925925925926E-3</v>
      </c>
      <c r="R16" s="163">
        <v>1.9166666666666666E-3</v>
      </c>
      <c r="S16" s="163">
        <v>1.9594907407407408E-3</v>
      </c>
      <c r="T16" s="163">
        <v>1.9490740740740742E-3</v>
      </c>
      <c r="U16" s="163">
        <v>1.939814814814815E-3</v>
      </c>
      <c r="V16" s="163">
        <v>1.9583333333333336E-3</v>
      </c>
      <c r="W16" s="163">
        <v>1.9629629629629628E-3</v>
      </c>
      <c r="X16" s="163">
        <v>1.943287037037037E-3</v>
      </c>
      <c r="Y16" s="163">
        <v>1.935185185185185E-3</v>
      </c>
      <c r="Z16" s="163">
        <v>1.935185185185185E-3</v>
      </c>
      <c r="AA16" s="163">
        <v>1.9282407407407408E-3</v>
      </c>
      <c r="AB16" s="163">
        <v>1.9189814814814814E-3</v>
      </c>
      <c r="AC16" s="163">
        <v>1.9224537037037038E-3</v>
      </c>
      <c r="AD16" s="163">
        <v>1.9375E-3</v>
      </c>
      <c r="AE16" s="163">
        <v>1.9340277777777778E-3</v>
      </c>
      <c r="AF16" s="163">
        <v>1.9224537037037038E-3</v>
      </c>
      <c r="AG16" s="163">
        <v>1.9085648148148145E-3</v>
      </c>
      <c r="AH16" s="163">
        <v>1.939814814814815E-3</v>
      </c>
      <c r="AI16" s="163">
        <v>1.9155092592592592E-3</v>
      </c>
      <c r="AJ16" s="163">
        <v>1.943287037037037E-3</v>
      </c>
      <c r="AK16" s="163">
        <v>1.9074074074074074E-3</v>
      </c>
      <c r="AL16" s="163">
        <v>1.9305555555555554E-3</v>
      </c>
      <c r="AM16" s="163">
        <v>1.9305555555555554E-3</v>
      </c>
      <c r="AN16" s="163">
        <v>1.9513888888888888E-3</v>
      </c>
      <c r="AO16" s="163">
        <v>1.939814814814815E-3</v>
      </c>
      <c r="AP16" s="163">
        <v>1.9189814814814814E-3</v>
      </c>
      <c r="AQ16" s="163">
        <v>1.9490740740740742E-3</v>
      </c>
      <c r="AR16" s="163">
        <v>1.9247685185185184E-3</v>
      </c>
      <c r="AS16" s="163">
        <v>1.945601851851852E-3</v>
      </c>
      <c r="AT16" s="163">
        <v>1.9861111111111108E-3</v>
      </c>
      <c r="AU16" s="163">
        <v>1.9293981481481482E-3</v>
      </c>
      <c r="AV16" s="163">
        <v>1.9780092592592592E-3</v>
      </c>
      <c r="AW16" s="163">
        <v>1.9548611111111112E-3</v>
      </c>
      <c r="AX16" s="163">
        <v>1.9583333333333336E-3</v>
      </c>
      <c r="AY16" s="163">
        <v>1.957175925925926E-3</v>
      </c>
      <c r="AZ16" s="163">
        <v>1.9560185185185184E-3</v>
      </c>
      <c r="BA16" s="163">
        <v>1.9768518518518516E-3</v>
      </c>
      <c r="BB16" s="163">
        <v>1.9791666666666668E-3</v>
      </c>
      <c r="BC16" s="163">
        <v>1.9340277777777778E-3</v>
      </c>
      <c r="BD16" s="163">
        <v>1.9826388888888888E-3</v>
      </c>
      <c r="BE16" s="163">
        <v>1.96412037037037E-3</v>
      </c>
      <c r="BF16" s="163">
        <v>1.9988425925925924E-3</v>
      </c>
      <c r="BG16" s="163">
        <v>2.0266203703703705E-3</v>
      </c>
      <c r="BH16" s="163">
        <v>2.011574074074074E-3</v>
      </c>
      <c r="BI16" s="163">
        <v>2.0428240740740741E-3</v>
      </c>
      <c r="BJ16" s="163">
        <v>2.0208333333333332E-3</v>
      </c>
      <c r="BK16" s="163">
        <v>2.0578703703703705E-3</v>
      </c>
      <c r="BL16" s="163">
        <v>2.0717592592592593E-3</v>
      </c>
      <c r="BM16" s="163">
        <v>2.0706018518518517E-3</v>
      </c>
      <c r="BN16" s="163">
        <v>2.1469907407407405E-3</v>
      </c>
      <c r="BO16" s="163">
        <v>2.0925925925925925E-3</v>
      </c>
      <c r="BP16" s="163">
        <v>2.1747685185185186E-3</v>
      </c>
      <c r="BQ16" s="163">
        <v>2.2164351851851854E-3</v>
      </c>
      <c r="BR16" s="163">
        <v>2.2071759259259258E-3</v>
      </c>
      <c r="BS16" s="163">
        <v>2.259259259259259E-3</v>
      </c>
      <c r="BT16" s="164">
        <v>2.1967592592592594E-3</v>
      </c>
      <c r="BU16" s="164">
        <v>2.1435185185185186E-3</v>
      </c>
    </row>
    <row r="17" spans="2:73" x14ac:dyDescent="0.2">
      <c r="B17" s="124">
        <v>14</v>
      </c>
      <c r="C17" s="125">
        <v>123</v>
      </c>
      <c r="D17" s="125" t="s">
        <v>177</v>
      </c>
      <c r="E17" s="126">
        <v>1978</v>
      </c>
      <c r="F17" s="126" t="s">
        <v>218</v>
      </c>
      <c r="G17" s="126">
        <v>8</v>
      </c>
      <c r="H17" s="125" t="s">
        <v>178</v>
      </c>
      <c r="I17" s="160">
        <v>0.13064930555555557</v>
      </c>
      <c r="J17" s="162">
        <v>2.2789351851851855E-3</v>
      </c>
      <c r="K17" s="163">
        <v>1.8344907407407407E-3</v>
      </c>
      <c r="L17" s="163">
        <v>1.9074074074074074E-3</v>
      </c>
      <c r="M17" s="163">
        <v>1.9236111111111112E-3</v>
      </c>
      <c r="N17" s="163">
        <v>1.9583333333333336E-3</v>
      </c>
      <c r="O17" s="163">
        <v>1.90625E-3</v>
      </c>
      <c r="P17" s="163">
        <v>1.9270833333333334E-3</v>
      </c>
      <c r="Q17" s="163">
        <v>1.90625E-3</v>
      </c>
      <c r="R17" s="163">
        <v>1.945601851851852E-3</v>
      </c>
      <c r="S17" s="163">
        <v>1.9502314814814816E-3</v>
      </c>
      <c r="T17" s="163">
        <v>1.9525462962962962E-3</v>
      </c>
      <c r="U17" s="163">
        <v>1.9328703703703704E-3</v>
      </c>
      <c r="V17" s="163">
        <v>1.90625E-3</v>
      </c>
      <c r="W17" s="163">
        <v>2.0185185185185184E-3</v>
      </c>
      <c r="X17" s="163">
        <v>1.943287037037037E-3</v>
      </c>
      <c r="Y17" s="163">
        <v>1.9340277777777778E-3</v>
      </c>
      <c r="Z17" s="163">
        <v>1.935185185185185E-3</v>
      </c>
      <c r="AA17" s="163">
        <v>1.9155092592592592E-3</v>
      </c>
      <c r="AB17" s="163">
        <v>1.9479166666666664E-3</v>
      </c>
      <c r="AC17" s="163">
        <v>1.931712962962963E-3</v>
      </c>
      <c r="AD17" s="163">
        <v>1.9131944444444446E-3</v>
      </c>
      <c r="AE17" s="163">
        <v>1.9328703703703704E-3</v>
      </c>
      <c r="AF17" s="163">
        <v>1.9247685185185184E-3</v>
      </c>
      <c r="AG17" s="163">
        <v>1.9293981481481482E-3</v>
      </c>
      <c r="AH17" s="163">
        <v>1.9131944444444446E-3</v>
      </c>
      <c r="AI17" s="163">
        <v>1.9131944444444446E-3</v>
      </c>
      <c r="AJ17" s="163">
        <v>1.9328703703703704E-3</v>
      </c>
      <c r="AK17" s="163">
        <v>1.9224537037037038E-3</v>
      </c>
      <c r="AL17" s="163">
        <v>1.9305555555555554E-3</v>
      </c>
      <c r="AM17" s="163">
        <v>1.9340277777777778E-3</v>
      </c>
      <c r="AN17" s="163">
        <v>1.9212962962962962E-3</v>
      </c>
      <c r="AO17" s="163">
        <v>1.965277777777778E-3</v>
      </c>
      <c r="AP17" s="163">
        <v>1.9224537037037038E-3</v>
      </c>
      <c r="AQ17" s="163">
        <v>1.9270833333333334E-3</v>
      </c>
      <c r="AR17" s="163">
        <v>1.9756944444444444E-3</v>
      </c>
      <c r="AS17" s="163">
        <v>2.0486111111111113E-3</v>
      </c>
      <c r="AT17" s="163">
        <v>2.0474537037037037E-3</v>
      </c>
      <c r="AU17" s="163">
        <v>2.1250000000000002E-3</v>
      </c>
      <c r="AV17" s="163">
        <v>2.127314814814815E-3</v>
      </c>
      <c r="AW17" s="163">
        <v>2.170138888888889E-3</v>
      </c>
      <c r="AX17" s="163">
        <v>2.1469907407407405E-3</v>
      </c>
      <c r="AY17" s="163">
        <v>2.1006944444444445E-3</v>
      </c>
      <c r="AZ17" s="163">
        <v>2.1192129629629629E-3</v>
      </c>
      <c r="BA17" s="163">
        <v>2.1331018518518517E-3</v>
      </c>
      <c r="BB17" s="163">
        <v>2.0648148148148149E-3</v>
      </c>
      <c r="BC17" s="163">
        <v>2.1400462962962961E-3</v>
      </c>
      <c r="BD17" s="163">
        <v>2.1192129629629629E-3</v>
      </c>
      <c r="BE17" s="163">
        <v>2.1655092592592589E-3</v>
      </c>
      <c r="BF17" s="163">
        <v>2.1944444444444446E-3</v>
      </c>
      <c r="BG17" s="163">
        <v>2.173611111111111E-3</v>
      </c>
      <c r="BH17" s="163">
        <v>2.1747685185185186E-3</v>
      </c>
      <c r="BI17" s="163">
        <v>2.2430555555555554E-3</v>
      </c>
      <c r="BJ17" s="163">
        <v>2.2800925925925927E-3</v>
      </c>
      <c r="BK17" s="163">
        <v>2.2673611111111111E-3</v>
      </c>
      <c r="BL17" s="163">
        <v>2.3043981481481483E-3</v>
      </c>
      <c r="BM17" s="163">
        <v>2.3009259259259259E-3</v>
      </c>
      <c r="BN17" s="163">
        <v>2.3067129629629631E-3</v>
      </c>
      <c r="BO17" s="163">
        <v>2.1909722222222222E-3</v>
      </c>
      <c r="BP17" s="163">
        <v>2.1921296296296298E-3</v>
      </c>
      <c r="BQ17" s="163">
        <v>2.3229166666666663E-3</v>
      </c>
      <c r="BR17" s="163">
        <v>2.166666666666667E-3</v>
      </c>
      <c r="BS17" s="163">
        <v>2.0682870370370373E-3</v>
      </c>
      <c r="BT17" s="164">
        <v>2.0196759259259261E-3</v>
      </c>
      <c r="BU17" s="164">
        <v>2.0208333333333332E-3</v>
      </c>
    </row>
    <row r="18" spans="2:73" x14ac:dyDescent="0.2">
      <c r="B18" s="124">
        <v>15</v>
      </c>
      <c r="C18" s="125">
        <v>45</v>
      </c>
      <c r="D18" s="125" t="s">
        <v>226</v>
      </c>
      <c r="E18" s="126">
        <v>1974</v>
      </c>
      <c r="F18" s="126" t="s">
        <v>215</v>
      </c>
      <c r="G18" s="126">
        <v>6</v>
      </c>
      <c r="H18" s="125" t="s">
        <v>227</v>
      </c>
      <c r="I18" s="160">
        <v>0.13328587962962962</v>
      </c>
      <c r="J18" s="162">
        <v>2.3506944444444443E-3</v>
      </c>
      <c r="K18" s="163">
        <v>1.8495370370370369E-3</v>
      </c>
      <c r="L18" s="163">
        <v>1.8356481481481481E-3</v>
      </c>
      <c r="M18" s="163">
        <v>1.9270833333333334E-3</v>
      </c>
      <c r="N18" s="163">
        <v>1.9375E-3</v>
      </c>
      <c r="O18" s="163">
        <v>1.9074074074074074E-3</v>
      </c>
      <c r="P18" s="163">
        <v>1.9328703703703704E-3</v>
      </c>
      <c r="Q18" s="163">
        <v>1.9108796296296298E-3</v>
      </c>
      <c r="R18" s="163">
        <v>1.9282407407407408E-3</v>
      </c>
      <c r="S18" s="163">
        <v>1.9548611111111112E-3</v>
      </c>
      <c r="T18" s="163">
        <v>1.9340277777777778E-3</v>
      </c>
      <c r="U18" s="163">
        <v>1.9421296296296298E-3</v>
      </c>
      <c r="V18" s="163">
        <v>1.960648148148148E-3</v>
      </c>
      <c r="W18" s="163">
        <v>1.96412037037037E-3</v>
      </c>
      <c r="X18" s="163">
        <v>1.9525462962962962E-3</v>
      </c>
      <c r="Y18" s="163">
        <v>1.9340277777777778E-3</v>
      </c>
      <c r="Z18" s="163">
        <v>1.9293981481481482E-3</v>
      </c>
      <c r="AA18" s="163">
        <v>1.931712962962963E-3</v>
      </c>
      <c r="AB18" s="163">
        <v>1.9155092592592592E-3</v>
      </c>
      <c r="AC18" s="163">
        <v>1.931712962962963E-3</v>
      </c>
      <c r="AD18" s="163">
        <v>1.9340277777777778E-3</v>
      </c>
      <c r="AE18" s="163">
        <v>1.931712962962963E-3</v>
      </c>
      <c r="AF18" s="163">
        <v>1.9224537037037038E-3</v>
      </c>
      <c r="AG18" s="163">
        <v>1.914351851851852E-3</v>
      </c>
      <c r="AH18" s="163">
        <v>1.9328703703703704E-3</v>
      </c>
      <c r="AI18" s="163">
        <v>1.9421296296296298E-3</v>
      </c>
      <c r="AJ18" s="163">
        <v>1.9513888888888888E-3</v>
      </c>
      <c r="AK18" s="163">
        <v>1.9618055555555556E-3</v>
      </c>
      <c r="AL18" s="163">
        <v>1.9675925925925928E-3</v>
      </c>
      <c r="AM18" s="163">
        <v>2.0636574074074073E-3</v>
      </c>
      <c r="AN18" s="163">
        <v>2.4398148148148148E-3</v>
      </c>
      <c r="AO18" s="163">
        <v>2.003472222222222E-3</v>
      </c>
      <c r="AP18" s="163">
        <v>2.0439814814814813E-3</v>
      </c>
      <c r="AQ18" s="163">
        <v>2.0520833333333333E-3</v>
      </c>
      <c r="AR18" s="163">
        <v>2.1041666666666665E-3</v>
      </c>
      <c r="AS18" s="163">
        <v>2.0879629629629629E-3</v>
      </c>
      <c r="AT18" s="163">
        <v>2.0775462962962965E-3</v>
      </c>
      <c r="AU18" s="163">
        <v>2.0949074074074073E-3</v>
      </c>
      <c r="AV18" s="163">
        <v>2.1180555555555553E-3</v>
      </c>
      <c r="AW18" s="163">
        <v>2.0949074074074073E-3</v>
      </c>
      <c r="AX18" s="163">
        <v>2.0717592592592593E-3</v>
      </c>
      <c r="AY18" s="163">
        <v>2.1099537037037037E-3</v>
      </c>
      <c r="AZ18" s="163">
        <v>2.0613425925925925E-3</v>
      </c>
      <c r="BA18" s="163">
        <v>2.0601851851851853E-3</v>
      </c>
      <c r="BB18" s="163">
        <v>2.1053240740740741E-3</v>
      </c>
      <c r="BC18" s="163">
        <v>2.1076388888888889E-3</v>
      </c>
      <c r="BD18" s="163">
        <v>2.150462962962963E-3</v>
      </c>
      <c r="BE18" s="163">
        <v>2.150462962962963E-3</v>
      </c>
      <c r="BF18" s="163">
        <v>2.170138888888889E-3</v>
      </c>
      <c r="BG18" s="163">
        <v>2.1782407407407406E-3</v>
      </c>
      <c r="BH18" s="163">
        <v>2.1967592592592594E-3</v>
      </c>
      <c r="BI18" s="163">
        <v>2.1886574074074074E-3</v>
      </c>
      <c r="BJ18" s="163">
        <v>2.1759259259259258E-3</v>
      </c>
      <c r="BK18" s="163">
        <v>2.2291666666666666E-3</v>
      </c>
      <c r="BL18" s="163">
        <v>2.2870370370370371E-3</v>
      </c>
      <c r="BM18" s="163">
        <v>2.2731481481481483E-3</v>
      </c>
      <c r="BN18" s="163">
        <v>2.3078703703703703E-3</v>
      </c>
      <c r="BO18" s="163">
        <v>2.2754629629629631E-3</v>
      </c>
      <c r="BP18" s="163">
        <v>2.2662037037037039E-3</v>
      </c>
      <c r="BQ18" s="163">
        <v>3.1238425925925926E-3</v>
      </c>
      <c r="BR18" s="163">
        <v>2.2986111111111111E-3</v>
      </c>
      <c r="BS18" s="163">
        <v>2.3171296296296299E-3</v>
      </c>
      <c r="BT18" s="164">
        <v>2.3229166666666663E-3</v>
      </c>
      <c r="BU18" s="164">
        <v>2.2881944444444443E-3</v>
      </c>
    </row>
    <row r="19" spans="2:73" x14ac:dyDescent="0.2">
      <c r="B19" s="124">
        <v>16</v>
      </c>
      <c r="C19" s="125">
        <v>96</v>
      </c>
      <c r="D19" s="125" t="s">
        <v>228</v>
      </c>
      <c r="E19" s="126">
        <v>1985</v>
      </c>
      <c r="F19" s="126" t="s">
        <v>218</v>
      </c>
      <c r="G19" s="126">
        <v>9</v>
      </c>
      <c r="H19" s="125" t="s">
        <v>229</v>
      </c>
      <c r="I19" s="160">
        <v>0.13414583333333333</v>
      </c>
      <c r="J19" s="162">
        <v>2.5335648148148149E-3</v>
      </c>
      <c r="K19" s="163">
        <v>2.0370370370370373E-3</v>
      </c>
      <c r="L19" s="163">
        <v>1.9861111111111108E-3</v>
      </c>
      <c r="M19" s="163">
        <v>2.0127314814814817E-3</v>
      </c>
      <c r="N19" s="163">
        <v>2.0057870370370368E-3</v>
      </c>
      <c r="O19" s="163">
        <v>2.0787037037037037E-3</v>
      </c>
      <c r="P19" s="163">
        <v>2.0532407407407405E-3</v>
      </c>
      <c r="Q19" s="163">
        <v>2.0439814814814813E-3</v>
      </c>
      <c r="R19" s="163">
        <v>2.011574074074074E-3</v>
      </c>
      <c r="S19" s="163">
        <v>2.0324074074074077E-3</v>
      </c>
      <c r="T19" s="163">
        <v>2.0335648148148149E-3</v>
      </c>
      <c r="U19" s="163">
        <v>2.0092592592592597E-3</v>
      </c>
      <c r="V19" s="163">
        <v>2.0219907407407404E-3</v>
      </c>
      <c r="W19" s="163">
        <v>2.0347222222222221E-3</v>
      </c>
      <c r="X19" s="163">
        <v>2.0486111111111113E-3</v>
      </c>
      <c r="Y19" s="163">
        <v>2.0682870370370373E-3</v>
      </c>
      <c r="Z19" s="163">
        <v>2.0439814814814813E-3</v>
      </c>
      <c r="AA19" s="163">
        <v>2.0451388888888893E-3</v>
      </c>
      <c r="AB19" s="163">
        <v>2.0324074074074077E-3</v>
      </c>
      <c r="AC19" s="163">
        <v>2.0219907407407404E-3</v>
      </c>
      <c r="AD19" s="163">
        <v>2.0659722222222221E-3</v>
      </c>
      <c r="AE19" s="163">
        <v>2.0706018518518517E-3</v>
      </c>
      <c r="AF19" s="163">
        <v>2.0636574074074073E-3</v>
      </c>
      <c r="AG19" s="163">
        <v>2.0694444444444445E-3</v>
      </c>
      <c r="AH19" s="163">
        <v>2.0729166666666665E-3</v>
      </c>
      <c r="AI19" s="163">
        <v>2.0474537037037037E-3</v>
      </c>
      <c r="AJ19" s="163">
        <v>2.0578703703703705E-3</v>
      </c>
      <c r="AK19" s="163">
        <v>2.0625000000000001E-3</v>
      </c>
      <c r="AL19" s="163">
        <v>2.1006944444444445E-3</v>
      </c>
      <c r="AM19" s="163">
        <v>2.0740740740740741E-3</v>
      </c>
      <c r="AN19" s="163">
        <v>2.0752314814814813E-3</v>
      </c>
      <c r="AO19" s="163">
        <v>2.0590277777777777E-3</v>
      </c>
      <c r="AP19" s="163">
        <v>2.0370370370370373E-3</v>
      </c>
      <c r="AQ19" s="163">
        <v>2.0451388888888893E-3</v>
      </c>
      <c r="AR19" s="163">
        <v>2.0486111111111113E-3</v>
      </c>
      <c r="AS19" s="163">
        <v>2.0729166666666665E-3</v>
      </c>
      <c r="AT19" s="163">
        <v>2.0787037037037037E-3</v>
      </c>
      <c r="AU19" s="163">
        <v>2.0902777777777777E-3</v>
      </c>
      <c r="AV19" s="163">
        <v>2.0925925925925925E-3</v>
      </c>
      <c r="AW19" s="163">
        <v>2.0937500000000001E-3</v>
      </c>
      <c r="AX19" s="163">
        <v>2.0509259259259257E-3</v>
      </c>
      <c r="AY19" s="163">
        <v>2.0729166666666665E-3</v>
      </c>
      <c r="AZ19" s="163">
        <v>2.0682870370370373E-3</v>
      </c>
      <c r="BA19" s="163">
        <v>2.1365740740740742E-3</v>
      </c>
      <c r="BB19" s="163">
        <v>2.0995370370370373E-3</v>
      </c>
      <c r="BC19" s="163">
        <v>2.1423611111111109E-3</v>
      </c>
      <c r="BD19" s="163">
        <v>2.1134259259259261E-3</v>
      </c>
      <c r="BE19" s="163">
        <v>2.1527777777777778E-3</v>
      </c>
      <c r="BF19" s="163">
        <v>2.1550925925925926E-3</v>
      </c>
      <c r="BG19" s="163">
        <v>2.1331018518518517E-3</v>
      </c>
      <c r="BH19" s="163">
        <v>2.1238425925925925E-3</v>
      </c>
      <c r="BI19" s="163">
        <v>2.1099537037037037E-3</v>
      </c>
      <c r="BJ19" s="163">
        <v>2.158564814814815E-3</v>
      </c>
      <c r="BK19" s="163">
        <v>2.1759259259259258E-3</v>
      </c>
      <c r="BL19" s="163">
        <v>2.1805555555555558E-3</v>
      </c>
      <c r="BM19" s="163">
        <v>2.1712962962962962E-3</v>
      </c>
      <c r="BN19" s="163">
        <v>2.193287037037037E-3</v>
      </c>
      <c r="BO19" s="163">
        <v>2.1990740740740742E-3</v>
      </c>
      <c r="BP19" s="163">
        <v>2.2013888888888886E-3</v>
      </c>
      <c r="BQ19" s="163">
        <v>2.212962962962963E-3</v>
      </c>
      <c r="BR19" s="163">
        <v>2.2291666666666666E-3</v>
      </c>
      <c r="BS19" s="163">
        <v>2.2106481481481478E-3</v>
      </c>
      <c r="BT19" s="164">
        <v>2.2199074074074074E-3</v>
      </c>
      <c r="BU19" s="164">
        <v>2.1006944444444445E-3</v>
      </c>
    </row>
    <row r="20" spans="2:73" x14ac:dyDescent="0.2">
      <c r="B20" s="124">
        <v>17</v>
      </c>
      <c r="C20" s="125">
        <v>114</v>
      </c>
      <c r="D20" s="125" t="s">
        <v>230</v>
      </c>
      <c r="E20" s="126">
        <v>1974</v>
      </c>
      <c r="F20" s="126" t="s">
        <v>215</v>
      </c>
      <c r="G20" s="126">
        <v>7</v>
      </c>
      <c r="H20" s="125" t="s">
        <v>231</v>
      </c>
      <c r="I20" s="160">
        <v>0.13430092592592593</v>
      </c>
      <c r="J20" s="162">
        <v>2.3622685185185188E-3</v>
      </c>
      <c r="K20" s="163">
        <v>1.9224537037037038E-3</v>
      </c>
      <c r="L20" s="163">
        <v>1.9467592592592592E-3</v>
      </c>
      <c r="M20" s="163">
        <v>1.9444444444444442E-3</v>
      </c>
      <c r="N20" s="163">
        <v>1.9444444444444442E-3</v>
      </c>
      <c r="O20" s="163">
        <v>1.9537037037037036E-3</v>
      </c>
      <c r="P20" s="163">
        <v>1.9849537037037036E-3</v>
      </c>
      <c r="Q20" s="163">
        <v>1.9849537037037036E-3</v>
      </c>
      <c r="R20" s="163">
        <v>1.9699074074074076E-3</v>
      </c>
      <c r="S20" s="163">
        <v>1.960648148148148E-3</v>
      </c>
      <c r="T20" s="163">
        <v>1.9699074074074076E-3</v>
      </c>
      <c r="U20" s="163">
        <v>1.9745370370370372E-3</v>
      </c>
      <c r="V20" s="163">
        <v>1.9513888888888888E-3</v>
      </c>
      <c r="W20" s="163">
        <v>1.9537037037037036E-3</v>
      </c>
      <c r="X20" s="163">
        <v>1.960648148148148E-3</v>
      </c>
      <c r="Y20" s="163">
        <v>1.9629629629629628E-3</v>
      </c>
      <c r="Z20" s="163">
        <v>1.9618055555555556E-3</v>
      </c>
      <c r="AA20" s="163">
        <v>1.9965277777777781E-3</v>
      </c>
      <c r="AB20" s="163">
        <v>1.9768518518518516E-3</v>
      </c>
      <c r="AC20" s="163">
        <v>1.9594907407407408E-3</v>
      </c>
      <c r="AD20" s="163">
        <v>1.9907407407407408E-3</v>
      </c>
      <c r="AE20" s="163">
        <v>1.96412037037037E-3</v>
      </c>
      <c r="AF20" s="163">
        <v>1.9791666666666668E-3</v>
      </c>
      <c r="AG20" s="163">
        <v>1.9988425925925924E-3</v>
      </c>
      <c r="AH20" s="163">
        <v>2.011574074074074E-3</v>
      </c>
      <c r="AI20" s="163">
        <v>2.0173611111111108E-3</v>
      </c>
      <c r="AJ20" s="163">
        <v>1.9930555555555556E-3</v>
      </c>
      <c r="AK20" s="163">
        <v>2.0138888888888888E-3</v>
      </c>
      <c r="AL20" s="163">
        <v>2.0173611111111108E-3</v>
      </c>
      <c r="AM20" s="163">
        <v>2.0393518518518517E-3</v>
      </c>
      <c r="AN20" s="163">
        <v>2.0567129629629629E-3</v>
      </c>
      <c r="AO20" s="163">
        <v>2.0567129629629629E-3</v>
      </c>
      <c r="AP20" s="163">
        <v>2.0567129629629629E-3</v>
      </c>
      <c r="AQ20" s="163">
        <v>2.0625000000000001E-3</v>
      </c>
      <c r="AR20" s="163">
        <v>2.0451388888888893E-3</v>
      </c>
      <c r="AS20" s="163">
        <v>2.0972222222222221E-3</v>
      </c>
      <c r="AT20" s="163">
        <v>2.185185185185185E-3</v>
      </c>
      <c r="AU20" s="163">
        <v>2.1041666666666665E-3</v>
      </c>
      <c r="AV20" s="163">
        <v>2.1446759259259262E-3</v>
      </c>
      <c r="AW20" s="163">
        <v>2.1689814814814814E-3</v>
      </c>
      <c r="AX20" s="163">
        <v>2.4016203703703704E-3</v>
      </c>
      <c r="AY20" s="163">
        <v>2.1944444444444446E-3</v>
      </c>
      <c r="AZ20" s="163">
        <v>2.1296296296296298E-3</v>
      </c>
      <c r="BA20" s="163">
        <v>2.5324074074074073E-3</v>
      </c>
      <c r="BB20" s="163">
        <v>2.2071759259259258E-3</v>
      </c>
      <c r="BC20" s="163">
        <v>2.2731481481481483E-3</v>
      </c>
      <c r="BD20" s="163">
        <v>2.5069444444444445E-3</v>
      </c>
      <c r="BE20" s="163">
        <v>2.5057870370370368E-3</v>
      </c>
      <c r="BF20" s="163">
        <v>2.1319444444444446E-3</v>
      </c>
      <c r="BG20" s="163">
        <v>2.0937500000000001E-3</v>
      </c>
      <c r="BH20" s="163">
        <v>2.1226851851851854E-3</v>
      </c>
      <c r="BI20" s="163">
        <v>2.1111111111111109E-3</v>
      </c>
      <c r="BJ20" s="163">
        <v>2.3067129629629631E-3</v>
      </c>
      <c r="BK20" s="163">
        <v>2.185185185185185E-3</v>
      </c>
      <c r="BL20" s="163">
        <v>2.2118055555555558E-3</v>
      </c>
      <c r="BM20" s="163">
        <v>2.2025462962962966E-3</v>
      </c>
      <c r="BN20" s="163">
        <v>2.4375E-3</v>
      </c>
      <c r="BO20" s="163">
        <v>2.2268518518518518E-3</v>
      </c>
      <c r="BP20" s="163">
        <v>2.1828703703703706E-3</v>
      </c>
      <c r="BQ20" s="163">
        <v>2.1574074074074074E-3</v>
      </c>
      <c r="BR20" s="163">
        <v>2.2523148148148146E-3</v>
      </c>
      <c r="BS20" s="163">
        <v>2.1319444444444446E-3</v>
      </c>
      <c r="BT20" s="164">
        <v>2.1226851851851854E-3</v>
      </c>
      <c r="BU20" s="164">
        <v>2.0266203703703705E-3</v>
      </c>
    </row>
    <row r="21" spans="2:73" x14ac:dyDescent="0.2">
      <c r="B21" s="124">
        <v>18</v>
      </c>
      <c r="C21" s="125">
        <v>64</v>
      </c>
      <c r="D21" s="125" t="s">
        <v>6</v>
      </c>
      <c r="E21" s="126">
        <v>1969</v>
      </c>
      <c r="F21" s="126" t="s">
        <v>215</v>
      </c>
      <c r="G21" s="126">
        <v>8</v>
      </c>
      <c r="H21" s="125" t="s">
        <v>232</v>
      </c>
      <c r="I21" s="160">
        <v>0.13567824074074072</v>
      </c>
      <c r="J21" s="162">
        <v>2.391203703703704E-3</v>
      </c>
      <c r="K21" s="163">
        <v>1.9490740740740742E-3</v>
      </c>
      <c r="L21" s="163">
        <v>1.9467592592592592E-3</v>
      </c>
      <c r="M21" s="163">
        <v>1.9733796296296296E-3</v>
      </c>
      <c r="N21" s="163">
        <v>1.9768518518518516E-3</v>
      </c>
      <c r="O21" s="163">
        <v>1.9664351851851852E-3</v>
      </c>
      <c r="P21" s="163">
        <v>1.9733796296296296E-3</v>
      </c>
      <c r="Q21" s="163">
        <v>1.9583333333333336E-3</v>
      </c>
      <c r="R21" s="163">
        <v>1.9675925925925928E-3</v>
      </c>
      <c r="S21" s="163">
        <v>1.9675925925925928E-3</v>
      </c>
      <c r="T21" s="163">
        <v>1.991898148148148E-3</v>
      </c>
      <c r="U21" s="163">
        <v>2.003472222222222E-3</v>
      </c>
      <c r="V21" s="163">
        <v>2.0057870370370368E-3</v>
      </c>
      <c r="W21" s="163">
        <v>2.0104166666666669E-3</v>
      </c>
      <c r="X21" s="163">
        <v>2.0173611111111108E-3</v>
      </c>
      <c r="Y21" s="163">
        <v>1.9768518518518516E-3</v>
      </c>
      <c r="Z21" s="163">
        <v>1.9965277777777781E-3</v>
      </c>
      <c r="AA21" s="163">
        <v>2.0416666666666669E-3</v>
      </c>
      <c r="AB21" s="163">
        <v>2.0312499999999996E-3</v>
      </c>
      <c r="AC21" s="163">
        <v>2.011574074074074E-3</v>
      </c>
      <c r="AD21" s="163">
        <v>2.0196759259259261E-3</v>
      </c>
      <c r="AE21" s="163">
        <v>2.0208333333333332E-3</v>
      </c>
      <c r="AF21" s="163">
        <v>2.0324074074074077E-3</v>
      </c>
      <c r="AG21" s="163">
        <v>2.0312499999999996E-3</v>
      </c>
      <c r="AH21" s="163">
        <v>2.0567129629629629E-3</v>
      </c>
      <c r="AI21" s="163">
        <v>2.0497685185185185E-3</v>
      </c>
      <c r="AJ21" s="163">
        <v>1.9780092592592592E-3</v>
      </c>
      <c r="AK21" s="163">
        <v>2.0300925925925925E-3</v>
      </c>
      <c r="AL21" s="163">
        <v>2.0740740740740741E-3</v>
      </c>
      <c r="AM21" s="163">
        <v>2.0856481481481481E-3</v>
      </c>
      <c r="AN21" s="163">
        <v>2.0856481481481481E-3</v>
      </c>
      <c r="AO21" s="163">
        <v>2.0682870370370373E-3</v>
      </c>
      <c r="AP21" s="163">
        <v>2.1076388888888889E-3</v>
      </c>
      <c r="AQ21" s="163">
        <v>2.1307870370370369E-3</v>
      </c>
      <c r="AR21" s="163">
        <v>2.1192129629629629E-3</v>
      </c>
      <c r="AS21" s="163">
        <v>2.1041666666666665E-3</v>
      </c>
      <c r="AT21" s="163">
        <v>2.0775462962962965E-3</v>
      </c>
      <c r="AU21" s="163">
        <v>2.1203703703703701E-3</v>
      </c>
      <c r="AV21" s="163">
        <v>2.0497685185185185E-3</v>
      </c>
      <c r="AW21" s="163">
        <v>2.0462962962962965E-3</v>
      </c>
      <c r="AX21" s="163">
        <v>2.0717592592592593E-3</v>
      </c>
      <c r="AY21" s="163">
        <v>2.0798611111111113E-3</v>
      </c>
      <c r="AZ21" s="163">
        <v>2.1006944444444445E-3</v>
      </c>
      <c r="BA21" s="163">
        <v>2.1284722222222221E-3</v>
      </c>
      <c r="BB21" s="163">
        <v>2.1018518518518517E-3</v>
      </c>
      <c r="BC21" s="163">
        <v>2.0821759259259257E-3</v>
      </c>
      <c r="BD21" s="163">
        <v>2.0983796296296293E-3</v>
      </c>
      <c r="BE21" s="163">
        <v>2.0891203703703701E-3</v>
      </c>
      <c r="BF21" s="163">
        <v>2.0972222222222221E-3</v>
      </c>
      <c r="BG21" s="163">
        <v>2.1412037037037038E-3</v>
      </c>
      <c r="BH21" s="163">
        <v>2.1770833333333334E-3</v>
      </c>
      <c r="BI21" s="163">
        <v>2.185185185185185E-3</v>
      </c>
      <c r="BJ21" s="163">
        <v>2.2291666666666666E-3</v>
      </c>
      <c r="BK21" s="163">
        <v>2.1990740740740742E-3</v>
      </c>
      <c r="BL21" s="163">
        <v>2.1192129629629629E-3</v>
      </c>
      <c r="BM21" s="163">
        <v>4.2430555555555563E-3</v>
      </c>
      <c r="BN21" s="163">
        <v>2.2083333333333334E-3</v>
      </c>
      <c r="BO21" s="163">
        <v>2.1770833333333334E-3</v>
      </c>
      <c r="BP21" s="163">
        <v>2.2615740740740743E-3</v>
      </c>
      <c r="BQ21" s="163">
        <v>2.2800925925925927E-3</v>
      </c>
      <c r="BR21" s="163">
        <v>2.2916666666666667E-3</v>
      </c>
      <c r="BS21" s="163">
        <v>2.3194444444444443E-3</v>
      </c>
      <c r="BT21" s="164">
        <v>2.3564814814814815E-3</v>
      </c>
      <c r="BU21" s="164">
        <v>2.1944444444444446E-3</v>
      </c>
    </row>
    <row r="22" spans="2:73" x14ac:dyDescent="0.2">
      <c r="B22" s="124">
        <v>19</v>
      </c>
      <c r="C22" s="125">
        <v>115</v>
      </c>
      <c r="D22" s="125" t="s">
        <v>233</v>
      </c>
      <c r="E22" s="126">
        <v>1980</v>
      </c>
      <c r="F22" s="126" t="s">
        <v>218</v>
      </c>
      <c r="G22" s="126">
        <v>10</v>
      </c>
      <c r="H22" s="125" t="s">
        <v>234</v>
      </c>
      <c r="I22" s="160">
        <v>0.1359849537037037</v>
      </c>
      <c r="J22" s="162">
        <v>2.6944444444444442E-3</v>
      </c>
      <c r="K22" s="163">
        <v>2.1840277777777778E-3</v>
      </c>
      <c r="L22" s="163">
        <v>2.1828703703703706E-3</v>
      </c>
      <c r="M22" s="163">
        <v>2.185185185185185E-3</v>
      </c>
      <c r="N22" s="163">
        <v>2.1793981481481482E-3</v>
      </c>
      <c r="O22" s="163">
        <v>2.0856481481481481E-3</v>
      </c>
      <c r="P22" s="163">
        <v>2.1458333333333334E-3</v>
      </c>
      <c r="Q22" s="163">
        <v>2.0844907407407405E-3</v>
      </c>
      <c r="R22" s="163">
        <v>2.1226851851851854E-3</v>
      </c>
      <c r="S22" s="163">
        <v>2.1030092592592593E-3</v>
      </c>
      <c r="T22" s="163">
        <v>2.1238425925925925E-3</v>
      </c>
      <c r="U22" s="163">
        <v>2.1597222222222222E-3</v>
      </c>
      <c r="V22" s="163">
        <v>2.1944444444444446E-3</v>
      </c>
      <c r="W22" s="163">
        <v>2.1307870370370369E-3</v>
      </c>
      <c r="X22" s="163">
        <v>2.1307870370370369E-3</v>
      </c>
      <c r="Y22" s="163">
        <v>2.135416666666667E-3</v>
      </c>
      <c r="Z22" s="163">
        <v>2.1446759259259262E-3</v>
      </c>
      <c r="AA22" s="163">
        <v>2.0821759259259257E-3</v>
      </c>
      <c r="AB22" s="163">
        <v>2.1469907407407405E-3</v>
      </c>
      <c r="AC22" s="163">
        <v>2.1238425925925925E-3</v>
      </c>
      <c r="AD22" s="163">
        <v>2.1400462962962961E-3</v>
      </c>
      <c r="AE22" s="163">
        <v>2.1643518518518518E-3</v>
      </c>
      <c r="AF22" s="163">
        <v>2.0983796296296293E-3</v>
      </c>
      <c r="AG22" s="163">
        <v>2.1250000000000002E-3</v>
      </c>
      <c r="AH22" s="163">
        <v>2.1655092592592589E-3</v>
      </c>
      <c r="AI22" s="163">
        <v>2.1122685185185185E-3</v>
      </c>
      <c r="AJ22" s="163">
        <v>2.1238425925925925E-3</v>
      </c>
      <c r="AK22" s="163">
        <v>2.1828703703703706E-3</v>
      </c>
      <c r="AL22" s="163">
        <v>2.1168981481481481E-3</v>
      </c>
      <c r="AM22" s="163">
        <v>2.1377314814814813E-3</v>
      </c>
      <c r="AN22" s="163">
        <v>2.1319444444444446E-3</v>
      </c>
      <c r="AO22" s="163">
        <v>2.1111111111111109E-3</v>
      </c>
      <c r="AP22" s="163">
        <v>2.1307870370370369E-3</v>
      </c>
      <c r="AQ22" s="163">
        <v>2.0844907407407405E-3</v>
      </c>
      <c r="AR22" s="163">
        <v>2.1030092592592593E-3</v>
      </c>
      <c r="AS22" s="163">
        <v>2.1030092592592593E-3</v>
      </c>
      <c r="AT22" s="163">
        <v>2.1527777777777778E-3</v>
      </c>
      <c r="AU22" s="163">
        <v>2.0914351851851853E-3</v>
      </c>
      <c r="AV22" s="163">
        <v>2.0567129629629629E-3</v>
      </c>
      <c r="AW22" s="163">
        <v>2.1076388888888889E-3</v>
      </c>
      <c r="AX22" s="163">
        <v>2.0914351851851853E-3</v>
      </c>
      <c r="AY22" s="163">
        <v>2.1076388888888889E-3</v>
      </c>
      <c r="AZ22" s="163">
        <v>2.0810185185185185E-3</v>
      </c>
      <c r="BA22" s="163">
        <v>2.0567129629629629E-3</v>
      </c>
      <c r="BB22" s="163">
        <v>2.0659722222222221E-3</v>
      </c>
      <c r="BC22" s="163">
        <v>2.1111111111111109E-3</v>
      </c>
      <c r="BD22" s="163">
        <v>2.0763888888888889E-3</v>
      </c>
      <c r="BE22" s="163">
        <v>2.0497685185185185E-3</v>
      </c>
      <c r="BF22" s="163">
        <v>2.0127314814814817E-3</v>
      </c>
      <c r="BG22" s="163">
        <v>2.0312499999999996E-3</v>
      </c>
      <c r="BH22" s="163">
        <v>2.0659722222222221E-3</v>
      </c>
      <c r="BI22" s="163">
        <v>2.0636574074074073E-3</v>
      </c>
      <c r="BJ22" s="163">
        <v>2.0613425925925925E-3</v>
      </c>
      <c r="BK22" s="163">
        <v>2.0358796296296297E-3</v>
      </c>
      <c r="BL22" s="163">
        <v>2.0393518518518517E-3</v>
      </c>
      <c r="BM22" s="163">
        <v>2.0555555555555557E-3</v>
      </c>
      <c r="BN22" s="163">
        <v>2.0995370370370373E-3</v>
      </c>
      <c r="BO22" s="163">
        <v>2.0925925925925925E-3</v>
      </c>
      <c r="BP22" s="163">
        <v>2.135416666666667E-3</v>
      </c>
      <c r="BQ22" s="163">
        <v>2.1562499999999997E-3</v>
      </c>
      <c r="BR22" s="163">
        <v>2.1631944444444446E-3</v>
      </c>
      <c r="BS22" s="163">
        <v>2.193287037037037E-3</v>
      </c>
      <c r="BT22" s="164">
        <v>2.1863425925925926E-3</v>
      </c>
      <c r="BU22" s="164">
        <v>2.1724537037037038E-3</v>
      </c>
    </row>
    <row r="23" spans="2:73" x14ac:dyDescent="0.2">
      <c r="B23" s="124">
        <v>20</v>
      </c>
      <c r="C23" s="125">
        <v>23</v>
      </c>
      <c r="D23" s="125" t="s">
        <v>184</v>
      </c>
      <c r="E23" s="126">
        <v>1971</v>
      </c>
      <c r="F23" s="126" t="s">
        <v>215</v>
      </c>
      <c r="G23" s="126">
        <v>9</v>
      </c>
      <c r="H23" s="125" t="s">
        <v>185</v>
      </c>
      <c r="I23" s="160">
        <v>0.13618402777777777</v>
      </c>
      <c r="J23" s="162">
        <v>2.3877314814814816E-3</v>
      </c>
      <c r="K23" s="163">
        <v>1.960648148148148E-3</v>
      </c>
      <c r="L23" s="163">
        <v>1.9375E-3</v>
      </c>
      <c r="M23" s="163">
        <v>2.0300925925925925E-3</v>
      </c>
      <c r="N23" s="163">
        <v>2.0405092592592593E-3</v>
      </c>
      <c r="O23" s="163">
        <v>2.0601851851851853E-3</v>
      </c>
      <c r="P23" s="163">
        <v>2.0081018518518516E-3</v>
      </c>
      <c r="Q23" s="163">
        <v>2.0543981481481485E-3</v>
      </c>
      <c r="R23" s="163">
        <v>2.023148148148148E-3</v>
      </c>
      <c r="S23" s="163">
        <v>2.0405092592592593E-3</v>
      </c>
      <c r="T23" s="163">
        <v>2.0289351851851853E-3</v>
      </c>
      <c r="U23" s="163">
        <v>2.0891203703703701E-3</v>
      </c>
      <c r="V23" s="163">
        <v>2.0185185185185184E-3</v>
      </c>
      <c r="W23" s="163">
        <v>2.0196759259259261E-3</v>
      </c>
      <c r="X23" s="163">
        <v>2.0671296296296297E-3</v>
      </c>
      <c r="Y23" s="163">
        <v>2.023148148148148E-3</v>
      </c>
      <c r="Z23" s="163">
        <v>1.9675925925925928E-3</v>
      </c>
      <c r="AA23" s="163">
        <v>2.0312499999999996E-3</v>
      </c>
      <c r="AB23" s="163">
        <v>2.0277777777777777E-3</v>
      </c>
      <c r="AC23" s="163">
        <v>2.0347222222222221E-3</v>
      </c>
      <c r="AD23" s="163">
        <v>1.9849537037037036E-3</v>
      </c>
      <c r="AE23" s="163">
        <v>2.1099537037037037E-3</v>
      </c>
      <c r="AF23" s="163">
        <v>2.1990740740740742E-3</v>
      </c>
      <c r="AG23" s="163">
        <v>2.1168981481481481E-3</v>
      </c>
      <c r="AH23" s="163">
        <v>2.0798611111111113E-3</v>
      </c>
      <c r="AI23" s="163">
        <v>2.0648148148148149E-3</v>
      </c>
      <c r="AJ23" s="163">
        <v>2.0185185185185184E-3</v>
      </c>
      <c r="AK23" s="163">
        <v>2.1331018518518517E-3</v>
      </c>
      <c r="AL23" s="163">
        <v>2.1574074074074074E-3</v>
      </c>
      <c r="AM23" s="163">
        <v>2.1435185185185186E-3</v>
      </c>
      <c r="AN23" s="163">
        <v>2.1041666666666665E-3</v>
      </c>
      <c r="AO23" s="163">
        <v>2.1574074074074074E-3</v>
      </c>
      <c r="AP23" s="163">
        <v>2.224537037037037E-3</v>
      </c>
      <c r="AQ23" s="163">
        <v>2.1886574074074074E-3</v>
      </c>
      <c r="AR23" s="163">
        <v>2.1481481481481482E-3</v>
      </c>
      <c r="AS23" s="163">
        <v>2.150462962962963E-3</v>
      </c>
      <c r="AT23" s="163">
        <v>2.1747685185185186E-3</v>
      </c>
      <c r="AU23" s="163">
        <v>2.1944444444444446E-3</v>
      </c>
      <c r="AV23" s="163">
        <v>2.1956018518518518E-3</v>
      </c>
      <c r="AW23" s="163">
        <v>2.0868055555555557E-3</v>
      </c>
      <c r="AX23" s="163">
        <v>2.2673611111111111E-3</v>
      </c>
      <c r="AY23" s="163">
        <v>2.0960648148148149E-3</v>
      </c>
      <c r="AZ23" s="163">
        <v>2.1168981481481481E-3</v>
      </c>
      <c r="BA23" s="163">
        <v>2.1076388888888889E-3</v>
      </c>
      <c r="BB23" s="163">
        <v>2.2025462962962966E-3</v>
      </c>
      <c r="BC23" s="163">
        <v>2.1770833333333334E-3</v>
      </c>
      <c r="BD23" s="163">
        <v>2.2303240740740738E-3</v>
      </c>
      <c r="BE23" s="163">
        <v>2.2303240740740738E-3</v>
      </c>
      <c r="BF23" s="163">
        <v>2.2372685185185186E-3</v>
      </c>
      <c r="BG23" s="163">
        <v>2.2824074074074075E-3</v>
      </c>
      <c r="BH23" s="163">
        <v>2.1909722222222222E-3</v>
      </c>
      <c r="BI23" s="163">
        <v>2.150462962962963E-3</v>
      </c>
      <c r="BJ23" s="163">
        <v>2.1724537037037038E-3</v>
      </c>
      <c r="BK23" s="163">
        <v>2.2812499999999999E-3</v>
      </c>
      <c r="BL23" s="163">
        <v>2.3449074074074075E-3</v>
      </c>
      <c r="BM23" s="163">
        <v>2.2164351851851854E-3</v>
      </c>
      <c r="BN23" s="163">
        <v>2.1365740740740742E-3</v>
      </c>
      <c r="BO23" s="163">
        <v>2.127314814814815E-3</v>
      </c>
      <c r="BP23" s="163">
        <v>2.1157407407407409E-3</v>
      </c>
      <c r="BQ23" s="163">
        <v>2.3564814814814815E-3</v>
      </c>
      <c r="BR23" s="163">
        <v>2.2233796296296294E-3</v>
      </c>
      <c r="BS23" s="163">
        <v>2.2962962962962963E-3</v>
      </c>
      <c r="BT23" s="164">
        <v>2.2604166666666667E-3</v>
      </c>
      <c r="BU23" s="164">
        <v>1.8796296296296295E-3</v>
      </c>
    </row>
    <row r="24" spans="2:73" x14ac:dyDescent="0.2">
      <c r="B24" s="124">
        <v>21</v>
      </c>
      <c r="C24" s="125">
        <v>65</v>
      </c>
      <c r="D24" s="125" t="s">
        <v>186</v>
      </c>
      <c r="E24" s="126">
        <v>1991</v>
      </c>
      <c r="F24" s="126" t="s">
        <v>235</v>
      </c>
      <c r="G24" s="126">
        <v>1</v>
      </c>
      <c r="H24" s="125" t="s">
        <v>187</v>
      </c>
      <c r="I24" s="160">
        <v>0.13679861111111111</v>
      </c>
      <c r="J24" s="162">
        <v>2.5254629629629629E-3</v>
      </c>
      <c r="K24" s="163">
        <v>2.0474537037037037E-3</v>
      </c>
      <c r="L24" s="163">
        <v>2.0358796296296297E-3</v>
      </c>
      <c r="M24" s="163">
        <v>2.0868055555555557E-3</v>
      </c>
      <c r="N24" s="163">
        <v>2.0590277777777777E-3</v>
      </c>
      <c r="O24" s="163">
        <v>2.0243055555555557E-3</v>
      </c>
      <c r="P24" s="163">
        <v>2.0393518518518517E-3</v>
      </c>
      <c r="Q24" s="163">
        <v>2.0196759259259261E-3</v>
      </c>
      <c r="R24" s="163">
        <v>1.9976851851851852E-3</v>
      </c>
      <c r="S24" s="163">
        <v>2.0497685185185185E-3</v>
      </c>
      <c r="T24" s="163">
        <v>2.0451388888888893E-3</v>
      </c>
      <c r="U24" s="163">
        <v>2.0613425925925925E-3</v>
      </c>
      <c r="V24" s="163">
        <v>2.0416666666666669E-3</v>
      </c>
      <c r="W24" s="163">
        <v>2.0462962962962965E-3</v>
      </c>
      <c r="X24" s="163">
        <v>2.0462962962962965E-3</v>
      </c>
      <c r="Y24" s="163">
        <v>2.0509259259259257E-3</v>
      </c>
      <c r="Z24" s="163">
        <v>2.0416666666666669E-3</v>
      </c>
      <c r="AA24" s="163">
        <v>2.0057870370370368E-3</v>
      </c>
      <c r="AB24" s="163">
        <v>1.9895833333333332E-3</v>
      </c>
      <c r="AC24" s="163">
        <v>2.0335648148148149E-3</v>
      </c>
      <c r="AD24" s="163">
        <v>2.0312499999999996E-3</v>
      </c>
      <c r="AE24" s="163">
        <v>1.9976851851851852E-3</v>
      </c>
      <c r="AF24" s="163">
        <v>1.988425925925926E-3</v>
      </c>
      <c r="AG24" s="163">
        <v>1.9849537037037036E-3</v>
      </c>
      <c r="AH24" s="163">
        <v>2.0520833333333333E-3</v>
      </c>
      <c r="AI24" s="163">
        <v>2.0601851851851853E-3</v>
      </c>
      <c r="AJ24" s="163">
        <v>2.0509259259259257E-3</v>
      </c>
      <c r="AK24" s="163">
        <v>2.0370370370370373E-3</v>
      </c>
      <c r="AL24" s="163">
        <v>2.0370370370370373E-3</v>
      </c>
      <c r="AM24" s="163">
        <v>2.0462962962962965E-3</v>
      </c>
      <c r="AN24" s="163">
        <v>2.0243055555555557E-3</v>
      </c>
      <c r="AO24" s="163">
        <v>2.0324074074074077E-3</v>
      </c>
      <c r="AP24" s="163">
        <v>2.0046296296296296E-3</v>
      </c>
      <c r="AQ24" s="163">
        <v>2.0486111111111113E-3</v>
      </c>
      <c r="AR24" s="163">
        <v>2.0486111111111113E-3</v>
      </c>
      <c r="AS24" s="163">
        <v>2.0370370370370373E-3</v>
      </c>
      <c r="AT24" s="163">
        <v>2.0625000000000001E-3</v>
      </c>
      <c r="AU24" s="163">
        <v>2.0740740740740741E-3</v>
      </c>
      <c r="AV24" s="163">
        <v>2.0949074074074073E-3</v>
      </c>
      <c r="AW24" s="163">
        <v>2.1018518518518517E-3</v>
      </c>
      <c r="AX24" s="163">
        <v>2.1087962962962965E-3</v>
      </c>
      <c r="AY24" s="163">
        <v>2.166666666666667E-3</v>
      </c>
      <c r="AZ24" s="163">
        <v>2.1168981481481481E-3</v>
      </c>
      <c r="BA24" s="163">
        <v>2.173611111111111E-3</v>
      </c>
      <c r="BB24" s="163">
        <v>2.181712962962963E-3</v>
      </c>
      <c r="BC24" s="163">
        <v>2.221064814814815E-3</v>
      </c>
      <c r="BD24" s="163">
        <v>2.2152777777777778E-3</v>
      </c>
      <c r="BE24" s="163">
        <v>2.2175925925925926E-3</v>
      </c>
      <c r="BF24" s="163">
        <v>2.2418981481481482E-3</v>
      </c>
      <c r="BG24" s="163">
        <v>2.2430555555555554E-3</v>
      </c>
      <c r="BH24" s="163">
        <v>2.2604166666666667E-3</v>
      </c>
      <c r="BI24" s="163">
        <v>2.2696759259259263E-3</v>
      </c>
      <c r="BJ24" s="163">
        <v>2.3541666666666667E-3</v>
      </c>
      <c r="BK24" s="163">
        <v>2.3842592592592591E-3</v>
      </c>
      <c r="BL24" s="163">
        <v>2.3101851851851851E-3</v>
      </c>
      <c r="BM24" s="163">
        <v>2.2696759259259263E-3</v>
      </c>
      <c r="BN24" s="163">
        <v>2.3310185185185183E-3</v>
      </c>
      <c r="BO24" s="163">
        <v>2.3645833333333336E-3</v>
      </c>
      <c r="BP24" s="163">
        <v>2.46875E-3</v>
      </c>
      <c r="BQ24" s="163">
        <v>2.483796296296296E-3</v>
      </c>
      <c r="BR24" s="163">
        <v>2.3969907407407408E-3</v>
      </c>
      <c r="BS24" s="163">
        <v>2.4120370370370368E-3</v>
      </c>
      <c r="BT24" s="164">
        <v>2.3958333333333336E-3</v>
      </c>
      <c r="BU24" s="164">
        <v>2.1481481481481482E-3</v>
      </c>
    </row>
    <row r="25" spans="2:73" x14ac:dyDescent="0.2">
      <c r="B25" s="124">
        <v>22</v>
      </c>
      <c r="C25" s="125">
        <v>129</v>
      </c>
      <c r="D25" s="125" t="s">
        <v>236</v>
      </c>
      <c r="E25" s="126">
        <v>1960</v>
      </c>
      <c r="F25" s="126" t="s">
        <v>224</v>
      </c>
      <c r="G25" s="126">
        <v>2</v>
      </c>
      <c r="H25" s="125" t="s">
        <v>237</v>
      </c>
      <c r="I25" s="160">
        <v>0.13774305555555555</v>
      </c>
      <c r="J25" s="162">
        <v>2.673611111111111E-3</v>
      </c>
      <c r="K25" s="163">
        <v>2.0671296296296297E-3</v>
      </c>
      <c r="L25" s="163">
        <v>2.0787037037037037E-3</v>
      </c>
      <c r="M25" s="163">
        <v>2.0729166666666665E-3</v>
      </c>
      <c r="N25" s="163">
        <v>2.0787037037037037E-3</v>
      </c>
      <c r="O25" s="163">
        <v>2.0787037037037037E-3</v>
      </c>
      <c r="P25" s="163">
        <v>2.0567129629629629E-3</v>
      </c>
      <c r="Q25" s="163">
        <v>2.0532407407407405E-3</v>
      </c>
      <c r="R25" s="163">
        <v>2.0590277777777777E-3</v>
      </c>
      <c r="S25" s="163">
        <v>2.0590277777777777E-3</v>
      </c>
      <c r="T25" s="163">
        <v>2.0625000000000001E-3</v>
      </c>
      <c r="U25" s="163">
        <v>2.0868055555555557E-3</v>
      </c>
      <c r="V25" s="163">
        <v>2.0844907407407405E-3</v>
      </c>
      <c r="W25" s="163">
        <v>2.0543981481481485E-3</v>
      </c>
      <c r="X25" s="163">
        <v>2.0671296296296297E-3</v>
      </c>
      <c r="Y25" s="163">
        <v>2.1145833333333333E-3</v>
      </c>
      <c r="Z25" s="163">
        <v>2.0902777777777777E-3</v>
      </c>
      <c r="AA25" s="163">
        <v>2.1076388888888889E-3</v>
      </c>
      <c r="AB25" s="163">
        <v>2.0960648148148149E-3</v>
      </c>
      <c r="AC25" s="163">
        <v>2.1192129629629629E-3</v>
      </c>
      <c r="AD25" s="163">
        <v>2.0983796296296293E-3</v>
      </c>
      <c r="AE25" s="163">
        <v>2.1041666666666665E-3</v>
      </c>
      <c r="AF25" s="163">
        <v>2.1006944444444445E-3</v>
      </c>
      <c r="AG25" s="163">
        <v>2.1076388888888889E-3</v>
      </c>
      <c r="AH25" s="163">
        <v>2.0787037037037037E-3</v>
      </c>
      <c r="AI25" s="163">
        <v>2.0798611111111113E-3</v>
      </c>
      <c r="AJ25" s="163">
        <v>2.0914351851851853E-3</v>
      </c>
      <c r="AK25" s="163">
        <v>2.0972222222222221E-3</v>
      </c>
      <c r="AL25" s="163">
        <v>2.0810185185185185E-3</v>
      </c>
      <c r="AM25" s="163">
        <v>2.0613425925925925E-3</v>
      </c>
      <c r="AN25" s="163">
        <v>2.0659722222222221E-3</v>
      </c>
      <c r="AO25" s="163">
        <v>2.0648148148148149E-3</v>
      </c>
      <c r="AP25" s="163">
        <v>2.1631944444444446E-3</v>
      </c>
      <c r="AQ25" s="163">
        <v>2.0937500000000001E-3</v>
      </c>
      <c r="AR25" s="163">
        <v>2.0949074074074073E-3</v>
      </c>
      <c r="AS25" s="163">
        <v>2.0567129629629629E-3</v>
      </c>
      <c r="AT25" s="163">
        <v>2.1064814814814813E-3</v>
      </c>
      <c r="AU25" s="163">
        <v>2.1041666666666665E-3</v>
      </c>
      <c r="AV25" s="163">
        <v>2.1064814814814813E-3</v>
      </c>
      <c r="AW25" s="163">
        <v>2.0844907407407405E-3</v>
      </c>
      <c r="AX25" s="163">
        <v>2.1203703703703701E-3</v>
      </c>
      <c r="AY25" s="163">
        <v>2.135416666666667E-3</v>
      </c>
      <c r="AZ25" s="163">
        <v>2.1342592592592589E-3</v>
      </c>
      <c r="BA25" s="163">
        <v>2.1643518518518518E-3</v>
      </c>
      <c r="BB25" s="163">
        <v>2.1631944444444446E-3</v>
      </c>
      <c r="BC25" s="163">
        <v>2.166666666666667E-3</v>
      </c>
      <c r="BD25" s="163">
        <v>2.2256944444444446E-3</v>
      </c>
      <c r="BE25" s="163">
        <v>2.1990740740740742E-3</v>
      </c>
      <c r="BF25" s="163">
        <v>2.2523148148148146E-3</v>
      </c>
      <c r="BG25" s="163">
        <v>2.2476851851851855E-3</v>
      </c>
      <c r="BH25" s="163">
        <v>2.2974537037037039E-3</v>
      </c>
      <c r="BI25" s="163">
        <v>2.255787037037037E-3</v>
      </c>
      <c r="BJ25" s="163">
        <v>2.2800925925925927E-3</v>
      </c>
      <c r="BK25" s="163">
        <v>2.2800925925925927E-3</v>
      </c>
      <c r="BL25" s="163">
        <v>2.3020833333333335E-3</v>
      </c>
      <c r="BM25" s="163">
        <v>2.2962962962962963E-3</v>
      </c>
      <c r="BN25" s="163">
        <v>2.2719907407407407E-3</v>
      </c>
      <c r="BO25" s="163">
        <v>2.2997685185185183E-3</v>
      </c>
      <c r="BP25" s="163">
        <v>2.2777777777777779E-3</v>
      </c>
      <c r="BQ25" s="163">
        <v>2.3078703703703703E-3</v>
      </c>
      <c r="BR25" s="163">
        <v>2.3101851851851851E-3</v>
      </c>
      <c r="BS25" s="163">
        <v>2.3124999999999999E-3</v>
      </c>
      <c r="BT25" s="164">
        <v>2.2719907407407407E-3</v>
      </c>
      <c r="BU25" s="164">
        <v>2.1678240740740742E-3</v>
      </c>
    </row>
    <row r="26" spans="2:73" x14ac:dyDescent="0.2">
      <c r="B26" s="124">
        <v>23</v>
      </c>
      <c r="C26" s="125">
        <v>39</v>
      </c>
      <c r="D26" s="125" t="s">
        <v>238</v>
      </c>
      <c r="E26" s="126">
        <v>1982</v>
      </c>
      <c r="F26" s="126" t="s">
        <v>181</v>
      </c>
      <c r="G26" s="126">
        <v>1</v>
      </c>
      <c r="H26" s="125" t="s">
        <v>220</v>
      </c>
      <c r="I26" s="160">
        <v>0.1388912037037037</v>
      </c>
      <c r="J26" s="162">
        <v>2.5636574074074073E-3</v>
      </c>
      <c r="K26" s="163">
        <v>2.0833333333333333E-3</v>
      </c>
      <c r="L26" s="163">
        <v>2.1192129629629629E-3</v>
      </c>
      <c r="M26" s="163">
        <v>2.1215277777777782E-3</v>
      </c>
      <c r="N26" s="163">
        <v>2.1469907407407405E-3</v>
      </c>
      <c r="O26" s="163">
        <v>2.1157407407407409E-3</v>
      </c>
      <c r="P26" s="163">
        <v>2.1215277777777782E-3</v>
      </c>
      <c r="Q26" s="163">
        <v>2.1157407407407409E-3</v>
      </c>
      <c r="R26" s="163">
        <v>2.1145833333333333E-3</v>
      </c>
      <c r="S26" s="163">
        <v>2.1331018518518517E-3</v>
      </c>
      <c r="T26" s="163">
        <v>2.1296296296296298E-3</v>
      </c>
      <c r="U26" s="163">
        <v>2.1053240740740741E-3</v>
      </c>
      <c r="V26" s="163">
        <v>2.0717592592592593E-3</v>
      </c>
      <c r="W26" s="163">
        <v>2.0671296296296297E-3</v>
      </c>
      <c r="X26" s="163">
        <v>2.1157407407407409E-3</v>
      </c>
      <c r="Y26" s="163">
        <v>2.1226851851851854E-3</v>
      </c>
      <c r="Z26" s="163">
        <v>2.1122685185185185E-3</v>
      </c>
      <c r="AA26" s="163">
        <v>2.1134259259259261E-3</v>
      </c>
      <c r="AB26" s="163">
        <v>2.1550925925925926E-3</v>
      </c>
      <c r="AC26" s="163">
        <v>2.0914351851851853E-3</v>
      </c>
      <c r="AD26" s="163">
        <v>2.0995370370370373E-3</v>
      </c>
      <c r="AE26" s="163">
        <v>2.1041666666666665E-3</v>
      </c>
      <c r="AF26" s="163">
        <v>2.1284722222222221E-3</v>
      </c>
      <c r="AG26" s="163">
        <v>2.150462962962963E-3</v>
      </c>
      <c r="AH26" s="163">
        <v>2.1516203703703701E-3</v>
      </c>
      <c r="AI26" s="163">
        <v>2.1168981481481481E-3</v>
      </c>
      <c r="AJ26" s="163">
        <v>2.1412037037037038E-3</v>
      </c>
      <c r="AK26" s="163">
        <v>2.0925925925925925E-3</v>
      </c>
      <c r="AL26" s="163">
        <v>2.0810185185185185E-3</v>
      </c>
      <c r="AM26" s="163">
        <v>2.0763888888888889E-3</v>
      </c>
      <c r="AN26" s="163">
        <v>2.1261574074074073E-3</v>
      </c>
      <c r="AO26" s="163">
        <v>2.1041666666666665E-3</v>
      </c>
      <c r="AP26" s="163">
        <v>2.0879629629629629E-3</v>
      </c>
      <c r="AQ26" s="163">
        <v>2.0983796296296293E-3</v>
      </c>
      <c r="AR26" s="163">
        <v>2.138888888888889E-3</v>
      </c>
      <c r="AS26" s="163">
        <v>2.1724537037037038E-3</v>
      </c>
      <c r="AT26" s="163">
        <v>2.1550925925925926E-3</v>
      </c>
      <c r="AU26" s="163">
        <v>2.1562499999999997E-3</v>
      </c>
      <c r="AV26" s="163">
        <v>2.1770833333333334E-3</v>
      </c>
      <c r="AW26" s="163">
        <v>2.1747685185185186E-3</v>
      </c>
      <c r="AX26" s="163">
        <v>2.1597222222222222E-3</v>
      </c>
      <c r="AY26" s="163">
        <v>2.158564814814815E-3</v>
      </c>
      <c r="AZ26" s="163">
        <v>2.1747685185185186E-3</v>
      </c>
      <c r="BA26" s="163">
        <v>2.1828703703703706E-3</v>
      </c>
      <c r="BB26" s="163">
        <v>2.193287037037037E-3</v>
      </c>
      <c r="BC26" s="163">
        <v>2.1805555555555558E-3</v>
      </c>
      <c r="BD26" s="163">
        <v>2.2175925925925926E-3</v>
      </c>
      <c r="BE26" s="163">
        <v>2.1990740740740742E-3</v>
      </c>
      <c r="BF26" s="163">
        <v>2.2094907407407406E-3</v>
      </c>
      <c r="BG26" s="163">
        <v>2.1956018518518518E-3</v>
      </c>
      <c r="BH26" s="163">
        <v>2.2303240740740738E-3</v>
      </c>
      <c r="BI26" s="163">
        <v>2.3055555555555555E-3</v>
      </c>
      <c r="BJ26" s="163">
        <v>2.1979166666666666E-3</v>
      </c>
      <c r="BK26" s="163">
        <v>2.221064814814815E-3</v>
      </c>
      <c r="BL26" s="163">
        <v>2.2951388888888891E-3</v>
      </c>
      <c r="BM26" s="163">
        <v>2.2604166666666667E-3</v>
      </c>
      <c r="BN26" s="163">
        <v>2.3587962962962959E-3</v>
      </c>
      <c r="BO26" s="163">
        <v>2.3113425925925927E-3</v>
      </c>
      <c r="BP26" s="163">
        <v>2.2500000000000003E-3</v>
      </c>
      <c r="BQ26" s="163">
        <v>2.2615740740740743E-3</v>
      </c>
      <c r="BR26" s="163">
        <v>2.3425925925925923E-3</v>
      </c>
      <c r="BS26" s="163">
        <v>2.3067129629629631E-3</v>
      </c>
      <c r="BT26" s="164">
        <v>2.2118055555555558E-3</v>
      </c>
      <c r="BU26" s="164">
        <v>2.212962962962963E-3</v>
      </c>
    </row>
    <row r="27" spans="2:73" x14ac:dyDescent="0.2">
      <c r="B27" s="124">
        <v>24</v>
      </c>
      <c r="C27" s="125">
        <v>51</v>
      </c>
      <c r="D27" s="125" t="s">
        <v>239</v>
      </c>
      <c r="E27" s="126">
        <v>1980</v>
      </c>
      <c r="F27" s="126" t="s">
        <v>218</v>
      </c>
      <c r="G27" s="126">
        <v>11</v>
      </c>
      <c r="H27" s="125" t="s">
        <v>187</v>
      </c>
      <c r="I27" s="160">
        <v>0.13899305555555555</v>
      </c>
      <c r="J27" s="162">
        <v>2.3958333333333336E-3</v>
      </c>
      <c r="K27" s="163">
        <v>1.960648148148148E-3</v>
      </c>
      <c r="L27" s="163">
        <v>1.9444444444444442E-3</v>
      </c>
      <c r="M27" s="163">
        <v>1.9745370370370372E-3</v>
      </c>
      <c r="N27" s="163">
        <v>1.9733796296296296E-3</v>
      </c>
      <c r="O27" s="163">
        <v>1.9375E-3</v>
      </c>
      <c r="P27" s="163">
        <v>1.9780092592592592E-3</v>
      </c>
      <c r="Q27" s="163">
        <v>1.9467592592592592E-3</v>
      </c>
      <c r="R27" s="163">
        <v>1.96412037037037E-3</v>
      </c>
      <c r="S27" s="163">
        <v>1.9895833333333332E-3</v>
      </c>
      <c r="T27" s="163">
        <v>2.0011574074074077E-3</v>
      </c>
      <c r="U27" s="163">
        <v>1.9814814814814816E-3</v>
      </c>
      <c r="V27" s="163">
        <v>1.980324074074074E-3</v>
      </c>
      <c r="W27" s="163">
        <v>1.957175925925926E-3</v>
      </c>
      <c r="X27" s="163">
        <v>1.9942129629629628E-3</v>
      </c>
      <c r="Y27" s="163">
        <v>2.0277777777777777E-3</v>
      </c>
      <c r="Z27" s="163">
        <v>1.988425925925926E-3</v>
      </c>
      <c r="AA27" s="163">
        <v>2.0011574074074077E-3</v>
      </c>
      <c r="AB27" s="163">
        <v>2.0023148148148148E-3</v>
      </c>
      <c r="AC27" s="163">
        <v>1.9780092592592592E-3</v>
      </c>
      <c r="AD27" s="163">
        <v>2.0277777777777777E-3</v>
      </c>
      <c r="AE27" s="163">
        <v>1.9733796296296296E-3</v>
      </c>
      <c r="AF27" s="163">
        <v>2.0358796296296297E-3</v>
      </c>
      <c r="AG27" s="163">
        <v>1.9479166666666664E-3</v>
      </c>
      <c r="AH27" s="163">
        <v>1.9479166666666664E-3</v>
      </c>
      <c r="AI27" s="163">
        <v>2E-3</v>
      </c>
      <c r="AJ27" s="163">
        <v>2.0104166666666669E-3</v>
      </c>
      <c r="AK27" s="163">
        <v>1.9837962962962964E-3</v>
      </c>
      <c r="AL27" s="163">
        <v>1.943287037037037E-3</v>
      </c>
      <c r="AM27" s="163">
        <v>2.0243055555555557E-3</v>
      </c>
      <c r="AN27" s="163">
        <v>2.0590277777777777E-3</v>
      </c>
      <c r="AO27" s="163">
        <v>2.0023148148148148E-3</v>
      </c>
      <c r="AP27" s="163">
        <v>2.0243055555555557E-3</v>
      </c>
      <c r="AQ27" s="163">
        <v>1.9178240740740742E-3</v>
      </c>
      <c r="AR27" s="163">
        <v>1.9467592592592592E-3</v>
      </c>
      <c r="AS27" s="163">
        <v>1.980324074074074E-3</v>
      </c>
      <c r="AT27" s="163">
        <v>1.9375E-3</v>
      </c>
      <c r="AU27" s="163">
        <v>1.965277777777778E-3</v>
      </c>
      <c r="AV27" s="163">
        <v>1.9664351851851852E-3</v>
      </c>
      <c r="AW27" s="163">
        <v>1.96875E-3</v>
      </c>
      <c r="AX27" s="163">
        <v>2.0092592592592597E-3</v>
      </c>
      <c r="AY27" s="163">
        <v>2.0289351851851853E-3</v>
      </c>
      <c r="AZ27" s="163">
        <v>2.1967592592592594E-3</v>
      </c>
      <c r="BA27" s="163">
        <v>2.0300925925925925E-3</v>
      </c>
      <c r="BB27" s="163">
        <v>2.0462962962962965E-3</v>
      </c>
      <c r="BC27" s="163">
        <v>2.0821759259259257E-3</v>
      </c>
      <c r="BD27" s="163">
        <v>2.1979166666666666E-3</v>
      </c>
      <c r="BE27" s="163">
        <v>2.3784722222222224E-3</v>
      </c>
      <c r="BF27" s="163">
        <v>2.2037037037037038E-3</v>
      </c>
      <c r="BG27" s="163">
        <v>2.2615740740740743E-3</v>
      </c>
      <c r="BH27" s="163">
        <v>2.2291666666666666E-3</v>
      </c>
      <c r="BI27" s="163">
        <v>2.642361111111111E-3</v>
      </c>
      <c r="BJ27" s="163">
        <v>3.1446759259259258E-3</v>
      </c>
      <c r="BK27" s="163">
        <v>2.3310185185185183E-3</v>
      </c>
      <c r="BL27" s="163">
        <v>3.708333333333333E-3</v>
      </c>
      <c r="BM27" s="163">
        <v>3.4074074074074072E-3</v>
      </c>
      <c r="BN27" s="163">
        <v>3.2465277777777774E-3</v>
      </c>
      <c r="BO27" s="163">
        <v>2.8113425925925923E-3</v>
      </c>
      <c r="BP27" s="163">
        <v>2.6770833333333334E-3</v>
      </c>
      <c r="BQ27" s="163">
        <v>2.4409722222222224E-3</v>
      </c>
      <c r="BR27" s="163">
        <v>2.409722222222222E-3</v>
      </c>
      <c r="BS27" s="163">
        <v>2.391203703703704E-3</v>
      </c>
      <c r="BT27" s="164">
        <v>2.3206018518518519E-3</v>
      </c>
      <c r="BU27" s="164">
        <v>2.1574074074074074E-3</v>
      </c>
    </row>
    <row r="28" spans="2:73" x14ac:dyDescent="0.2">
      <c r="B28" s="124">
        <v>25</v>
      </c>
      <c r="C28" s="125">
        <v>125</v>
      </c>
      <c r="D28" s="125" t="s">
        <v>240</v>
      </c>
      <c r="E28" s="126">
        <v>1974</v>
      </c>
      <c r="F28" s="126" t="s">
        <v>215</v>
      </c>
      <c r="G28" s="126">
        <v>10</v>
      </c>
      <c r="H28" s="125" t="s">
        <v>241</v>
      </c>
      <c r="I28" s="160">
        <v>0.1391064814814815</v>
      </c>
      <c r="J28" s="162">
        <v>2.538194444444444E-3</v>
      </c>
      <c r="K28" s="163">
        <v>2.0289351851851853E-3</v>
      </c>
      <c r="L28" s="163">
        <v>1.9791666666666668E-3</v>
      </c>
      <c r="M28" s="163">
        <v>2.0092592592592597E-3</v>
      </c>
      <c r="N28" s="163">
        <v>2.0208333333333332E-3</v>
      </c>
      <c r="O28" s="163">
        <v>2.0833333333333333E-3</v>
      </c>
      <c r="P28" s="163">
        <v>2.0405092592592593E-3</v>
      </c>
      <c r="Q28" s="163">
        <v>2.0474537037037037E-3</v>
      </c>
      <c r="R28" s="163">
        <v>2.0138888888888888E-3</v>
      </c>
      <c r="S28" s="163">
        <v>2.0405092592592593E-3</v>
      </c>
      <c r="T28" s="163">
        <v>2.0162037037037036E-3</v>
      </c>
      <c r="U28" s="163">
        <v>2.0150462962962965E-3</v>
      </c>
      <c r="V28" s="163">
        <v>2.0162037037037036E-3</v>
      </c>
      <c r="W28" s="163">
        <v>2.0347222222222221E-3</v>
      </c>
      <c r="X28" s="163">
        <v>2.0706018518518517E-3</v>
      </c>
      <c r="Y28" s="163">
        <v>2.0555555555555557E-3</v>
      </c>
      <c r="Z28" s="163">
        <v>2.0335648148148149E-3</v>
      </c>
      <c r="AA28" s="163">
        <v>2.0509259259259257E-3</v>
      </c>
      <c r="AB28" s="163">
        <v>2.0324074074074077E-3</v>
      </c>
      <c r="AC28" s="163">
        <v>2.0173611111111108E-3</v>
      </c>
      <c r="AD28" s="163">
        <v>2.0740740740740741E-3</v>
      </c>
      <c r="AE28" s="163">
        <v>2.0694444444444445E-3</v>
      </c>
      <c r="AF28" s="163">
        <v>2.0752314814814813E-3</v>
      </c>
      <c r="AG28" s="163">
        <v>2.0798611111111113E-3</v>
      </c>
      <c r="AH28" s="163">
        <v>2.0613425925925925E-3</v>
      </c>
      <c r="AI28" s="163">
        <v>2.0416666666666669E-3</v>
      </c>
      <c r="AJ28" s="163">
        <v>2.0509259259259257E-3</v>
      </c>
      <c r="AK28" s="163">
        <v>2.0891203703703701E-3</v>
      </c>
      <c r="AL28" s="163">
        <v>2.0833333333333333E-3</v>
      </c>
      <c r="AM28" s="163">
        <v>2.0902777777777777E-3</v>
      </c>
      <c r="AN28" s="163">
        <v>2.0601851851851853E-3</v>
      </c>
      <c r="AO28" s="163">
        <v>2.0902777777777777E-3</v>
      </c>
      <c r="AP28" s="163">
        <v>2.0902777777777777E-3</v>
      </c>
      <c r="AQ28" s="163">
        <v>2.0868055555555557E-3</v>
      </c>
      <c r="AR28" s="163">
        <v>2.1053240740740741E-3</v>
      </c>
      <c r="AS28" s="163">
        <v>2.135416666666667E-3</v>
      </c>
      <c r="AT28" s="163">
        <v>2.1331018518518517E-3</v>
      </c>
      <c r="AU28" s="163">
        <v>2.1342592592592589E-3</v>
      </c>
      <c r="AV28" s="163">
        <v>2.1192129629629629E-3</v>
      </c>
      <c r="AW28" s="163">
        <v>2.1608796296296298E-3</v>
      </c>
      <c r="AX28" s="163">
        <v>2.162037037037037E-3</v>
      </c>
      <c r="AY28" s="163">
        <v>2.1481481481481482E-3</v>
      </c>
      <c r="AZ28" s="163">
        <v>2.1550925925925926E-3</v>
      </c>
      <c r="BA28" s="163">
        <v>2.1805555555555558E-3</v>
      </c>
      <c r="BB28" s="163">
        <v>2.2094907407407406E-3</v>
      </c>
      <c r="BC28" s="163">
        <v>2.2268518518518518E-3</v>
      </c>
      <c r="BD28" s="163">
        <v>2.2256944444444446E-3</v>
      </c>
      <c r="BE28" s="163">
        <v>2.255787037037037E-3</v>
      </c>
      <c r="BF28" s="163">
        <v>2.259259259259259E-3</v>
      </c>
      <c r="BG28" s="163">
        <v>2.2916666666666667E-3</v>
      </c>
      <c r="BH28" s="163">
        <v>2.2916666666666667E-3</v>
      </c>
      <c r="BI28" s="163">
        <v>2.3078703703703703E-3</v>
      </c>
      <c r="BJ28" s="163">
        <v>2.3668981481481479E-3</v>
      </c>
      <c r="BK28" s="163">
        <v>2.3807870370370367E-3</v>
      </c>
      <c r="BL28" s="163">
        <v>2.4363425925925928E-3</v>
      </c>
      <c r="BM28" s="163">
        <v>2.5034722222222225E-3</v>
      </c>
      <c r="BN28" s="163">
        <v>2.4988425925925924E-3</v>
      </c>
      <c r="BO28" s="163">
        <v>2.5208333333333333E-3</v>
      </c>
      <c r="BP28" s="163">
        <v>2.5752314814814817E-3</v>
      </c>
      <c r="BQ28" s="163">
        <v>2.5393518518518521E-3</v>
      </c>
      <c r="BR28" s="163">
        <v>2.4988425925925924E-3</v>
      </c>
      <c r="BS28" s="163">
        <v>2.4571759259259256E-3</v>
      </c>
      <c r="BT28" s="164">
        <v>2.4363425925925928E-3</v>
      </c>
      <c r="BU28" s="164">
        <v>2.2025462962962966E-3</v>
      </c>
    </row>
    <row r="29" spans="2:73" x14ac:dyDescent="0.2">
      <c r="B29" s="124">
        <v>26</v>
      </c>
      <c r="C29" s="125">
        <v>73</v>
      </c>
      <c r="D29" s="125" t="s">
        <v>188</v>
      </c>
      <c r="E29" s="126">
        <v>1965</v>
      </c>
      <c r="F29" s="126" t="s">
        <v>224</v>
      </c>
      <c r="G29" s="126">
        <v>3</v>
      </c>
      <c r="H29" s="125" t="s">
        <v>189</v>
      </c>
      <c r="I29" s="160">
        <v>0.13914699074074074</v>
      </c>
      <c r="J29" s="162">
        <v>2.4513888888888888E-3</v>
      </c>
      <c r="K29" s="163">
        <v>1.980324074074074E-3</v>
      </c>
      <c r="L29" s="163">
        <v>2.0127314814814817E-3</v>
      </c>
      <c r="M29" s="163">
        <v>1.9930555555555556E-3</v>
      </c>
      <c r="N29" s="163">
        <v>2.0023148148148148E-3</v>
      </c>
      <c r="O29" s="163">
        <v>2.0057870370370368E-3</v>
      </c>
      <c r="P29" s="163">
        <v>2.0497685185185185E-3</v>
      </c>
      <c r="Q29" s="163">
        <v>2.0497685185185185E-3</v>
      </c>
      <c r="R29" s="163">
        <v>2.0393518518518517E-3</v>
      </c>
      <c r="S29" s="163">
        <v>2.0393518518518517E-3</v>
      </c>
      <c r="T29" s="163">
        <v>2.0706018518518517E-3</v>
      </c>
      <c r="U29" s="163">
        <v>2.0763888888888889E-3</v>
      </c>
      <c r="V29" s="163">
        <v>2.0763888888888889E-3</v>
      </c>
      <c r="W29" s="163">
        <v>2.0648148148148149E-3</v>
      </c>
      <c r="X29" s="163">
        <v>2.0856481481481481E-3</v>
      </c>
      <c r="Y29" s="163">
        <v>2.0844907407407405E-3</v>
      </c>
      <c r="Z29" s="163">
        <v>2.0567129629629629E-3</v>
      </c>
      <c r="AA29" s="163">
        <v>2.0682870370370373E-3</v>
      </c>
      <c r="AB29" s="163">
        <v>2.0462962962962965E-3</v>
      </c>
      <c r="AC29" s="163">
        <v>2.0451388888888893E-3</v>
      </c>
      <c r="AD29" s="163">
        <v>2.0462962962962965E-3</v>
      </c>
      <c r="AE29" s="163">
        <v>2.0462962962962965E-3</v>
      </c>
      <c r="AF29" s="163">
        <v>2.0856481481481481E-3</v>
      </c>
      <c r="AG29" s="163">
        <v>2.0659722222222221E-3</v>
      </c>
      <c r="AH29" s="163">
        <v>2.0601851851851853E-3</v>
      </c>
      <c r="AI29" s="163">
        <v>2.0636574074074073E-3</v>
      </c>
      <c r="AJ29" s="163">
        <v>2.1145833333333333E-3</v>
      </c>
      <c r="AK29" s="163">
        <v>2.1157407407407409E-3</v>
      </c>
      <c r="AL29" s="163">
        <v>2.1331018518518517E-3</v>
      </c>
      <c r="AM29" s="163">
        <v>2.1574074074074074E-3</v>
      </c>
      <c r="AN29" s="163">
        <v>2.166666666666667E-3</v>
      </c>
      <c r="AO29" s="163">
        <v>2.1759259259259258E-3</v>
      </c>
      <c r="AP29" s="163">
        <v>2.1712962962962962E-3</v>
      </c>
      <c r="AQ29" s="163">
        <v>2.1261574074074073E-3</v>
      </c>
      <c r="AR29" s="163">
        <v>2.1250000000000002E-3</v>
      </c>
      <c r="AS29" s="163">
        <v>2.1319444444444446E-3</v>
      </c>
      <c r="AT29" s="163">
        <v>2.1423611111111109E-3</v>
      </c>
      <c r="AU29" s="163">
        <v>2.1493055555555558E-3</v>
      </c>
      <c r="AV29" s="163">
        <v>2.1469907407407405E-3</v>
      </c>
      <c r="AW29" s="163">
        <v>2.1481481481481482E-3</v>
      </c>
      <c r="AX29" s="163">
        <v>2.1689814814814814E-3</v>
      </c>
      <c r="AY29" s="163">
        <v>2.1863425925925926E-3</v>
      </c>
      <c r="AZ29" s="163">
        <v>2.1979166666666666E-3</v>
      </c>
      <c r="BA29" s="163">
        <v>2.204861111111111E-3</v>
      </c>
      <c r="BB29" s="163">
        <v>2.2407407407407406E-3</v>
      </c>
      <c r="BC29" s="163">
        <v>2.2303240740740738E-3</v>
      </c>
      <c r="BD29" s="163">
        <v>2.2685185185185182E-3</v>
      </c>
      <c r="BE29" s="163">
        <v>2.3067129629629631E-3</v>
      </c>
      <c r="BF29" s="163">
        <v>2.3078703703703703E-3</v>
      </c>
      <c r="BG29" s="163">
        <v>2.2430555555555554E-3</v>
      </c>
      <c r="BH29" s="163">
        <v>2.3310185185185183E-3</v>
      </c>
      <c r="BI29" s="163">
        <v>2.3368055555555559E-3</v>
      </c>
      <c r="BJ29" s="163">
        <v>2.3252314814814815E-3</v>
      </c>
      <c r="BK29" s="163">
        <v>2.3252314814814815E-3</v>
      </c>
      <c r="BL29" s="163">
        <v>2.417824074074074E-3</v>
      </c>
      <c r="BM29" s="163">
        <v>2.391203703703704E-3</v>
      </c>
      <c r="BN29" s="163">
        <v>2.4502314814814816E-3</v>
      </c>
      <c r="BO29" s="163">
        <v>2.4537037037037036E-3</v>
      </c>
      <c r="BP29" s="163">
        <v>2.4027777777777776E-3</v>
      </c>
      <c r="BQ29" s="163">
        <v>2.414351851851852E-3</v>
      </c>
      <c r="BR29" s="163">
        <v>2.3796296296296295E-3</v>
      </c>
      <c r="BS29" s="163">
        <v>2.359953703703704E-3</v>
      </c>
      <c r="BT29" s="164">
        <v>2.3506944444444443E-3</v>
      </c>
      <c r="BU29" s="164">
        <v>2.181712962962963E-3</v>
      </c>
    </row>
    <row r="30" spans="2:73" x14ac:dyDescent="0.2">
      <c r="B30" s="124">
        <v>27</v>
      </c>
      <c r="C30" s="125">
        <v>79</v>
      </c>
      <c r="D30" s="125" t="s">
        <v>23</v>
      </c>
      <c r="E30" s="126">
        <v>1979</v>
      </c>
      <c r="F30" s="126" t="s">
        <v>218</v>
      </c>
      <c r="G30" s="126">
        <v>12</v>
      </c>
      <c r="H30" s="125" t="s">
        <v>242</v>
      </c>
      <c r="I30" s="160">
        <v>0.1407511574074074</v>
      </c>
      <c r="J30" s="162">
        <v>2.5844907407407409E-3</v>
      </c>
      <c r="K30" s="163">
        <v>2.1319444444444446E-3</v>
      </c>
      <c r="L30" s="163">
        <v>2.1215277777777782E-3</v>
      </c>
      <c r="M30" s="163">
        <v>2.1365740740740742E-3</v>
      </c>
      <c r="N30" s="163">
        <v>2.1261574074074073E-3</v>
      </c>
      <c r="O30" s="163">
        <v>2.0995370370370373E-3</v>
      </c>
      <c r="P30" s="163">
        <v>2.0891203703703701E-3</v>
      </c>
      <c r="Q30" s="163">
        <v>2.0706018518518517E-3</v>
      </c>
      <c r="R30" s="163">
        <v>2.0717592592592593E-3</v>
      </c>
      <c r="S30" s="163">
        <v>2.0324074074074077E-3</v>
      </c>
      <c r="T30" s="163">
        <v>2.0706018518518517E-3</v>
      </c>
      <c r="U30" s="163">
        <v>2.0844907407407405E-3</v>
      </c>
      <c r="V30" s="163">
        <v>2.0509259259259257E-3</v>
      </c>
      <c r="W30" s="163">
        <v>2.0578703703703705E-3</v>
      </c>
      <c r="X30" s="163">
        <v>2.0694444444444445E-3</v>
      </c>
      <c r="Y30" s="163">
        <v>2.0601851851851853E-3</v>
      </c>
      <c r="Z30" s="163">
        <v>2.0891203703703701E-3</v>
      </c>
      <c r="AA30" s="163">
        <v>2.0821759259259257E-3</v>
      </c>
      <c r="AB30" s="163">
        <v>2.0763888888888889E-3</v>
      </c>
      <c r="AC30" s="163">
        <v>2.0925925925925925E-3</v>
      </c>
      <c r="AD30" s="163">
        <v>2.0833333333333333E-3</v>
      </c>
      <c r="AE30" s="163">
        <v>2.0763888888888889E-3</v>
      </c>
      <c r="AF30" s="163">
        <v>2.0601851851851853E-3</v>
      </c>
      <c r="AG30" s="163">
        <v>2.0601851851851853E-3</v>
      </c>
      <c r="AH30" s="163">
        <v>2.0868055555555557E-3</v>
      </c>
      <c r="AI30" s="163">
        <v>2.0937500000000001E-3</v>
      </c>
      <c r="AJ30" s="163">
        <v>2.0925925925925925E-3</v>
      </c>
      <c r="AK30" s="163">
        <v>2.1435185185185186E-3</v>
      </c>
      <c r="AL30" s="163">
        <v>2.1180555555555553E-3</v>
      </c>
      <c r="AM30" s="163">
        <v>2.1099537037037037E-3</v>
      </c>
      <c r="AN30" s="163">
        <v>2.1250000000000002E-3</v>
      </c>
      <c r="AO30" s="163">
        <v>2.1400462962962961E-3</v>
      </c>
      <c r="AP30" s="163">
        <v>2.1550925925925926E-3</v>
      </c>
      <c r="AQ30" s="163">
        <v>2.1215277777777782E-3</v>
      </c>
      <c r="AR30" s="163">
        <v>2.1145833333333333E-3</v>
      </c>
      <c r="AS30" s="163">
        <v>2.1458333333333334E-3</v>
      </c>
      <c r="AT30" s="163">
        <v>2.2013888888888886E-3</v>
      </c>
      <c r="AU30" s="163">
        <v>2.1979166666666666E-3</v>
      </c>
      <c r="AV30" s="163">
        <v>2.1967592592592594E-3</v>
      </c>
      <c r="AW30" s="163">
        <v>2.185185185185185E-3</v>
      </c>
      <c r="AX30" s="163">
        <v>2.1631944444444446E-3</v>
      </c>
      <c r="AY30" s="163">
        <v>2.189814814814815E-3</v>
      </c>
      <c r="AZ30" s="163">
        <v>2.1747685185185186E-3</v>
      </c>
      <c r="BA30" s="163">
        <v>2.1759259259259258E-3</v>
      </c>
      <c r="BB30" s="163">
        <v>2.2094907407407406E-3</v>
      </c>
      <c r="BC30" s="163">
        <v>2.2083333333333334E-3</v>
      </c>
      <c r="BD30" s="163">
        <v>2.2037037037037038E-3</v>
      </c>
      <c r="BE30" s="163">
        <v>2.1990740740740742E-3</v>
      </c>
      <c r="BF30" s="163">
        <v>2.2164351851851854E-3</v>
      </c>
      <c r="BG30" s="163">
        <v>2.3726851851851851E-3</v>
      </c>
      <c r="BH30" s="163">
        <v>2.5775462962962965E-3</v>
      </c>
      <c r="BI30" s="163">
        <v>2.3495370370370371E-3</v>
      </c>
      <c r="BJ30" s="163">
        <v>2.3437499999999999E-3</v>
      </c>
      <c r="BK30" s="163">
        <v>2.2662037037037039E-3</v>
      </c>
      <c r="BL30" s="163">
        <v>2.3020833333333335E-3</v>
      </c>
      <c r="BM30" s="163">
        <v>2.3958333333333336E-3</v>
      </c>
      <c r="BN30" s="163">
        <v>2.3807870370370367E-3</v>
      </c>
      <c r="BO30" s="163">
        <v>2.4108796296296296E-3</v>
      </c>
      <c r="BP30" s="163">
        <v>2.4398148148148148E-3</v>
      </c>
      <c r="BQ30" s="163">
        <v>2.3749999999999999E-3</v>
      </c>
      <c r="BR30" s="163">
        <v>2.460648148148148E-3</v>
      </c>
      <c r="BS30" s="163">
        <v>2.515046296296296E-3</v>
      </c>
      <c r="BT30" s="164">
        <v>2.700231481481481E-3</v>
      </c>
      <c r="BU30" s="164">
        <v>2.414351851851852E-3</v>
      </c>
    </row>
    <row r="31" spans="2:73" x14ac:dyDescent="0.2">
      <c r="B31" s="124">
        <v>28</v>
      </c>
      <c r="C31" s="125">
        <v>13</v>
      </c>
      <c r="D31" s="125" t="s">
        <v>7</v>
      </c>
      <c r="E31" s="126">
        <v>1975</v>
      </c>
      <c r="F31" s="126" t="s">
        <v>215</v>
      </c>
      <c r="G31" s="126">
        <v>11</v>
      </c>
      <c r="H31" s="125" t="s">
        <v>243</v>
      </c>
      <c r="I31" s="160">
        <v>0.14092013888888888</v>
      </c>
      <c r="J31" s="162">
        <v>2.4479166666666664E-3</v>
      </c>
      <c r="K31" s="163">
        <v>1.988425925925926E-3</v>
      </c>
      <c r="L31" s="163">
        <v>2E-3</v>
      </c>
      <c r="M31" s="163">
        <v>2.0069444444444444E-3</v>
      </c>
      <c r="N31" s="163">
        <v>2.003472222222222E-3</v>
      </c>
      <c r="O31" s="163">
        <v>1.9849537037037036E-3</v>
      </c>
      <c r="P31" s="163">
        <v>2.0613425925925925E-3</v>
      </c>
      <c r="Q31" s="163">
        <v>2.0601851851851853E-3</v>
      </c>
      <c r="R31" s="163">
        <v>2.0543981481481485E-3</v>
      </c>
      <c r="S31" s="163">
        <v>2.0254629629629629E-3</v>
      </c>
      <c r="T31" s="163">
        <v>2.0509259259259257E-3</v>
      </c>
      <c r="U31" s="163">
        <v>2.1076388888888889E-3</v>
      </c>
      <c r="V31" s="163">
        <v>2.0613425925925925E-3</v>
      </c>
      <c r="W31" s="163">
        <v>2.0555555555555557E-3</v>
      </c>
      <c r="X31" s="163">
        <v>2.0937500000000001E-3</v>
      </c>
      <c r="Y31" s="163">
        <v>2.0694444444444445E-3</v>
      </c>
      <c r="Z31" s="163">
        <v>2.0682870370370373E-3</v>
      </c>
      <c r="AA31" s="163">
        <v>2.0625000000000001E-3</v>
      </c>
      <c r="AB31" s="163">
        <v>2.0520833333333333E-3</v>
      </c>
      <c r="AC31" s="163">
        <v>2.0358796296296297E-3</v>
      </c>
      <c r="AD31" s="163">
        <v>2.0416666666666669E-3</v>
      </c>
      <c r="AE31" s="163">
        <v>2.0601851851851853E-3</v>
      </c>
      <c r="AF31" s="163">
        <v>2.0763888888888889E-3</v>
      </c>
      <c r="AG31" s="163">
        <v>2.0833333333333333E-3</v>
      </c>
      <c r="AH31" s="163">
        <v>2.0532407407407405E-3</v>
      </c>
      <c r="AI31" s="163">
        <v>2.0462962962962965E-3</v>
      </c>
      <c r="AJ31" s="163">
        <v>2.1307870370370369E-3</v>
      </c>
      <c r="AK31" s="163">
        <v>2.1180555555555553E-3</v>
      </c>
      <c r="AL31" s="163">
        <v>2.1296296296296298E-3</v>
      </c>
      <c r="AM31" s="163">
        <v>2.1527777777777778E-3</v>
      </c>
      <c r="AN31" s="163">
        <v>2.170138888888889E-3</v>
      </c>
      <c r="AO31" s="163">
        <v>2.1747685185185186E-3</v>
      </c>
      <c r="AP31" s="163">
        <v>2.1678240740740742E-3</v>
      </c>
      <c r="AQ31" s="163">
        <v>2.1435185185185186E-3</v>
      </c>
      <c r="AR31" s="163">
        <v>2.1076388888888889E-3</v>
      </c>
      <c r="AS31" s="163">
        <v>2.1250000000000002E-3</v>
      </c>
      <c r="AT31" s="163">
        <v>2.1550925925925926E-3</v>
      </c>
      <c r="AU31" s="163">
        <v>2.1446759259259262E-3</v>
      </c>
      <c r="AV31" s="163">
        <v>2.1481481481481482E-3</v>
      </c>
      <c r="AW31" s="163">
        <v>2.1435185185185186E-3</v>
      </c>
      <c r="AX31" s="163">
        <v>2.1759259259259258E-3</v>
      </c>
      <c r="AY31" s="163">
        <v>2.1886574074074074E-3</v>
      </c>
      <c r="AZ31" s="163">
        <v>2.204861111111111E-3</v>
      </c>
      <c r="BA31" s="163">
        <v>2.2430555555555554E-3</v>
      </c>
      <c r="BB31" s="163">
        <v>2.2546296296296294E-3</v>
      </c>
      <c r="BC31" s="163">
        <v>2.2719907407407407E-3</v>
      </c>
      <c r="BD31" s="163">
        <v>2.3182870370370371E-3</v>
      </c>
      <c r="BE31" s="163">
        <v>2.3530092592592591E-3</v>
      </c>
      <c r="BF31" s="163">
        <v>2.4120370370370368E-3</v>
      </c>
      <c r="BG31" s="163">
        <v>2.4664351851851852E-3</v>
      </c>
      <c r="BH31" s="163">
        <v>2.6643518518518518E-3</v>
      </c>
      <c r="BI31" s="163">
        <v>2.6747685185185186E-3</v>
      </c>
      <c r="BJ31" s="163">
        <v>2.685185185185185E-3</v>
      </c>
      <c r="BK31" s="163">
        <v>2.4745370370370372E-3</v>
      </c>
      <c r="BL31" s="163">
        <v>2.4502314814814816E-3</v>
      </c>
      <c r="BM31" s="163">
        <v>2.3854166666666668E-3</v>
      </c>
      <c r="BN31" s="163">
        <v>2.3715277777777775E-3</v>
      </c>
      <c r="BO31" s="163">
        <v>2.391203703703704E-3</v>
      </c>
      <c r="BP31" s="163">
        <v>2.3414351851851851E-3</v>
      </c>
      <c r="BQ31" s="163">
        <v>2.4212962962962964E-3</v>
      </c>
      <c r="BR31" s="163">
        <v>2.46875E-3</v>
      </c>
      <c r="BS31" s="163">
        <v>2.4340277777777776E-3</v>
      </c>
      <c r="BT31" s="164">
        <v>2.3715277777777775E-3</v>
      </c>
      <c r="BU31" s="164">
        <v>2.2337962962962967E-3</v>
      </c>
    </row>
    <row r="32" spans="2:73" x14ac:dyDescent="0.2">
      <c r="B32" s="124">
        <v>29</v>
      </c>
      <c r="C32" s="125">
        <v>119</v>
      </c>
      <c r="D32" s="125" t="s">
        <v>11</v>
      </c>
      <c r="E32" s="126">
        <v>1967</v>
      </c>
      <c r="F32" s="126" t="s">
        <v>224</v>
      </c>
      <c r="G32" s="126">
        <v>4</v>
      </c>
      <c r="H32" s="125" t="s">
        <v>244</v>
      </c>
      <c r="I32" s="160">
        <v>0.14093055555555556</v>
      </c>
      <c r="J32" s="162">
        <v>2.8599537037037035E-3</v>
      </c>
      <c r="K32" s="163">
        <v>2.3217592592592591E-3</v>
      </c>
      <c r="L32" s="163">
        <v>2.3194444444444443E-3</v>
      </c>
      <c r="M32" s="163">
        <v>2.2708333333333335E-3</v>
      </c>
      <c r="N32" s="163">
        <v>2.2465277777777774E-3</v>
      </c>
      <c r="O32" s="163">
        <v>2.2037037037037038E-3</v>
      </c>
      <c r="P32" s="163">
        <v>2.2233796296296294E-3</v>
      </c>
      <c r="Q32" s="163">
        <v>2.193287037037037E-3</v>
      </c>
      <c r="R32" s="163">
        <v>2.1747685185185186E-3</v>
      </c>
      <c r="S32" s="163">
        <v>2.158564814814815E-3</v>
      </c>
      <c r="T32" s="163">
        <v>2.1423611111111109E-3</v>
      </c>
      <c r="U32" s="163">
        <v>2.1412037037037038E-3</v>
      </c>
      <c r="V32" s="163">
        <v>2.1782407407407406E-3</v>
      </c>
      <c r="W32" s="163">
        <v>2.2222222222222222E-3</v>
      </c>
      <c r="X32" s="163">
        <v>2.244212962962963E-3</v>
      </c>
      <c r="Y32" s="163">
        <v>2.2372685185185186E-3</v>
      </c>
      <c r="Z32" s="163">
        <v>2.2708333333333335E-3</v>
      </c>
      <c r="AA32" s="163">
        <v>2.2314814814814814E-3</v>
      </c>
      <c r="AB32" s="163">
        <v>2.2175925925925926E-3</v>
      </c>
      <c r="AC32" s="163">
        <v>2.2662037037037039E-3</v>
      </c>
      <c r="AD32" s="163">
        <v>2.483796296296296E-3</v>
      </c>
      <c r="AE32" s="163">
        <v>2.1076388888888889E-3</v>
      </c>
      <c r="AF32" s="163">
        <v>2.1458333333333334E-3</v>
      </c>
      <c r="AG32" s="163">
        <v>2.1678240740740742E-3</v>
      </c>
      <c r="AH32" s="163">
        <v>2.158564814814815E-3</v>
      </c>
      <c r="AI32" s="163">
        <v>2.1608796296296298E-3</v>
      </c>
      <c r="AJ32" s="163">
        <v>2.1793981481481482E-3</v>
      </c>
      <c r="AK32" s="163">
        <v>2.1944444444444446E-3</v>
      </c>
      <c r="AL32" s="163">
        <v>2.2118055555555558E-3</v>
      </c>
      <c r="AM32" s="163">
        <v>2.1539351851851854E-3</v>
      </c>
      <c r="AN32" s="163">
        <v>2.185185185185185E-3</v>
      </c>
      <c r="AO32" s="163">
        <v>2.1874999999999998E-3</v>
      </c>
      <c r="AP32" s="163">
        <v>2.2141203703703702E-3</v>
      </c>
      <c r="AQ32" s="163">
        <v>2.1527777777777778E-3</v>
      </c>
      <c r="AR32" s="163">
        <v>2.1909722222222222E-3</v>
      </c>
      <c r="AS32" s="163">
        <v>2.173611111111111E-3</v>
      </c>
      <c r="AT32" s="163">
        <v>2.193287037037037E-3</v>
      </c>
      <c r="AU32" s="163">
        <v>2.193287037037037E-3</v>
      </c>
      <c r="AV32" s="163">
        <v>2.2037037037037038E-3</v>
      </c>
      <c r="AW32" s="163">
        <v>2.2256944444444446E-3</v>
      </c>
      <c r="AX32" s="163">
        <v>2.1909722222222222E-3</v>
      </c>
      <c r="AY32" s="163">
        <v>2.1874999999999998E-3</v>
      </c>
      <c r="AZ32" s="163">
        <v>2.1967592592592594E-3</v>
      </c>
      <c r="BA32" s="163">
        <v>2.2326388888888886E-3</v>
      </c>
      <c r="BB32" s="163">
        <v>2.2083333333333334E-3</v>
      </c>
      <c r="BC32" s="163">
        <v>2.224537037037037E-3</v>
      </c>
      <c r="BD32" s="163">
        <v>2.2199074074074074E-3</v>
      </c>
      <c r="BE32" s="163">
        <v>2.212962962962963E-3</v>
      </c>
      <c r="BF32" s="163">
        <v>2.158564814814815E-3</v>
      </c>
      <c r="BG32" s="163">
        <v>2.1967592592592594E-3</v>
      </c>
      <c r="BH32" s="163">
        <v>2.2013888888888886E-3</v>
      </c>
      <c r="BI32" s="163">
        <v>2.2187499999999998E-3</v>
      </c>
      <c r="BJ32" s="163">
        <v>2.2106481481481478E-3</v>
      </c>
      <c r="BK32" s="163">
        <v>2.2256944444444446E-3</v>
      </c>
      <c r="BL32" s="163">
        <v>2.1944444444444446E-3</v>
      </c>
      <c r="BM32" s="163">
        <v>2.1874999999999998E-3</v>
      </c>
      <c r="BN32" s="163">
        <v>2.1284722222222221E-3</v>
      </c>
      <c r="BO32" s="163">
        <v>2.1250000000000002E-3</v>
      </c>
      <c r="BP32" s="163">
        <v>2.138888888888889E-3</v>
      </c>
      <c r="BQ32" s="163">
        <v>2.0960648148148149E-3</v>
      </c>
      <c r="BR32" s="163">
        <v>2E-3</v>
      </c>
      <c r="BS32" s="163">
        <v>2.0300925925925925E-3</v>
      </c>
      <c r="BT32" s="164">
        <v>2.0671296296296297E-3</v>
      </c>
      <c r="BU32" s="164">
        <v>2.0694444444444445E-3</v>
      </c>
    </row>
    <row r="33" spans="2:73" x14ac:dyDescent="0.2">
      <c r="B33" s="124">
        <v>30</v>
      </c>
      <c r="C33" s="125">
        <v>101</v>
      </c>
      <c r="D33" s="125" t="s">
        <v>245</v>
      </c>
      <c r="E33" s="126">
        <v>1955</v>
      </c>
      <c r="F33" s="126" t="s">
        <v>246</v>
      </c>
      <c r="G33" s="126">
        <v>1</v>
      </c>
      <c r="H33" s="125" t="s">
        <v>247</v>
      </c>
      <c r="I33" s="160">
        <v>0.14246990740740742</v>
      </c>
      <c r="J33" s="162">
        <v>2.6331018518518517E-3</v>
      </c>
      <c r="K33" s="163">
        <v>2.1377314814814813E-3</v>
      </c>
      <c r="L33" s="163">
        <v>2.135416666666667E-3</v>
      </c>
      <c r="M33" s="163">
        <v>2.1377314814814813E-3</v>
      </c>
      <c r="N33" s="163">
        <v>2.0949074074074073E-3</v>
      </c>
      <c r="O33" s="163">
        <v>2.1157407407407409E-3</v>
      </c>
      <c r="P33" s="163">
        <v>2.0729166666666665E-3</v>
      </c>
      <c r="Q33" s="163">
        <v>2.0925925925925925E-3</v>
      </c>
      <c r="R33" s="163">
        <v>2.0868055555555557E-3</v>
      </c>
      <c r="S33" s="163">
        <v>2.1018518518518517E-3</v>
      </c>
      <c r="T33" s="163">
        <v>2.1203703703703701E-3</v>
      </c>
      <c r="U33" s="163">
        <v>2.0833333333333333E-3</v>
      </c>
      <c r="V33" s="163">
        <v>2.0949074074074073E-3</v>
      </c>
      <c r="W33" s="163">
        <v>2.0868055555555557E-3</v>
      </c>
      <c r="X33" s="163">
        <v>2.0694444444444445E-3</v>
      </c>
      <c r="Y33" s="163">
        <v>2.0601851851851853E-3</v>
      </c>
      <c r="Z33" s="163">
        <v>2.0682870370370373E-3</v>
      </c>
      <c r="AA33" s="163">
        <v>2.0451388888888893E-3</v>
      </c>
      <c r="AB33" s="163">
        <v>2.1134259259259261E-3</v>
      </c>
      <c r="AC33" s="163">
        <v>2.1099537037037037E-3</v>
      </c>
      <c r="AD33" s="163">
        <v>2.2106481481481478E-3</v>
      </c>
      <c r="AE33" s="163">
        <v>2.1122685185185185E-3</v>
      </c>
      <c r="AF33" s="163">
        <v>2.0844907407407405E-3</v>
      </c>
      <c r="AG33" s="163">
        <v>2.1365740740740742E-3</v>
      </c>
      <c r="AH33" s="163">
        <v>2.1458333333333334E-3</v>
      </c>
      <c r="AI33" s="163">
        <v>2.1493055555555558E-3</v>
      </c>
      <c r="AJ33" s="163">
        <v>2.138888888888889E-3</v>
      </c>
      <c r="AK33" s="163">
        <v>2.1597222222222222E-3</v>
      </c>
      <c r="AL33" s="163">
        <v>2.1944444444444446E-3</v>
      </c>
      <c r="AM33" s="163">
        <v>2.166666666666667E-3</v>
      </c>
      <c r="AN33" s="163">
        <v>2.1874999999999998E-3</v>
      </c>
      <c r="AO33" s="163">
        <v>2.2569444444444447E-3</v>
      </c>
      <c r="AP33" s="163">
        <v>2.2083333333333334E-3</v>
      </c>
      <c r="AQ33" s="163">
        <v>2.2164351851851854E-3</v>
      </c>
      <c r="AR33" s="163">
        <v>2.1793981481481482E-3</v>
      </c>
      <c r="AS33" s="163">
        <v>2.0821759259259257E-3</v>
      </c>
      <c r="AT33" s="163">
        <v>2.0821759259259257E-3</v>
      </c>
      <c r="AU33" s="163">
        <v>1.9976851851851852E-3</v>
      </c>
      <c r="AV33" s="163">
        <v>2.212962962962963E-3</v>
      </c>
      <c r="AW33" s="163">
        <v>2.2118055555555558E-3</v>
      </c>
      <c r="AX33" s="163">
        <v>2.2060185185185186E-3</v>
      </c>
      <c r="AY33" s="163">
        <v>2.2395833333333334E-3</v>
      </c>
      <c r="AZ33" s="163">
        <v>2.2662037037037039E-3</v>
      </c>
      <c r="BA33" s="163">
        <v>2.3356481481481479E-3</v>
      </c>
      <c r="BB33" s="163">
        <v>2.2673611111111111E-3</v>
      </c>
      <c r="BC33" s="163">
        <v>2.2650462962962963E-3</v>
      </c>
      <c r="BD33" s="163">
        <v>2.2708333333333335E-3</v>
      </c>
      <c r="BE33" s="163">
        <v>2.3194444444444443E-3</v>
      </c>
      <c r="BF33" s="163">
        <v>2.3634259259259259E-3</v>
      </c>
      <c r="BG33" s="163">
        <v>2.3333333333333335E-3</v>
      </c>
      <c r="BH33" s="163">
        <v>2.3900462962962959E-3</v>
      </c>
      <c r="BI33" s="163">
        <v>2.3472222222222223E-3</v>
      </c>
      <c r="BJ33" s="163">
        <v>2.4039351851851856E-3</v>
      </c>
      <c r="BK33" s="163">
        <v>2.4166666666666668E-3</v>
      </c>
      <c r="BL33" s="163">
        <v>2.5023148148148149E-3</v>
      </c>
      <c r="BM33" s="163">
        <v>2.414351851851852E-3</v>
      </c>
      <c r="BN33" s="163">
        <v>2.3715277777777775E-3</v>
      </c>
      <c r="BO33" s="163">
        <v>2.3402777777777779E-3</v>
      </c>
      <c r="BP33" s="163">
        <v>2.4305555555555556E-3</v>
      </c>
      <c r="BQ33" s="163">
        <v>2.5289351851851853E-3</v>
      </c>
      <c r="BR33" s="163">
        <v>2.5462962962962961E-3</v>
      </c>
      <c r="BS33" s="163">
        <v>2.5543981481481481E-3</v>
      </c>
      <c r="BT33" s="164">
        <v>2.5057870370370368E-3</v>
      </c>
      <c r="BU33" s="164">
        <v>2.255787037037037E-3</v>
      </c>
    </row>
    <row r="34" spans="2:73" x14ac:dyDescent="0.2">
      <c r="B34" s="124">
        <v>31</v>
      </c>
      <c r="C34" s="125">
        <v>93</v>
      </c>
      <c r="D34" s="125" t="s">
        <v>248</v>
      </c>
      <c r="E34" s="126">
        <v>1993</v>
      </c>
      <c r="F34" s="126" t="s">
        <v>235</v>
      </c>
      <c r="G34" s="126">
        <v>2</v>
      </c>
      <c r="H34" s="125" t="s">
        <v>249</v>
      </c>
      <c r="I34" s="160">
        <v>0.14353125</v>
      </c>
      <c r="J34" s="162">
        <v>2.8969907407407412E-3</v>
      </c>
      <c r="K34" s="163">
        <v>2.2905092592592591E-3</v>
      </c>
      <c r="L34" s="163">
        <v>2.2708333333333335E-3</v>
      </c>
      <c r="M34" s="163">
        <v>2.2233796296296294E-3</v>
      </c>
      <c r="N34" s="163">
        <v>2.2013888888888886E-3</v>
      </c>
      <c r="O34" s="163">
        <v>2.2164351851851854E-3</v>
      </c>
      <c r="P34" s="163">
        <v>2.1863425925925926E-3</v>
      </c>
      <c r="Q34" s="163">
        <v>2.2337962962962967E-3</v>
      </c>
      <c r="R34" s="163">
        <v>2.2118055555555558E-3</v>
      </c>
      <c r="S34" s="163">
        <v>2.1979166666666666E-3</v>
      </c>
      <c r="T34" s="163">
        <v>2.189814814814815E-3</v>
      </c>
      <c r="U34" s="163">
        <v>2.2025462962962966E-3</v>
      </c>
      <c r="V34" s="163">
        <v>2.1030092592592593E-3</v>
      </c>
      <c r="W34" s="163">
        <v>2.1423611111111109E-3</v>
      </c>
      <c r="X34" s="163">
        <v>2.0879629629629629E-3</v>
      </c>
      <c r="Y34" s="163">
        <v>2.1250000000000002E-3</v>
      </c>
      <c r="Z34" s="163">
        <v>2.0798611111111113E-3</v>
      </c>
      <c r="AA34" s="163">
        <v>2.0995370370370373E-3</v>
      </c>
      <c r="AB34" s="163">
        <v>1.9861111111111108E-3</v>
      </c>
      <c r="AC34" s="163">
        <v>2.0428240740740741E-3</v>
      </c>
      <c r="AD34" s="163">
        <v>2.0949074074074073E-3</v>
      </c>
      <c r="AE34" s="163">
        <v>2.0405092592592593E-3</v>
      </c>
      <c r="AF34" s="163">
        <v>2.0763888888888889E-3</v>
      </c>
      <c r="AG34" s="163">
        <v>2.1122685185185185E-3</v>
      </c>
      <c r="AH34" s="163">
        <v>2.1226851851851854E-3</v>
      </c>
      <c r="AI34" s="163">
        <v>2.1111111111111109E-3</v>
      </c>
      <c r="AJ34" s="163">
        <v>2.1006944444444445E-3</v>
      </c>
      <c r="AK34" s="163">
        <v>2.0613425925925925E-3</v>
      </c>
      <c r="AL34" s="163">
        <v>2.0520833333333333E-3</v>
      </c>
      <c r="AM34" s="163">
        <v>2.0740740740740741E-3</v>
      </c>
      <c r="AN34" s="163">
        <v>2.0925925925925925E-3</v>
      </c>
      <c r="AO34" s="163">
        <v>2.0671296296296297E-3</v>
      </c>
      <c r="AP34" s="163">
        <v>2.0543981481481485E-3</v>
      </c>
      <c r="AQ34" s="163">
        <v>2.0393518518518517E-3</v>
      </c>
      <c r="AR34" s="163">
        <v>2.1111111111111109E-3</v>
      </c>
      <c r="AS34" s="163">
        <v>2.0925925925925925E-3</v>
      </c>
      <c r="AT34" s="163">
        <v>2.1018518518518517E-3</v>
      </c>
      <c r="AU34" s="163">
        <v>2.0474537037037037E-3</v>
      </c>
      <c r="AV34" s="163">
        <v>2.0972222222222221E-3</v>
      </c>
      <c r="AW34" s="163">
        <v>2.1250000000000002E-3</v>
      </c>
      <c r="AX34" s="163">
        <v>2.2025462962962966E-3</v>
      </c>
      <c r="AY34" s="163">
        <v>2.127314814814815E-3</v>
      </c>
      <c r="AZ34" s="163">
        <v>2.1493055555555558E-3</v>
      </c>
      <c r="BA34" s="163">
        <v>2.1342592592592589E-3</v>
      </c>
      <c r="BB34" s="163">
        <v>2.2083333333333334E-3</v>
      </c>
      <c r="BC34" s="163">
        <v>2.2187499999999998E-3</v>
      </c>
      <c r="BD34" s="163">
        <v>2.2349537037037038E-3</v>
      </c>
      <c r="BE34" s="163">
        <v>2.212962962962963E-3</v>
      </c>
      <c r="BF34" s="163">
        <v>2.2743055555555555E-3</v>
      </c>
      <c r="BG34" s="163">
        <v>2.3506944444444443E-3</v>
      </c>
      <c r="BH34" s="163">
        <v>2.3113425925925927E-3</v>
      </c>
      <c r="BI34" s="163">
        <v>2.6006944444444445E-3</v>
      </c>
      <c r="BJ34" s="163">
        <v>2.6250000000000002E-3</v>
      </c>
      <c r="BK34" s="163">
        <v>2.7175925925925926E-3</v>
      </c>
      <c r="BL34" s="163">
        <v>2.7280092592592594E-3</v>
      </c>
      <c r="BM34" s="163">
        <v>2.7905092592592595E-3</v>
      </c>
      <c r="BN34" s="163">
        <v>2.8842592592592596E-3</v>
      </c>
      <c r="BO34" s="163">
        <v>2.3333333333333335E-3</v>
      </c>
      <c r="BP34" s="163">
        <v>2.414351851851852E-3</v>
      </c>
      <c r="BQ34" s="163">
        <v>2.4849537037037036E-3</v>
      </c>
      <c r="BR34" s="163">
        <v>2.5983796296296297E-3</v>
      </c>
      <c r="BS34" s="163">
        <v>2.4699074074074072E-3</v>
      </c>
      <c r="BT34" s="164">
        <v>2.4409722222222224E-3</v>
      </c>
      <c r="BU34" s="164">
        <v>2.3553240740740739E-3</v>
      </c>
    </row>
    <row r="35" spans="2:73" x14ac:dyDescent="0.2">
      <c r="B35" s="124">
        <v>32</v>
      </c>
      <c r="C35" s="125">
        <v>38</v>
      </c>
      <c r="D35" s="125" t="s">
        <v>21</v>
      </c>
      <c r="E35" s="126">
        <v>1970</v>
      </c>
      <c r="F35" s="126" t="s">
        <v>215</v>
      </c>
      <c r="G35" s="126">
        <v>12</v>
      </c>
      <c r="H35" s="125" t="s">
        <v>182</v>
      </c>
      <c r="I35" s="160">
        <v>0.14437037037037037</v>
      </c>
      <c r="J35" s="162">
        <v>2.8819444444444444E-3</v>
      </c>
      <c r="K35" s="163">
        <v>2.2893518518518519E-3</v>
      </c>
      <c r="L35" s="163">
        <v>2.3344907407407407E-3</v>
      </c>
      <c r="M35" s="163">
        <v>2.2766203703703703E-3</v>
      </c>
      <c r="N35" s="163">
        <v>2.2349537037037038E-3</v>
      </c>
      <c r="O35" s="163">
        <v>2.2326388888888886E-3</v>
      </c>
      <c r="P35" s="163">
        <v>2.2337962962962967E-3</v>
      </c>
      <c r="Q35" s="163">
        <v>2.2152777777777778E-3</v>
      </c>
      <c r="R35" s="163">
        <v>2.1874999999999998E-3</v>
      </c>
      <c r="S35" s="163">
        <v>2.3020833333333335E-3</v>
      </c>
      <c r="T35" s="163">
        <v>2.2465277777777774E-3</v>
      </c>
      <c r="U35" s="163">
        <v>2.1990740740740742E-3</v>
      </c>
      <c r="V35" s="163">
        <v>2.1747685185185186E-3</v>
      </c>
      <c r="W35" s="163">
        <v>2.1909722222222222E-3</v>
      </c>
      <c r="X35" s="163">
        <v>2.1481481481481482E-3</v>
      </c>
      <c r="Y35" s="163">
        <v>2.2106481481481478E-3</v>
      </c>
      <c r="Z35" s="163">
        <v>2.2928240740740743E-3</v>
      </c>
      <c r="AA35" s="163">
        <v>2.2881944444444443E-3</v>
      </c>
      <c r="AB35" s="163">
        <v>2.2384259259259258E-3</v>
      </c>
      <c r="AC35" s="163">
        <v>2.185185185185185E-3</v>
      </c>
      <c r="AD35" s="163">
        <v>2.2002314814814814E-3</v>
      </c>
      <c r="AE35" s="163">
        <v>2.1770833333333334E-3</v>
      </c>
      <c r="AF35" s="163">
        <v>2.2002314814814814E-3</v>
      </c>
      <c r="AG35" s="163">
        <v>2.1747685185185186E-3</v>
      </c>
      <c r="AH35" s="163">
        <v>2.1678240740740742E-3</v>
      </c>
      <c r="AI35" s="163">
        <v>2.1863425925925926E-3</v>
      </c>
      <c r="AJ35" s="163">
        <v>2.2569444444444447E-3</v>
      </c>
      <c r="AK35" s="163">
        <v>2.4016203703703704E-3</v>
      </c>
      <c r="AL35" s="163">
        <v>2.244212962962963E-3</v>
      </c>
      <c r="AM35" s="163">
        <v>2.2152777777777778E-3</v>
      </c>
      <c r="AN35" s="163">
        <v>2.2164351851851854E-3</v>
      </c>
      <c r="AO35" s="163">
        <v>2.221064814814815E-3</v>
      </c>
      <c r="AP35" s="163">
        <v>2.1863425925925926E-3</v>
      </c>
      <c r="AQ35" s="163">
        <v>2.1423611111111109E-3</v>
      </c>
      <c r="AR35" s="163">
        <v>2.1678240740740742E-3</v>
      </c>
      <c r="AS35" s="163">
        <v>2.1979166666666666E-3</v>
      </c>
      <c r="AT35" s="163">
        <v>2.3460648148148151E-3</v>
      </c>
      <c r="AU35" s="163">
        <v>2.3726851851851851E-3</v>
      </c>
      <c r="AV35" s="163">
        <v>2.2731481481481483E-3</v>
      </c>
      <c r="AW35" s="163">
        <v>2.2569444444444447E-3</v>
      </c>
      <c r="AX35" s="163">
        <v>2.2106481481481478E-3</v>
      </c>
      <c r="AY35" s="163">
        <v>2.1747685185185186E-3</v>
      </c>
      <c r="AZ35" s="163">
        <v>2.1759259259259258E-3</v>
      </c>
      <c r="BA35" s="163">
        <v>2.1967592592592594E-3</v>
      </c>
      <c r="BB35" s="163">
        <v>2.1944444444444446E-3</v>
      </c>
      <c r="BC35" s="163">
        <v>2.2847222222222223E-3</v>
      </c>
      <c r="BD35" s="163">
        <v>2.3993055555555556E-3</v>
      </c>
      <c r="BE35" s="163">
        <v>2.1724537037037038E-3</v>
      </c>
      <c r="BF35" s="163">
        <v>2.181712962962963E-3</v>
      </c>
      <c r="BG35" s="163">
        <v>2.2604166666666667E-3</v>
      </c>
      <c r="BH35" s="163">
        <v>2.2175925925925926E-3</v>
      </c>
      <c r="BI35" s="163">
        <v>2.2581018518518518E-3</v>
      </c>
      <c r="BJ35" s="163">
        <v>2.2789351851851855E-3</v>
      </c>
      <c r="BK35" s="163">
        <v>2.3391203703703703E-3</v>
      </c>
      <c r="BL35" s="163">
        <v>2.3680555555555555E-3</v>
      </c>
      <c r="BM35" s="163">
        <v>2.2905092592592591E-3</v>
      </c>
      <c r="BN35" s="163">
        <v>2.3078703703703703E-3</v>
      </c>
      <c r="BO35" s="163">
        <v>2.3587962962962959E-3</v>
      </c>
      <c r="BP35" s="163">
        <v>2.3101851851851851E-3</v>
      </c>
      <c r="BQ35" s="163">
        <v>2.3530092592592591E-3</v>
      </c>
      <c r="BR35" s="163">
        <v>2.3206018518518519E-3</v>
      </c>
      <c r="BS35" s="163">
        <v>2.3344907407407407E-3</v>
      </c>
      <c r="BT35" s="164">
        <v>2.2546296296296294E-3</v>
      </c>
      <c r="BU35" s="164">
        <v>2.158564814814815E-3</v>
      </c>
    </row>
    <row r="36" spans="2:73" x14ac:dyDescent="0.2">
      <c r="B36" s="124">
        <v>33</v>
      </c>
      <c r="C36" s="125">
        <v>98</v>
      </c>
      <c r="D36" s="125" t="s">
        <v>163</v>
      </c>
      <c r="E36" s="126">
        <v>1962</v>
      </c>
      <c r="F36" s="126" t="s">
        <v>224</v>
      </c>
      <c r="G36" s="126">
        <v>5</v>
      </c>
      <c r="H36" s="125" t="s">
        <v>164</v>
      </c>
      <c r="I36" s="160">
        <v>0.14520833333333333</v>
      </c>
      <c r="J36" s="162">
        <v>2.8356481481481479E-3</v>
      </c>
      <c r="K36" s="163">
        <v>2.2118055555555558E-3</v>
      </c>
      <c r="L36" s="163">
        <v>2.2175925925925926E-3</v>
      </c>
      <c r="M36" s="163">
        <v>2.2303240740740738E-3</v>
      </c>
      <c r="N36" s="163">
        <v>2.2280092592592594E-3</v>
      </c>
      <c r="O36" s="163">
        <v>2.2083333333333334E-3</v>
      </c>
      <c r="P36" s="163">
        <v>2.2268518518518518E-3</v>
      </c>
      <c r="Q36" s="163">
        <v>2.173611111111111E-3</v>
      </c>
      <c r="R36" s="163">
        <v>2.1979166666666666E-3</v>
      </c>
      <c r="S36" s="163">
        <v>2.2291666666666666E-3</v>
      </c>
      <c r="T36" s="163">
        <v>2.2118055555555558E-3</v>
      </c>
      <c r="U36" s="163">
        <v>2.1921296296296298E-3</v>
      </c>
      <c r="V36" s="163">
        <v>2.2430555555555554E-3</v>
      </c>
      <c r="W36" s="163">
        <v>2.2534722222222222E-3</v>
      </c>
      <c r="X36" s="163">
        <v>2.236111111111111E-3</v>
      </c>
      <c r="Y36" s="163">
        <v>2.236111111111111E-3</v>
      </c>
      <c r="Z36" s="163">
        <v>2.2800925925925927E-3</v>
      </c>
      <c r="AA36" s="163">
        <v>2.2372685185185186E-3</v>
      </c>
      <c r="AB36" s="163">
        <v>2.2152777777777778E-3</v>
      </c>
      <c r="AC36" s="163">
        <v>2.2523148148148146E-3</v>
      </c>
      <c r="AD36" s="163">
        <v>2.2754629629629631E-3</v>
      </c>
      <c r="AE36" s="163">
        <v>2.2407407407407406E-3</v>
      </c>
      <c r="AF36" s="163">
        <v>2.2071759259259258E-3</v>
      </c>
      <c r="AG36" s="163">
        <v>2.2060185185185186E-3</v>
      </c>
      <c r="AH36" s="163">
        <v>2.2141203703703702E-3</v>
      </c>
      <c r="AI36" s="163">
        <v>2.221064814814815E-3</v>
      </c>
      <c r="AJ36" s="163">
        <v>2.2719907407407407E-3</v>
      </c>
      <c r="AK36" s="163">
        <v>2.2314814814814814E-3</v>
      </c>
      <c r="AL36" s="163">
        <v>2.2256944444444446E-3</v>
      </c>
      <c r="AM36" s="163">
        <v>2.2372685185185186E-3</v>
      </c>
      <c r="AN36" s="163">
        <v>2.236111111111111E-3</v>
      </c>
      <c r="AO36" s="163">
        <v>2.1979166666666666E-3</v>
      </c>
      <c r="AP36" s="163">
        <v>2.2939814814814815E-3</v>
      </c>
      <c r="AQ36" s="163">
        <v>2.2337962962962967E-3</v>
      </c>
      <c r="AR36" s="163">
        <v>2.224537037037037E-3</v>
      </c>
      <c r="AS36" s="163">
        <v>2.2187499999999998E-3</v>
      </c>
      <c r="AT36" s="163">
        <v>2.224537037037037E-3</v>
      </c>
      <c r="AU36" s="163">
        <v>2.2581018518518518E-3</v>
      </c>
      <c r="AV36" s="163">
        <v>2.2256944444444446E-3</v>
      </c>
      <c r="AW36" s="163">
        <v>2.185185185185185E-3</v>
      </c>
      <c r="AX36" s="163">
        <v>2.2384259259259258E-3</v>
      </c>
      <c r="AY36" s="163">
        <v>2.2754629629629631E-3</v>
      </c>
      <c r="AZ36" s="163">
        <v>2.2569444444444447E-3</v>
      </c>
      <c r="BA36" s="163">
        <v>2.255787037037037E-3</v>
      </c>
      <c r="BB36" s="163">
        <v>2.2476851851851855E-3</v>
      </c>
      <c r="BC36" s="163">
        <v>2.2569444444444447E-3</v>
      </c>
      <c r="BD36" s="163">
        <v>2.2951388888888891E-3</v>
      </c>
      <c r="BE36" s="163">
        <v>2.2523148148148146E-3</v>
      </c>
      <c r="BF36" s="163">
        <v>2.2881944444444443E-3</v>
      </c>
      <c r="BG36" s="163">
        <v>2.3055555555555555E-3</v>
      </c>
      <c r="BH36" s="163">
        <v>2.3425925925925923E-3</v>
      </c>
      <c r="BI36" s="163">
        <v>2.3703703703703703E-3</v>
      </c>
      <c r="BJ36" s="163">
        <v>2.2870370370370371E-3</v>
      </c>
      <c r="BK36" s="163">
        <v>2.3217592592592591E-3</v>
      </c>
      <c r="BL36" s="163">
        <v>2.3171296296296299E-3</v>
      </c>
      <c r="BM36" s="163">
        <v>2.3101851851851851E-3</v>
      </c>
      <c r="BN36" s="163">
        <v>2.2777777777777779E-3</v>
      </c>
      <c r="BO36" s="163">
        <v>2.3333333333333335E-3</v>
      </c>
      <c r="BP36" s="163">
        <v>2.2997685185185183E-3</v>
      </c>
      <c r="BQ36" s="163">
        <v>2.4236111111111112E-3</v>
      </c>
      <c r="BR36" s="163">
        <v>2.4328703703703704E-3</v>
      </c>
      <c r="BS36" s="163">
        <v>2.3657407407407407E-3</v>
      </c>
      <c r="BT36" s="164">
        <v>2.3969907407407408E-3</v>
      </c>
      <c r="BU36" s="164">
        <v>2.3101851851851851E-3</v>
      </c>
    </row>
    <row r="37" spans="2:73" x14ac:dyDescent="0.2">
      <c r="B37" s="124">
        <v>34</v>
      </c>
      <c r="C37" s="125">
        <v>43</v>
      </c>
      <c r="D37" s="125" t="s">
        <v>167</v>
      </c>
      <c r="E37" s="126">
        <v>1983</v>
      </c>
      <c r="F37" s="126" t="s">
        <v>218</v>
      </c>
      <c r="G37" s="126">
        <v>13</v>
      </c>
      <c r="H37" s="125" t="s">
        <v>250</v>
      </c>
      <c r="I37" s="160">
        <v>0.14622800925925925</v>
      </c>
      <c r="J37" s="162">
        <v>2.9675925925925929E-3</v>
      </c>
      <c r="K37" s="163">
        <v>2.2395833333333334E-3</v>
      </c>
      <c r="L37" s="163">
        <v>2.3159722222222223E-3</v>
      </c>
      <c r="M37" s="163">
        <v>2.2615740740740743E-3</v>
      </c>
      <c r="N37" s="163">
        <v>2.445601851851852E-3</v>
      </c>
      <c r="O37" s="163">
        <v>2.166666666666667E-3</v>
      </c>
      <c r="P37" s="163">
        <v>2.193287037037037E-3</v>
      </c>
      <c r="Q37" s="163">
        <v>2.2418981481481482E-3</v>
      </c>
      <c r="R37" s="163">
        <v>2.2708333333333335E-3</v>
      </c>
      <c r="S37" s="163">
        <v>2.2835648148148147E-3</v>
      </c>
      <c r="T37" s="163">
        <v>2.1956018518518518E-3</v>
      </c>
      <c r="U37" s="163">
        <v>2.204861111111111E-3</v>
      </c>
      <c r="V37" s="163">
        <v>2.2777777777777779E-3</v>
      </c>
      <c r="W37" s="163">
        <v>2.3113425925925927E-3</v>
      </c>
      <c r="X37" s="163">
        <v>2.2500000000000003E-3</v>
      </c>
      <c r="Y37" s="163">
        <v>2.2488425925925926E-3</v>
      </c>
      <c r="Z37" s="163">
        <v>2.2766203703703703E-3</v>
      </c>
      <c r="AA37" s="163">
        <v>2.2199074074074074E-3</v>
      </c>
      <c r="AB37" s="163">
        <v>2.2569444444444447E-3</v>
      </c>
      <c r="AC37" s="163">
        <v>2.2662037037037039E-3</v>
      </c>
      <c r="AD37" s="163">
        <v>2.2569444444444447E-3</v>
      </c>
      <c r="AE37" s="163">
        <v>2.3171296296296299E-3</v>
      </c>
      <c r="AF37" s="163">
        <v>2.2858796296296295E-3</v>
      </c>
      <c r="AG37" s="163">
        <v>2.2835648148148147E-3</v>
      </c>
      <c r="AH37" s="163">
        <v>2.2939814814814815E-3</v>
      </c>
      <c r="AI37" s="163">
        <v>2.3321759259259259E-3</v>
      </c>
      <c r="AJ37" s="163">
        <v>2.2511574074074074E-3</v>
      </c>
      <c r="AK37" s="163">
        <v>2.2928240740740743E-3</v>
      </c>
      <c r="AL37" s="163">
        <v>2.2997685185185183E-3</v>
      </c>
      <c r="AM37" s="163">
        <v>2.3182870370370371E-3</v>
      </c>
      <c r="AN37" s="163">
        <v>2.2453703703703702E-3</v>
      </c>
      <c r="AO37" s="163">
        <v>2.2800925925925927E-3</v>
      </c>
      <c r="AP37" s="163">
        <v>2.2870370370370371E-3</v>
      </c>
      <c r="AQ37" s="163">
        <v>2.2638888888888886E-3</v>
      </c>
      <c r="AR37" s="163">
        <v>2.3032407407407407E-3</v>
      </c>
      <c r="AS37" s="163">
        <v>2.3229166666666663E-3</v>
      </c>
      <c r="AT37" s="163">
        <v>2.255787037037037E-3</v>
      </c>
      <c r="AU37" s="163">
        <v>2.2754629629629631E-3</v>
      </c>
      <c r="AV37" s="163">
        <v>2.2800925925925927E-3</v>
      </c>
      <c r="AW37" s="163">
        <v>2.3055555555555555E-3</v>
      </c>
      <c r="AX37" s="163">
        <v>2.3263888888888887E-3</v>
      </c>
      <c r="AY37" s="163">
        <v>2.3287037037037039E-3</v>
      </c>
      <c r="AZ37" s="163">
        <v>2.2812499999999999E-3</v>
      </c>
      <c r="BA37" s="163">
        <v>2.3726851851851851E-3</v>
      </c>
      <c r="BB37" s="163">
        <v>2.2696759259259263E-3</v>
      </c>
      <c r="BC37" s="163">
        <v>2.3159722222222223E-3</v>
      </c>
      <c r="BD37" s="163">
        <v>2.3356481481481479E-3</v>
      </c>
      <c r="BE37" s="163">
        <v>2.2916666666666667E-3</v>
      </c>
      <c r="BF37" s="163">
        <v>2.3159722222222223E-3</v>
      </c>
      <c r="BG37" s="163">
        <v>2.3773148148148147E-3</v>
      </c>
      <c r="BH37" s="163">
        <v>2.3078703703703703E-3</v>
      </c>
      <c r="BI37" s="163">
        <v>2.3020833333333335E-3</v>
      </c>
      <c r="BJ37" s="163">
        <v>2.2928240740740743E-3</v>
      </c>
      <c r="BK37" s="163">
        <v>2.3356481481481479E-3</v>
      </c>
      <c r="BL37" s="163">
        <v>2.3217592592592591E-3</v>
      </c>
      <c r="BM37" s="163">
        <v>2.3113425925925927E-3</v>
      </c>
      <c r="BN37" s="163">
        <v>2.3252314814814815E-3</v>
      </c>
      <c r="BO37" s="163">
        <v>2.3067129629629631E-3</v>
      </c>
      <c r="BP37" s="163">
        <v>2.3472222222222223E-3</v>
      </c>
      <c r="BQ37" s="163">
        <v>2.3206018518518519E-3</v>
      </c>
      <c r="BR37" s="163">
        <v>2.1608796296296298E-3</v>
      </c>
      <c r="BS37" s="163">
        <v>2.0405092592592593E-3</v>
      </c>
      <c r="BT37" s="164">
        <v>2.0324074074074077E-3</v>
      </c>
      <c r="BU37" s="164">
        <v>1.9618055555555556E-3</v>
      </c>
    </row>
    <row r="38" spans="2:73" x14ac:dyDescent="0.2">
      <c r="B38" s="124">
        <v>35</v>
      </c>
      <c r="C38" s="125">
        <v>70</v>
      </c>
      <c r="D38" s="125" t="s">
        <v>25</v>
      </c>
      <c r="E38" s="126">
        <v>1970</v>
      </c>
      <c r="F38" s="126" t="s">
        <v>215</v>
      </c>
      <c r="G38" s="126">
        <v>13</v>
      </c>
      <c r="H38" s="125" t="s">
        <v>251</v>
      </c>
      <c r="I38" s="160">
        <v>0.14660069444444443</v>
      </c>
      <c r="J38" s="162">
        <v>2.3761574074074076E-3</v>
      </c>
      <c r="K38" s="163">
        <v>1.9305555555555554E-3</v>
      </c>
      <c r="L38" s="163">
        <v>2.011574074074074E-3</v>
      </c>
      <c r="M38" s="163">
        <v>2.0150462962962965E-3</v>
      </c>
      <c r="N38" s="163">
        <v>2.0324074074074077E-3</v>
      </c>
      <c r="O38" s="163">
        <v>2.0451388888888893E-3</v>
      </c>
      <c r="P38" s="163">
        <v>2.0486111111111113E-3</v>
      </c>
      <c r="Q38" s="163">
        <v>2.0185185185185184E-3</v>
      </c>
      <c r="R38" s="163">
        <v>2.0532407407407405E-3</v>
      </c>
      <c r="S38" s="163">
        <v>2.0208333333333332E-3</v>
      </c>
      <c r="T38" s="163">
        <v>2.0254629629629629E-3</v>
      </c>
      <c r="U38" s="163">
        <v>2.0347222222222221E-3</v>
      </c>
      <c r="V38" s="163">
        <v>2.0393518518518517E-3</v>
      </c>
      <c r="W38" s="163">
        <v>2.0983796296296293E-3</v>
      </c>
      <c r="X38" s="163">
        <v>2.0405092592592593E-3</v>
      </c>
      <c r="Y38" s="163">
        <v>2.0173611111111108E-3</v>
      </c>
      <c r="Z38" s="163">
        <v>2.0879629629629629E-3</v>
      </c>
      <c r="AA38" s="163">
        <v>2.1053240740740741E-3</v>
      </c>
      <c r="AB38" s="163">
        <v>2.0914351851851853E-3</v>
      </c>
      <c r="AC38" s="163">
        <v>2.0833333333333333E-3</v>
      </c>
      <c r="AD38" s="163">
        <v>2.0844907407407405E-3</v>
      </c>
      <c r="AE38" s="163">
        <v>2.1168981481481481E-3</v>
      </c>
      <c r="AF38" s="163">
        <v>2.1296296296296298E-3</v>
      </c>
      <c r="AG38" s="163">
        <v>2.1469907407407405E-3</v>
      </c>
      <c r="AH38" s="163">
        <v>2.162037037037037E-3</v>
      </c>
      <c r="AI38" s="163">
        <v>2.135416666666667E-3</v>
      </c>
      <c r="AJ38" s="163">
        <v>2.173611111111111E-3</v>
      </c>
      <c r="AK38" s="163">
        <v>2.204861111111111E-3</v>
      </c>
      <c r="AL38" s="163">
        <v>2.2500000000000003E-3</v>
      </c>
      <c r="AM38" s="163">
        <v>2.2789351851851855E-3</v>
      </c>
      <c r="AN38" s="163">
        <v>2.3020833333333335E-3</v>
      </c>
      <c r="AO38" s="163">
        <v>2.3391203703703703E-3</v>
      </c>
      <c r="AP38" s="163">
        <v>2.3113425925925927E-3</v>
      </c>
      <c r="AQ38" s="163">
        <v>2.255787037037037E-3</v>
      </c>
      <c r="AR38" s="163">
        <v>2.212962962962963E-3</v>
      </c>
      <c r="AS38" s="163">
        <v>2.2523148148148146E-3</v>
      </c>
      <c r="AT38" s="163">
        <v>2.2546296296296294E-3</v>
      </c>
      <c r="AU38" s="163">
        <v>2.2395833333333334E-3</v>
      </c>
      <c r="AV38" s="163">
        <v>2.2280092592592594E-3</v>
      </c>
      <c r="AW38" s="163">
        <v>2.2465277777777774E-3</v>
      </c>
      <c r="AX38" s="163">
        <v>2.2326388888888886E-3</v>
      </c>
      <c r="AY38" s="163">
        <v>2.2465277777777774E-3</v>
      </c>
      <c r="AZ38" s="163">
        <v>2.2835648148148147E-3</v>
      </c>
      <c r="BA38" s="163">
        <v>2.255787037037037E-3</v>
      </c>
      <c r="BB38" s="163">
        <v>2.3240740740740743E-3</v>
      </c>
      <c r="BC38" s="163">
        <v>2.3194444444444443E-3</v>
      </c>
      <c r="BD38" s="163">
        <v>2.3506944444444443E-3</v>
      </c>
      <c r="BE38" s="163">
        <v>2.4108796296296296E-3</v>
      </c>
      <c r="BF38" s="163">
        <v>2.3935185185185183E-3</v>
      </c>
      <c r="BG38" s="163">
        <v>2.4594907407407408E-3</v>
      </c>
      <c r="BH38" s="163">
        <v>2.4965277777777776E-3</v>
      </c>
      <c r="BI38" s="163">
        <v>2.4768518518518516E-3</v>
      </c>
      <c r="BJ38" s="163">
        <v>2.5428240740740741E-3</v>
      </c>
      <c r="BK38" s="163">
        <v>2.6076388888888889E-3</v>
      </c>
      <c r="BL38" s="163">
        <v>2.5729166666666665E-3</v>
      </c>
      <c r="BM38" s="163">
        <v>2.5370370370370369E-3</v>
      </c>
      <c r="BN38" s="163">
        <v>2.5358796296296297E-3</v>
      </c>
      <c r="BO38" s="163">
        <v>2.5949074074074073E-3</v>
      </c>
      <c r="BP38" s="163">
        <v>2.6967592592592594E-3</v>
      </c>
      <c r="BQ38" s="163">
        <v>2.8217592592592595E-3</v>
      </c>
      <c r="BR38" s="163">
        <v>3.1076388888888885E-3</v>
      </c>
      <c r="BS38" s="163">
        <v>2.8726851851851852E-3</v>
      </c>
      <c r="BT38" s="164">
        <v>3.0057870370370373E-3</v>
      </c>
      <c r="BU38" s="164">
        <v>2.9537037037037032E-3</v>
      </c>
    </row>
    <row r="39" spans="2:73" x14ac:dyDescent="0.2">
      <c r="B39" s="124">
        <v>36</v>
      </c>
      <c r="C39" s="125">
        <v>15</v>
      </c>
      <c r="D39" s="125" t="s">
        <v>252</v>
      </c>
      <c r="E39" s="126">
        <v>1985</v>
      </c>
      <c r="F39" s="126" t="s">
        <v>218</v>
      </c>
      <c r="G39" s="126">
        <v>14</v>
      </c>
      <c r="H39" s="125" t="s">
        <v>182</v>
      </c>
      <c r="I39" s="160">
        <v>0.14697453703703703</v>
      </c>
      <c r="J39" s="162">
        <v>2.5173611111111113E-3</v>
      </c>
      <c r="K39" s="163">
        <v>2.0416666666666669E-3</v>
      </c>
      <c r="L39" s="163">
        <v>2.0902777777777777E-3</v>
      </c>
      <c r="M39" s="163">
        <v>2.127314814814815E-3</v>
      </c>
      <c r="N39" s="163">
        <v>2.0960648148148149E-3</v>
      </c>
      <c r="O39" s="163">
        <v>2.1053240740740741E-3</v>
      </c>
      <c r="P39" s="163">
        <v>2.0810185185185185E-3</v>
      </c>
      <c r="Q39" s="163">
        <v>2.1087962962962965E-3</v>
      </c>
      <c r="R39" s="163">
        <v>2.1296296296296298E-3</v>
      </c>
      <c r="S39" s="163">
        <v>2.0694444444444445E-3</v>
      </c>
      <c r="T39" s="163">
        <v>2.0787037037037037E-3</v>
      </c>
      <c r="U39" s="163">
        <v>2.1226851851851854E-3</v>
      </c>
      <c r="V39" s="163">
        <v>2.0868055555555557E-3</v>
      </c>
      <c r="W39" s="163">
        <v>2.1030092592592593E-3</v>
      </c>
      <c r="X39" s="163">
        <v>2.1377314814814813E-3</v>
      </c>
      <c r="Y39" s="163">
        <v>2.1655092592592589E-3</v>
      </c>
      <c r="Z39" s="163">
        <v>2.1226851851851854E-3</v>
      </c>
      <c r="AA39" s="163">
        <v>2.170138888888889E-3</v>
      </c>
      <c r="AB39" s="163">
        <v>2.1400462962962961E-3</v>
      </c>
      <c r="AC39" s="163">
        <v>2.1562499999999997E-3</v>
      </c>
      <c r="AD39" s="163">
        <v>2.1365740740740742E-3</v>
      </c>
      <c r="AE39" s="163">
        <v>2.127314814814815E-3</v>
      </c>
      <c r="AF39" s="163">
        <v>2.1226851851851854E-3</v>
      </c>
      <c r="AG39" s="163">
        <v>2.1539351851851854E-3</v>
      </c>
      <c r="AH39" s="163">
        <v>2.1689814814814814E-3</v>
      </c>
      <c r="AI39" s="163">
        <v>2.1539351851851854E-3</v>
      </c>
      <c r="AJ39" s="163">
        <v>2.189814814814815E-3</v>
      </c>
      <c r="AK39" s="163">
        <v>2.1805555555555558E-3</v>
      </c>
      <c r="AL39" s="163">
        <v>2.2164351851851854E-3</v>
      </c>
      <c r="AM39" s="163">
        <v>2.2060185185185186E-3</v>
      </c>
      <c r="AN39" s="163">
        <v>2.2615740740740743E-3</v>
      </c>
      <c r="AO39" s="163">
        <v>2.3263888888888887E-3</v>
      </c>
      <c r="AP39" s="163">
        <v>2.2870370370370371E-3</v>
      </c>
      <c r="AQ39" s="163">
        <v>2.2708333333333335E-3</v>
      </c>
      <c r="AR39" s="163">
        <v>2.2685185185185182E-3</v>
      </c>
      <c r="AS39" s="163">
        <v>2.3009259259259259E-3</v>
      </c>
      <c r="AT39" s="163">
        <v>2.244212962962963E-3</v>
      </c>
      <c r="AU39" s="163">
        <v>2.2673611111111111E-3</v>
      </c>
      <c r="AV39" s="163">
        <v>2.3043981481481483E-3</v>
      </c>
      <c r="AW39" s="163">
        <v>2.3252314814814815E-3</v>
      </c>
      <c r="AX39" s="163">
        <v>2.5868055555555557E-3</v>
      </c>
      <c r="AY39" s="163">
        <v>2.3078703703703703E-3</v>
      </c>
      <c r="AZ39" s="163">
        <v>2.3194444444444443E-3</v>
      </c>
      <c r="BA39" s="163">
        <v>2.3842592592592591E-3</v>
      </c>
      <c r="BB39" s="163">
        <v>2.3900462962962959E-3</v>
      </c>
      <c r="BC39" s="163">
        <v>2.4074074074074076E-3</v>
      </c>
      <c r="BD39" s="163">
        <v>2.394675925925926E-3</v>
      </c>
      <c r="BE39" s="163">
        <v>2.5532407407407409E-3</v>
      </c>
      <c r="BF39" s="163">
        <v>2.4259259259259256E-3</v>
      </c>
      <c r="BG39" s="163">
        <v>2.4664351851851852E-3</v>
      </c>
      <c r="BH39" s="163">
        <v>2.4733796296296296E-3</v>
      </c>
      <c r="BI39" s="163">
        <v>2.515046296296296E-3</v>
      </c>
      <c r="BJ39" s="163">
        <v>2.4965277777777776E-3</v>
      </c>
      <c r="BK39" s="163">
        <v>2.5405092592592593E-3</v>
      </c>
      <c r="BL39" s="163">
        <v>2.5567129629629629E-3</v>
      </c>
      <c r="BM39" s="163">
        <v>2.5891203703703705E-3</v>
      </c>
      <c r="BN39" s="163">
        <v>2.5671296296296297E-3</v>
      </c>
      <c r="BO39" s="163">
        <v>2.7141203703703702E-3</v>
      </c>
      <c r="BP39" s="163">
        <v>2.6354166666666665E-3</v>
      </c>
      <c r="BQ39" s="163">
        <v>2.6481481481481482E-3</v>
      </c>
      <c r="BR39" s="163">
        <v>2.6400462962962966E-3</v>
      </c>
      <c r="BS39" s="163">
        <v>2.5694444444444445E-3</v>
      </c>
      <c r="BT39" s="164">
        <v>2.4351851851851852E-3</v>
      </c>
      <c r="BU39" s="164">
        <v>2.1944444444444446E-3</v>
      </c>
    </row>
    <row r="40" spans="2:73" x14ac:dyDescent="0.2">
      <c r="B40" s="124">
        <v>37</v>
      </c>
      <c r="C40" s="125">
        <v>95</v>
      </c>
      <c r="D40" s="125" t="s">
        <v>165</v>
      </c>
      <c r="E40" s="126">
        <v>1972</v>
      </c>
      <c r="F40" s="126" t="s">
        <v>215</v>
      </c>
      <c r="G40" s="126">
        <v>14</v>
      </c>
      <c r="H40" s="125" t="s">
        <v>192</v>
      </c>
      <c r="I40" s="160">
        <v>0.14706828703703703</v>
      </c>
      <c r="J40" s="162">
        <v>2.972222222222222E-3</v>
      </c>
      <c r="K40" s="163">
        <v>2.2326388888888886E-3</v>
      </c>
      <c r="L40" s="163">
        <v>2.3252314814814815E-3</v>
      </c>
      <c r="M40" s="163">
        <v>2.2476851851851855E-3</v>
      </c>
      <c r="N40" s="163">
        <v>2.2534722222222222E-3</v>
      </c>
      <c r="O40" s="163">
        <v>2.2175925925925926E-3</v>
      </c>
      <c r="P40" s="163">
        <v>2.2766203703703703E-3</v>
      </c>
      <c r="Q40" s="163">
        <v>2.221064814814815E-3</v>
      </c>
      <c r="R40" s="163">
        <v>2.2291666666666666E-3</v>
      </c>
      <c r="S40" s="163">
        <v>2.2453703703703702E-3</v>
      </c>
      <c r="T40" s="163">
        <v>2.2650462962962963E-3</v>
      </c>
      <c r="U40" s="163">
        <v>2.2754629629629631E-3</v>
      </c>
      <c r="V40" s="163">
        <v>2.2766203703703703E-3</v>
      </c>
      <c r="W40" s="163">
        <v>2.2453703703703702E-3</v>
      </c>
      <c r="X40" s="163">
        <v>2.2488425925925926E-3</v>
      </c>
      <c r="Y40" s="163">
        <v>2.2696759259259263E-3</v>
      </c>
      <c r="Z40" s="163">
        <v>2.2500000000000003E-3</v>
      </c>
      <c r="AA40" s="163">
        <v>2.2696759259259263E-3</v>
      </c>
      <c r="AB40" s="163">
        <v>2.2696759259259263E-3</v>
      </c>
      <c r="AC40" s="163">
        <v>2.2488425925925926E-3</v>
      </c>
      <c r="AD40" s="163">
        <v>2.2615740740740743E-3</v>
      </c>
      <c r="AE40" s="163">
        <v>2.2916666666666667E-3</v>
      </c>
      <c r="AF40" s="163">
        <v>2.2743055555555555E-3</v>
      </c>
      <c r="AG40" s="163">
        <v>2.2858796296296295E-3</v>
      </c>
      <c r="AH40" s="163">
        <v>2.3402777777777779E-3</v>
      </c>
      <c r="AI40" s="163">
        <v>2.2812499999999999E-3</v>
      </c>
      <c r="AJ40" s="163">
        <v>2.2974537037037039E-3</v>
      </c>
      <c r="AK40" s="163">
        <v>2.2870370370370371E-3</v>
      </c>
      <c r="AL40" s="163">
        <v>2.2905092592592591E-3</v>
      </c>
      <c r="AM40" s="163">
        <v>2.3252314814814815E-3</v>
      </c>
      <c r="AN40" s="163">
        <v>2.2638888888888886E-3</v>
      </c>
      <c r="AO40" s="163">
        <v>2.2673611111111111E-3</v>
      </c>
      <c r="AP40" s="163">
        <v>2.2951388888888891E-3</v>
      </c>
      <c r="AQ40" s="163">
        <v>2.3171296296296299E-3</v>
      </c>
      <c r="AR40" s="163">
        <v>2.2789351851851855E-3</v>
      </c>
      <c r="AS40" s="163">
        <v>2.2986111111111111E-3</v>
      </c>
      <c r="AT40" s="163">
        <v>2.2627314814814815E-3</v>
      </c>
      <c r="AU40" s="163">
        <v>2.2777777777777779E-3</v>
      </c>
      <c r="AV40" s="163">
        <v>2.2824074074074075E-3</v>
      </c>
      <c r="AW40" s="163">
        <v>2.3159722222222223E-3</v>
      </c>
      <c r="AX40" s="163">
        <v>2.3206018518518519E-3</v>
      </c>
      <c r="AY40" s="163">
        <v>2.3055555555555555E-3</v>
      </c>
      <c r="AZ40" s="163">
        <v>2.2997685185185183E-3</v>
      </c>
      <c r="BA40" s="163">
        <v>2.3553240740740739E-3</v>
      </c>
      <c r="BB40" s="163">
        <v>2.2951388888888891E-3</v>
      </c>
      <c r="BC40" s="163">
        <v>2.3194444444444443E-3</v>
      </c>
      <c r="BD40" s="163">
        <v>2.3182870370370371E-3</v>
      </c>
      <c r="BE40" s="163">
        <v>2.3113425925925927E-3</v>
      </c>
      <c r="BF40" s="163">
        <v>2.3043981481481483E-3</v>
      </c>
      <c r="BG40" s="163">
        <v>2.3738425925925928E-3</v>
      </c>
      <c r="BH40" s="163">
        <v>2.3043981481481483E-3</v>
      </c>
      <c r="BI40" s="163">
        <v>2.3136574074074071E-3</v>
      </c>
      <c r="BJ40" s="163">
        <v>2.2974537037037039E-3</v>
      </c>
      <c r="BK40" s="163">
        <v>2.3217592592592591E-3</v>
      </c>
      <c r="BL40" s="163">
        <v>2.3356481481481479E-3</v>
      </c>
      <c r="BM40" s="163">
        <v>2.3402777777777779E-3</v>
      </c>
      <c r="BN40" s="163">
        <v>2.2870370370370371E-3</v>
      </c>
      <c r="BO40" s="163">
        <v>2.3136574074074071E-3</v>
      </c>
      <c r="BP40" s="163">
        <v>2.3472222222222223E-3</v>
      </c>
      <c r="BQ40" s="163">
        <v>2.3240740740740743E-3</v>
      </c>
      <c r="BR40" s="163">
        <v>2.2222222222222222E-3</v>
      </c>
      <c r="BS40" s="163">
        <v>2.2743055555555555E-3</v>
      </c>
      <c r="BT40" s="164">
        <v>2.3101851851851851E-3</v>
      </c>
      <c r="BU40" s="164">
        <v>2.2372685185185186E-3</v>
      </c>
    </row>
    <row r="41" spans="2:73" x14ac:dyDescent="0.2">
      <c r="B41" s="124">
        <v>38</v>
      </c>
      <c r="C41" s="125">
        <v>14</v>
      </c>
      <c r="D41" s="125" t="s">
        <v>253</v>
      </c>
      <c r="E41" s="126">
        <v>1978</v>
      </c>
      <c r="F41" s="126" t="s">
        <v>218</v>
      </c>
      <c r="G41" s="126">
        <v>15</v>
      </c>
      <c r="H41" s="125" t="s">
        <v>251</v>
      </c>
      <c r="I41" s="160">
        <v>0.14768055555555556</v>
      </c>
      <c r="J41" s="162">
        <v>2.4629629629629632E-3</v>
      </c>
      <c r="K41" s="163">
        <v>1.980324074074074E-3</v>
      </c>
      <c r="L41" s="163">
        <v>2.0254629629629629E-3</v>
      </c>
      <c r="M41" s="163">
        <v>2.1319444444444446E-3</v>
      </c>
      <c r="N41" s="163">
        <v>2.1006944444444445E-3</v>
      </c>
      <c r="O41" s="163">
        <v>2.0868055555555557E-3</v>
      </c>
      <c r="P41" s="163">
        <v>2.0520833333333333E-3</v>
      </c>
      <c r="Q41" s="163">
        <v>2.0532407407407405E-3</v>
      </c>
      <c r="R41" s="163">
        <v>2.0682870370370373E-3</v>
      </c>
      <c r="S41" s="163">
        <v>2.0682870370370373E-3</v>
      </c>
      <c r="T41" s="163">
        <v>2.135416666666667E-3</v>
      </c>
      <c r="U41" s="163">
        <v>2.1226851851851854E-3</v>
      </c>
      <c r="V41" s="163">
        <v>2.170138888888889E-3</v>
      </c>
      <c r="W41" s="163">
        <v>2.1111111111111109E-3</v>
      </c>
      <c r="X41" s="163">
        <v>2.1643518518518518E-3</v>
      </c>
      <c r="Y41" s="163">
        <v>2.0879629629629629E-3</v>
      </c>
      <c r="Z41" s="163">
        <v>2.1134259259259261E-3</v>
      </c>
      <c r="AA41" s="163">
        <v>2.1481481481481482E-3</v>
      </c>
      <c r="AB41" s="163">
        <v>2.1111111111111109E-3</v>
      </c>
      <c r="AC41" s="163">
        <v>2.1550925925925926E-3</v>
      </c>
      <c r="AD41" s="163">
        <v>2.1284722222222221E-3</v>
      </c>
      <c r="AE41" s="163">
        <v>2.193287037037037E-3</v>
      </c>
      <c r="AF41" s="163">
        <v>2.1655092592592589E-3</v>
      </c>
      <c r="AG41" s="163">
        <v>2.1874999999999998E-3</v>
      </c>
      <c r="AH41" s="163">
        <v>2.193287037037037E-3</v>
      </c>
      <c r="AI41" s="163">
        <v>2.1284722222222221E-3</v>
      </c>
      <c r="AJ41" s="163">
        <v>2.1284722222222221E-3</v>
      </c>
      <c r="AK41" s="163">
        <v>2.2164351851851854E-3</v>
      </c>
      <c r="AL41" s="163">
        <v>2.3449074074074075E-3</v>
      </c>
      <c r="AM41" s="163">
        <v>2.1805555555555558E-3</v>
      </c>
      <c r="AN41" s="163">
        <v>2.2465277777777774E-3</v>
      </c>
      <c r="AO41" s="163">
        <v>2.255787037037037E-3</v>
      </c>
      <c r="AP41" s="163">
        <v>2.2175925925925926E-3</v>
      </c>
      <c r="AQ41" s="163">
        <v>2.2708333333333335E-3</v>
      </c>
      <c r="AR41" s="163">
        <v>2.3009259259259259E-3</v>
      </c>
      <c r="AS41" s="163">
        <v>2.3680555555555555E-3</v>
      </c>
      <c r="AT41" s="163">
        <v>2.2916666666666667E-3</v>
      </c>
      <c r="AU41" s="163">
        <v>2.3541666666666667E-3</v>
      </c>
      <c r="AV41" s="163">
        <v>2.5393518518518521E-3</v>
      </c>
      <c r="AW41" s="163">
        <v>2.4212962962962964E-3</v>
      </c>
      <c r="AX41" s="163">
        <v>2.3275462962962963E-3</v>
      </c>
      <c r="AY41" s="163">
        <v>2.2777777777777779E-3</v>
      </c>
      <c r="AZ41" s="163">
        <v>2.3460648148148151E-3</v>
      </c>
      <c r="BA41" s="163">
        <v>2.4305555555555556E-3</v>
      </c>
      <c r="BB41" s="163">
        <v>2.3749999999999999E-3</v>
      </c>
      <c r="BC41" s="163">
        <v>2.3981481481481479E-3</v>
      </c>
      <c r="BD41" s="163">
        <v>2.5428240740740741E-3</v>
      </c>
      <c r="BE41" s="163">
        <v>2.4340277777777776E-3</v>
      </c>
      <c r="BF41" s="163">
        <v>2.7997685185185178E-3</v>
      </c>
      <c r="BG41" s="163">
        <v>2.4930555555555552E-3</v>
      </c>
      <c r="BH41" s="163">
        <v>2.5428240740740741E-3</v>
      </c>
      <c r="BI41" s="163">
        <v>2.5138888888888889E-3</v>
      </c>
      <c r="BJ41" s="163">
        <v>2.5752314814814817E-3</v>
      </c>
      <c r="BK41" s="163">
        <v>2.5856481481481481E-3</v>
      </c>
      <c r="BL41" s="163">
        <v>2.5034722222222225E-3</v>
      </c>
      <c r="BM41" s="163">
        <v>2.5358796296296297E-3</v>
      </c>
      <c r="BN41" s="163">
        <v>2.6863425925925926E-3</v>
      </c>
      <c r="BO41" s="163">
        <v>2.5775462962962965E-3</v>
      </c>
      <c r="BP41" s="163">
        <v>2.5462962962962961E-3</v>
      </c>
      <c r="BQ41" s="163">
        <v>2.7673611111111111E-3</v>
      </c>
      <c r="BR41" s="163">
        <v>2.5173611111111113E-3</v>
      </c>
      <c r="BS41" s="163">
        <v>2.3252314814814815E-3</v>
      </c>
      <c r="BT41" s="164">
        <v>2.6770833333333334E-3</v>
      </c>
      <c r="BU41" s="164">
        <v>2.4189814814814816E-3</v>
      </c>
    </row>
    <row r="42" spans="2:73" x14ac:dyDescent="0.2">
      <c r="B42" s="124">
        <v>39</v>
      </c>
      <c r="C42" s="125">
        <v>97</v>
      </c>
      <c r="D42" s="125" t="s">
        <v>194</v>
      </c>
      <c r="E42" s="126">
        <v>1986</v>
      </c>
      <c r="F42" s="126" t="s">
        <v>218</v>
      </c>
      <c r="G42" s="126">
        <v>16</v>
      </c>
      <c r="H42" s="125" t="s">
        <v>254</v>
      </c>
      <c r="I42" s="160">
        <v>0.14843402777777778</v>
      </c>
      <c r="J42" s="162">
        <v>2.6840277777777778E-3</v>
      </c>
      <c r="K42" s="163">
        <v>2.0381944444444445E-3</v>
      </c>
      <c r="L42" s="163">
        <v>2.1400462962962961E-3</v>
      </c>
      <c r="M42" s="163">
        <v>2.1307870370370369E-3</v>
      </c>
      <c r="N42" s="163">
        <v>2.1180555555555553E-3</v>
      </c>
      <c r="O42" s="163">
        <v>2.1331018518518517E-3</v>
      </c>
      <c r="P42" s="163">
        <v>2.0613425925925925E-3</v>
      </c>
      <c r="Q42" s="163">
        <v>2.0856481481481481E-3</v>
      </c>
      <c r="R42" s="163">
        <v>2.0543981481481485E-3</v>
      </c>
      <c r="S42" s="163">
        <v>2.0462962962962965E-3</v>
      </c>
      <c r="T42" s="163">
        <v>2.0474537037037037E-3</v>
      </c>
      <c r="U42" s="163">
        <v>2.1655092592592589E-3</v>
      </c>
      <c r="V42" s="163">
        <v>2.0868055555555557E-3</v>
      </c>
      <c r="W42" s="163">
        <v>2.0810185185185185E-3</v>
      </c>
      <c r="X42" s="163">
        <v>2.135416666666667E-3</v>
      </c>
      <c r="Y42" s="163">
        <v>2.1608796296296298E-3</v>
      </c>
      <c r="Z42" s="163">
        <v>2.138888888888889E-3</v>
      </c>
      <c r="AA42" s="163">
        <v>2.173611111111111E-3</v>
      </c>
      <c r="AB42" s="163">
        <v>2.2187499999999998E-3</v>
      </c>
      <c r="AC42" s="163">
        <v>2.193287037037037E-3</v>
      </c>
      <c r="AD42" s="163">
        <v>2.2314814814814814E-3</v>
      </c>
      <c r="AE42" s="163">
        <v>2.2615740740740743E-3</v>
      </c>
      <c r="AF42" s="163">
        <v>2.2500000000000003E-3</v>
      </c>
      <c r="AG42" s="163">
        <v>2.1400462962962961E-3</v>
      </c>
      <c r="AH42" s="163">
        <v>2.0787037037037037E-3</v>
      </c>
      <c r="AI42" s="163">
        <v>2.1076388888888889E-3</v>
      </c>
      <c r="AJ42" s="163">
        <v>2.1493055555555558E-3</v>
      </c>
      <c r="AK42" s="163">
        <v>2.2094907407407406E-3</v>
      </c>
      <c r="AL42" s="163">
        <v>2.2314814814814814E-3</v>
      </c>
      <c r="AM42" s="163">
        <v>2.2141203703703702E-3</v>
      </c>
      <c r="AN42" s="163">
        <v>2.2060185185185186E-3</v>
      </c>
      <c r="AO42" s="163">
        <v>2.1956018518518518E-3</v>
      </c>
      <c r="AP42" s="163">
        <v>2.2627314814814815E-3</v>
      </c>
      <c r="AQ42" s="163">
        <v>2.2662037037037039E-3</v>
      </c>
      <c r="AR42" s="163">
        <v>2.2407407407407406E-3</v>
      </c>
      <c r="AS42" s="163">
        <v>2.2905092592592591E-3</v>
      </c>
      <c r="AT42" s="163">
        <v>2.2997685185185183E-3</v>
      </c>
      <c r="AU42" s="163">
        <v>2.3217592592592591E-3</v>
      </c>
      <c r="AV42" s="163">
        <v>2.3449074074074075E-3</v>
      </c>
      <c r="AW42" s="163">
        <v>2.3819444444444448E-3</v>
      </c>
      <c r="AX42" s="163">
        <v>2.2534722222222222E-3</v>
      </c>
      <c r="AY42" s="163">
        <v>2.2870370370370371E-3</v>
      </c>
      <c r="AZ42" s="163">
        <v>2.3622685185185188E-3</v>
      </c>
      <c r="BA42" s="163">
        <v>2.3993055555555556E-3</v>
      </c>
      <c r="BB42" s="163">
        <v>2.3854166666666668E-3</v>
      </c>
      <c r="BC42" s="163">
        <v>2.4768518518518516E-3</v>
      </c>
      <c r="BD42" s="163">
        <v>2.3981481481481479E-3</v>
      </c>
      <c r="BE42" s="163">
        <v>2.4872685185185184E-3</v>
      </c>
      <c r="BF42" s="163">
        <v>2.5173611111111113E-3</v>
      </c>
      <c r="BG42" s="163">
        <v>2.5671296296296297E-3</v>
      </c>
      <c r="BH42" s="163">
        <v>2.5844907407407409E-3</v>
      </c>
      <c r="BI42" s="163">
        <v>2.7037037037037043E-3</v>
      </c>
      <c r="BJ42" s="163">
        <v>2.6863425925925926E-3</v>
      </c>
      <c r="BK42" s="163">
        <v>2.5439814814814813E-3</v>
      </c>
      <c r="BL42" s="163">
        <v>2.5810185185185185E-3</v>
      </c>
      <c r="BM42" s="163">
        <v>2.6261574074074073E-3</v>
      </c>
      <c r="BN42" s="163">
        <v>2.6261574074074073E-3</v>
      </c>
      <c r="BO42" s="163">
        <v>2.6192129629629625E-3</v>
      </c>
      <c r="BP42" s="163">
        <v>2.5810185185185185E-3</v>
      </c>
      <c r="BQ42" s="163">
        <v>2.5879629629629629E-3</v>
      </c>
      <c r="BR42" s="163">
        <v>2.7187500000000002E-3</v>
      </c>
      <c r="BS42" s="163">
        <v>2.6168981481481481E-3</v>
      </c>
      <c r="BT42" s="164">
        <v>2.693287037037037E-3</v>
      </c>
      <c r="BU42" s="164">
        <v>2.5532407407407409E-3</v>
      </c>
    </row>
    <row r="43" spans="2:73" x14ac:dyDescent="0.2">
      <c r="B43" s="124">
        <v>40</v>
      </c>
      <c r="C43" s="125">
        <v>130</v>
      </c>
      <c r="D43" s="125" t="s">
        <v>255</v>
      </c>
      <c r="E43" s="126">
        <v>1976</v>
      </c>
      <c r="F43" s="126" t="s">
        <v>215</v>
      </c>
      <c r="G43" s="126">
        <v>15</v>
      </c>
      <c r="H43" s="125" t="s">
        <v>256</v>
      </c>
      <c r="I43" s="160">
        <v>0.1506261574074074</v>
      </c>
      <c r="J43" s="162">
        <v>2.8657407407407412E-3</v>
      </c>
      <c r="K43" s="163">
        <v>2.2627314814814815E-3</v>
      </c>
      <c r="L43" s="163">
        <v>2.2407407407407406E-3</v>
      </c>
      <c r="M43" s="163">
        <v>2.2847222222222223E-3</v>
      </c>
      <c r="N43" s="163">
        <v>2.2777777777777779E-3</v>
      </c>
      <c r="O43" s="163">
        <v>2.2997685185185183E-3</v>
      </c>
      <c r="P43" s="163">
        <v>2.3043981481481483E-3</v>
      </c>
      <c r="Q43" s="163">
        <v>2.2962962962962963E-3</v>
      </c>
      <c r="R43" s="163">
        <v>2.2997685185185183E-3</v>
      </c>
      <c r="S43" s="163">
        <v>2.2847222222222223E-3</v>
      </c>
      <c r="T43" s="163">
        <v>2.2812499999999999E-3</v>
      </c>
      <c r="U43" s="163">
        <v>2.8506944444444443E-3</v>
      </c>
      <c r="V43" s="163">
        <v>2.2650462962962963E-3</v>
      </c>
      <c r="W43" s="163">
        <v>2.2766203703703703E-3</v>
      </c>
      <c r="X43" s="163">
        <v>2.2743055555555555E-3</v>
      </c>
      <c r="Y43" s="163">
        <v>2.2905092592592591E-3</v>
      </c>
      <c r="Z43" s="163">
        <v>2.3263888888888887E-3</v>
      </c>
      <c r="AA43" s="163">
        <v>2.255787037037037E-3</v>
      </c>
      <c r="AB43" s="163">
        <v>3.5868055555555553E-3</v>
      </c>
      <c r="AC43" s="163">
        <v>2.2511574074074074E-3</v>
      </c>
      <c r="AD43" s="163">
        <v>2.3090277777777779E-3</v>
      </c>
      <c r="AE43" s="163">
        <v>2.2812499999999999E-3</v>
      </c>
      <c r="AF43" s="163">
        <v>2.2789351851851855E-3</v>
      </c>
      <c r="AG43" s="163">
        <v>2.2673611111111111E-3</v>
      </c>
      <c r="AH43" s="163">
        <v>2.2939814814814815E-3</v>
      </c>
      <c r="AI43" s="163">
        <v>2.3252314814814815E-3</v>
      </c>
      <c r="AJ43" s="163">
        <v>2.2754629629629631E-3</v>
      </c>
      <c r="AK43" s="163">
        <v>2.2939814814814815E-3</v>
      </c>
      <c r="AL43" s="163">
        <v>2.2905092592592591E-3</v>
      </c>
      <c r="AM43" s="163">
        <v>2.2789351851851855E-3</v>
      </c>
      <c r="AN43" s="163">
        <v>2.2812499999999999E-3</v>
      </c>
      <c r="AO43" s="163">
        <v>2.3182870370370371E-3</v>
      </c>
      <c r="AP43" s="163">
        <v>2.3055555555555555E-3</v>
      </c>
      <c r="AQ43" s="163">
        <v>2.2997685185185183E-3</v>
      </c>
      <c r="AR43" s="163">
        <v>2.3414351851851851E-3</v>
      </c>
      <c r="AS43" s="163">
        <v>2.2615740740740743E-3</v>
      </c>
      <c r="AT43" s="163">
        <v>2.3333333333333335E-3</v>
      </c>
      <c r="AU43" s="163">
        <v>2.2581018518518518E-3</v>
      </c>
      <c r="AV43" s="163">
        <v>2.3055555555555555E-3</v>
      </c>
      <c r="AW43" s="163">
        <v>2.3275462962962963E-3</v>
      </c>
      <c r="AX43" s="163">
        <v>2.3020833333333335E-3</v>
      </c>
      <c r="AY43" s="163">
        <v>2.3032407407407407E-3</v>
      </c>
      <c r="AZ43" s="163">
        <v>2.9212962962962964E-3</v>
      </c>
      <c r="BA43" s="163">
        <v>2.2696759259259263E-3</v>
      </c>
      <c r="BB43" s="163">
        <v>2.2916666666666667E-3</v>
      </c>
      <c r="BC43" s="163">
        <v>2.3020833333333335E-3</v>
      </c>
      <c r="BD43" s="163">
        <v>2.2835648148148147E-3</v>
      </c>
      <c r="BE43" s="163">
        <v>2.2581018518518518E-3</v>
      </c>
      <c r="BF43" s="163">
        <v>2.2951388888888891E-3</v>
      </c>
      <c r="BG43" s="163">
        <v>2.3124999999999999E-3</v>
      </c>
      <c r="BH43" s="163">
        <v>2.3993055555555556E-3</v>
      </c>
      <c r="BI43" s="163">
        <v>2.3680555555555555E-3</v>
      </c>
      <c r="BJ43" s="163">
        <v>2.3321759259259259E-3</v>
      </c>
      <c r="BK43" s="163">
        <v>2.3564814814814815E-3</v>
      </c>
      <c r="BL43" s="163">
        <v>2.3194444444444443E-3</v>
      </c>
      <c r="BM43" s="163">
        <v>2.3842592592592591E-3</v>
      </c>
      <c r="BN43" s="163">
        <v>2.3472222222222223E-3</v>
      </c>
      <c r="BO43" s="163">
        <v>2.4131944444444444E-3</v>
      </c>
      <c r="BP43" s="163">
        <v>2.3668981481481479E-3</v>
      </c>
      <c r="BQ43" s="163">
        <v>2.3622685185185188E-3</v>
      </c>
      <c r="BR43" s="163">
        <v>2.3657407407407407E-3</v>
      </c>
      <c r="BS43" s="163">
        <v>2.3333333333333335E-3</v>
      </c>
      <c r="BT43" s="164">
        <v>2.3657407407407407E-3</v>
      </c>
      <c r="BU43" s="164">
        <v>2.3703703703703703E-3</v>
      </c>
    </row>
    <row r="44" spans="2:73" x14ac:dyDescent="0.2">
      <c r="B44" s="124">
        <v>41</v>
      </c>
      <c r="C44" s="125">
        <v>55</v>
      </c>
      <c r="D44" s="125" t="s">
        <v>12</v>
      </c>
      <c r="E44" s="126">
        <v>1980</v>
      </c>
      <c r="F44" s="126" t="s">
        <v>218</v>
      </c>
      <c r="G44" s="126">
        <v>17</v>
      </c>
      <c r="H44" s="125" t="s">
        <v>158</v>
      </c>
      <c r="I44" s="160">
        <v>0.15374305555555556</v>
      </c>
      <c r="J44" s="162">
        <v>2.2812499999999999E-3</v>
      </c>
      <c r="K44" s="163">
        <v>1.8425925925925927E-3</v>
      </c>
      <c r="L44" s="163">
        <v>1.8287037037037037E-3</v>
      </c>
      <c r="M44" s="163">
        <v>1.8506944444444445E-3</v>
      </c>
      <c r="N44" s="163">
        <v>1.8217592592592591E-3</v>
      </c>
      <c r="O44" s="163">
        <v>1.8425925925925927E-3</v>
      </c>
      <c r="P44" s="163">
        <v>1.8217592592592591E-3</v>
      </c>
      <c r="Q44" s="163">
        <v>1.8148148148148149E-3</v>
      </c>
      <c r="R44" s="163">
        <v>1.7754629629629631E-3</v>
      </c>
      <c r="S44" s="163">
        <v>1.90625E-3</v>
      </c>
      <c r="T44" s="163">
        <v>1.9363425925925926E-3</v>
      </c>
      <c r="U44" s="163">
        <v>1.9386574074074072E-3</v>
      </c>
      <c r="V44" s="163">
        <v>2.0138888888888888E-3</v>
      </c>
      <c r="W44" s="163">
        <v>2.0023148148148148E-3</v>
      </c>
      <c r="X44" s="163">
        <v>1.9710648148148148E-3</v>
      </c>
      <c r="Y44" s="163">
        <v>2.0011574074074077E-3</v>
      </c>
      <c r="Z44" s="163">
        <v>1.9756944444444444E-3</v>
      </c>
      <c r="AA44" s="163">
        <v>2.150462962962963E-3</v>
      </c>
      <c r="AB44" s="163">
        <v>2.0555555555555557E-3</v>
      </c>
      <c r="AC44" s="163">
        <v>2.0439814814814813E-3</v>
      </c>
      <c r="AD44" s="163">
        <v>2.0312499999999996E-3</v>
      </c>
      <c r="AE44" s="163">
        <v>2.0358796296296297E-3</v>
      </c>
      <c r="AF44" s="163">
        <v>2.0497685185185185E-3</v>
      </c>
      <c r="AG44" s="163">
        <v>2.1724537037037038E-3</v>
      </c>
      <c r="AH44" s="163">
        <v>2.1192129629629629E-3</v>
      </c>
      <c r="AI44" s="163">
        <v>2.1516203703703701E-3</v>
      </c>
      <c r="AJ44" s="163">
        <v>2.1481481481481482E-3</v>
      </c>
      <c r="AK44" s="163">
        <v>2.1111111111111109E-3</v>
      </c>
      <c r="AL44" s="163">
        <v>2.1863425925925926E-3</v>
      </c>
      <c r="AM44" s="163">
        <v>2.135416666666667E-3</v>
      </c>
      <c r="AN44" s="163">
        <v>2.1446759259259262E-3</v>
      </c>
      <c r="AO44" s="163">
        <v>2.1874999999999998E-3</v>
      </c>
      <c r="AP44" s="163">
        <v>2.1712962962962962E-3</v>
      </c>
      <c r="AQ44" s="163">
        <v>2.2152777777777778E-3</v>
      </c>
      <c r="AR44" s="163">
        <v>2.2905092592592591E-3</v>
      </c>
      <c r="AS44" s="163">
        <v>2.4826388888888888E-3</v>
      </c>
      <c r="AT44" s="163">
        <v>2.5312500000000001E-3</v>
      </c>
      <c r="AU44" s="163">
        <v>2.4571759259259256E-3</v>
      </c>
      <c r="AV44" s="163">
        <v>2.4537037037037036E-3</v>
      </c>
      <c r="AW44" s="163">
        <v>2.5057870370370368E-3</v>
      </c>
      <c r="AX44" s="163">
        <v>2.5393518518518521E-3</v>
      </c>
      <c r="AY44" s="163">
        <v>3.1122685185185181E-3</v>
      </c>
      <c r="AZ44" s="163">
        <v>3.9849537037037032E-3</v>
      </c>
      <c r="BA44" s="163">
        <v>2.5995370370370369E-3</v>
      </c>
      <c r="BB44" s="163">
        <v>2.7962962962962963E-3</v>
      </c>
      <c r="BC44" s="163">
        <v>3.3009259259259263E-3</v>
      </c>
      <c r="BD44" s="163">
        <v>2.8518518518518519E-3</v>
      </c>
      <c r="BE44" s="163">
        <v>2.8935185185185188E-3</v>
      </c>
      <c r="BF44" s="163">
        <v>2.8113425925925923E-3</v>
      </c>
      <c r="BG44" s="163">
        <v>2.8032407407407411E-3</v>
      </c>
      <c r="BH44" s="163">
        <v>2.8391203703703703E-3</v>
      </c>
      <c r="BI44" s="163">
        <v>2.9097222222222228E-3</v>
      </c>
      <c r="BJ44" s="163">
        <v>2.8946759259259255E-3</v>
      </c>
      <c r="BK44" s="163">
        <v>3.0787037037037037E-3</v>
      </c>
      <c r="BL44" s="163">
        <v>2.8842592592592596E-3</v>
      </c>
      <c r="BM44" s="163">
        <v>2.9432870370370372E-3</v>
      </c>
      <c r="BN44" s="163">
        <v>3.0347222222222221E-3</v>
      </c>
      <c r="BO44" s="163">
        <v>2.8530092592592596E-3</v>
      </c>
      <c r="BP44" s="163">
        <v>2.8900462962962968E-3</v>
      </c>
      <c r="BQ44" s="163">
        <v>2.9432870370370372E-3</v>
      </c>
      <c r="BR44" s="163">
        <v>3.2037037037037034E-3</v>
      </c>
      <c r="BS44" s="163">
        <v>2.8993055555555556E-3</v>
      </c>
      <c r="BT44" s="164">
        <v>2.7916666666666663E-3</v>
      </c>
      <c r="BU44" s="164">
        <v>2.4282407407407408E-3</v>
      </c>
    </row>
    <row r="45" spans="2:73" x14ac:dyDescent="0.2">
      <c r="B45" s="124">
        <v>42</v>
      </c>
      <c r="C45" s="125">
        <v>126</v>
      </c>
      <c r="D45" s="125" t="s">
        <v>257</v>
      </c>
      <c r="E45" s="126">
        <v>1984</v>
      </c>
      <c r="F45" s="126" t="s">
        <v>218</v>
      </c>
      <c r="G45" s="126">
        <v>18</v>
      </c>
      <c r="H45" s="125" t="s">
        <v>182</v>
      </c>
      <c r="I45" s="160">
        <v>0.15381481481481482</v>
      </c>
      <c r="J45" s="162">
        <v>2.5289351851851853E-3</v>
      </c>
      <c r="K45" s="163">
        <v>2.0578703703703705E-3</v>
      </c>
      <c r="L45" s="163">
        <v>2.0844907407407405E-3</v>
      </c>
      <c r="M45" s="163">
        <v>2.1423611111111109E-3</v>
      </c>
      <c r="N45" s="163">
        <v>2.1458333333333334E-3</v>
      </c>
      <c r="O45" s="163">
        <v>2.1655092592592589E-3</v>
      </c>
      <c r="P45" s="163">
        <v>2.1446759259259262E-3</v>
      </c>
      <c r="Q45" s="163">
        <v>2.1597222222222222E-3</v>
      </c>
      <c r="R45" s="163">
        <v>2.1979166666666666E-3</v>
      </c>
      <c r="S45" s="163">
        <v>2.185185185185185E-3</v>
      </c>
      <c r="T45" s="163">
        <v>2.2106481481481478E-3</v>
      </c>
      <c r="U45" s="163">
        <v>2.2037037037037038E-3</v>
      </c>
      <c r="V45" s="163">
        <v>2.2291666666666666E-3</v>
      </c>
      <c r="W45" s="163">
        <v>2.2175925925925926E-3</v>
      </c>
      <c r="X45" s="163">
        <v>2.2199074074074074E-3</v>
      </c>
      <c r="Y45" s="163">
        <v>2.2395833333333334E-3</v>
      </c>
      <c r="Z45" s="163">
        <v>2.2500000000000003E-3</v>
      </c>
      <c r="AA45" s="163">
        <v>2.2430555555555554E-3</v>
      </c>
      <c r="AB45" s="163">
        <v>2.224537037037037E-3</v>
      </c>
      <c r="AC45" s="163">
        <v>2.2395833333333334E-3</v>
      </c>
      <c r="AD45" s="163">
        <v>2.1990740740740742E-3</v>
      </c>
      <c r="AE45" s="163">
        <v>2.212962962962963E-3</v>
      </c>
      <c r="AF45" s="163">
        <v>2.2384259259259258E-3</v>
      </c>
      <c r="AG45" s="163">
        <v>2.2824074074074075E-3</v>
      </c>
      <c r="AH45" s="163">
        <v>2.3356481481481479E-3</v>
      </c>
      <c r="AI45" s="163">
        <v>2.2916666666666667E-3</v>
      </c>
      <c r="AJ45" s="163">
        <v>2.2662037037037039E-3</v>
      </c>
      <c r="AK45" s="163">
        <v>2.3101851851851851E-3</v>
      </c>
      <c r="AL45" s="163">
        <v>2.2916666666666667E-3</v>
      </c>
      <c r="AM45" s="163">
        <v>2.2997685185185183E-3</v>
      </c>
      <c r="AN45" s="163">
        <v>2.3032407407407407E-3</v>
      </c>
      <c r="AO45" s="163">
        <v>2.3749999999999999E-3</v>
      </c>
      <c r="AP45" s="163">
        <v>2.3240740740740743E-3</v>
      </c>
      <c r="AQ45" s="163">
        <v>2.2951388888888891E-3</v>
      </c>
      <c r="AR45" s="163">
        <v>2.3333333333333335E-3</v>
      </c>
      <c r="AS45" s="163">
        <v>2.3553240740740739E-3</v>
      </c>
      <c r="AT45" s="163">
        <v>2.3877314814814816E-3</v>
      </c>
      <c r="AU45" s="163">
        <v>2.4421296296296296E-3</v>
      </c>
      <c r="AV45" s="163">
        <v>2.4189814814814816E-3</v>
      </c>
      <c r="AW45" s="163">
        <v>2.4224537037037036E-3</v>
      </c>
      <c r="AX45" s="163">
        <v>2.4155092592592592E-3</v>
      </c>
      <c r="AY45" s="163">
        <v>2.4571759259259256E-3</v>
      </c>
      <c r="AZ45" s="163">
        <v>2.5358796296296297E-3</v>
      </c>
      <c r="BA45" s="163">
        <v>2.8946759259259255E-3</v>
      </c>
      <c r="BB45" s="163">
        <v>2.6099537037037033E-3</v>
      </c>
      <c r="BC45" s="163">
        <v>2.5601851851851849E-3</v>
      </c>
      <c r="BD45" s="163">
        <v>2.5578703703703705E-3</v>
      </c>
      <c r="BE45" s="163">
        <v>2.5451388888888889E-3</v>
      </c>
      <c r="BF45" s="163">
        <v>2.6145833333333333E-3</v>
      </c>
      <c r="BG45" s="163">
        <v>2.7037037037037043E-3</v>
      </c>
      <c r="BH45" s="163">
        <v>2.6250000000000002E-3</v>
      </c>
      <c r="BI45" s="163">
        <v>2.6747685185185186E-3</v>
      </c>
      <c r="BJ45" s="163">
        <v>2.6365740740740742E-3</v>
      </c>
      <c r="BK45" s="163">
        <v>2.6712962962962962E-3</v>
      </c>
      <c r="BL45" s="163">
        <v>2.627314814814815E-3</v>
      </c>
      <c r="BM45" s="163">
        <v>2.673611111111111E-3</v>
      </c>
      <c r="BN45" s="163">
        <v>3.2465277777777774E-3</v>
      </c>
      <c r="BO45" s="163">
        <v>2.7453703703703702E-3</v>
      </c>
      <c r="BP45" s="163">
        <v>2.7326388888888891E-3</v>
      </c>
      <c r="BQ45" s="163">
        <v>2.6412037037037033E-3</v>
      </c>
      <c r="BR45" s="163">
        <v>2.6342592592592594E-3</v>
      </c>
      <c r="BS45" s="163">
        <v>2.6018518518518517E-3</v>
      </c>
      <c r="BT45" s="164">
        <v>2.5729166666666665E-3</v>
      </c>
      <c r="BU45" s="164">
        <v>2.3611111111111111E-3</v>
      </c>
    </row>
    <row r="46" spans="2:73" x14ac:dyDescent="0.2">
      <c r="B46" s="124">
        <v>43</v>
      </c>
      <c r="C46" s="125">
        <v>18</v>
      </c>
      <c r="D46" s="125" t="s">
        <v>15</v>
      </c>
      <c r="E46" s="126">
        <v>1971</v>
      </c>
      <c r="F46" s="126" t="s">
        <v>215</v>
      </c>
      <c r="G46" s="126">
        <v>16</v>
      </c>
      <c r="H46" s="125" t="s">
        <v>220</v>
      </c>
      <c r="I46" s="160">
        <v>0.15465393518518519</v>
      </c>
      <c r="J46" s="162">
        <v>2.6412037037037033E-3</v>
      </c>
      <c r="K46" s="163">
        <v>2.0787037037037037E-3</v>
      </c>
      <c r="L46" s="163">
        <v>2.1319444444444446E-3</v>
      </c>
      <c r="M46" s="163">
        <v>2.1157407407407409E-3</v>
      </c>
      <c r="N46" s="163">
        <v>2.1400462962962961E-3</v>
      </c>
      <c r="O46" s="163">
        <v>2.1261574074074073E-3</v>
      </c>
      <c r="P46" s="163">
        <v>2.1111111111111109E-3</v>
      </c>
      <c r="Q46" s="163">
        <v>2.1678240740740742E-3</v>
      </c>
      <c r="R46" s="163">
        <v>2.1805555555555558E-3</v>
      </c>
      <c r="S46" s="163">
        <v>2.2037037037037038E-3</v>
      </c>
      <c r="T46" s="163">
        <v>2.185185185185185E-3</v>
      </c>
      <c r="U46" s="163">
        <v>2.2106481481481478E-3</v>
      </c>
      <c r="V46" s="163">
        <v>2.2418981481481482E-3</v>
      </c>
      <c r="W46" s="163">
        <v>2.2013888888888886E-3</v>
      </c>
      <c r="X46" s="163">
        <v>2.204861111111111E-3</v>
      </c>
      <c r="Y46" s="163">
        <v>2.2037037037037038E-3</v>
      </c>
      <c r="Z46" s="163">
        <v>2.2083333333333334E-3</v>
      </c>
      <c r="AA46" s="163">
        <v>2.2349537037037038E-3</v>
      </c>
      <c r="AB46" s="163">
        <v>2.224537037037037E-3</v>
      </c>
      <c r="AC46" s="163">
        <v>2.2002314814814814E-3</v>
      </c>
      <c r="AD46" s="163">
        <v>2.2071759259259258E-3</v>
      </c>
      <c r="AE46" s="163">
        <v>2.2268518518518518E-3</v>
      </c>
      <c r="AF46" s="163">
        <v>2.2326388888888886E-3</v>
      </c>
      <c r="AG46" s="163">
        <v>2.255787037037037E-3</v>
      </c>
      <c r="AH46" s="163">
        <v>2.2604166666666667E-3</v>
      </c>
      <c r="AI46" s="163">
        <v>2.3032407407407407E-3</v>
      </c>
      <c r="AJ46" s="163">
        <v>2.2384259259259258E-3</v>
      </c>
      <c r="AK46" s="163">
        <v>2.2928240740740743E-3</v>
      </c>
      <c r="AL46" s="163">
        <v>2.3148148148148151E-3</v>
      </c>
      <c r="AM46" s="163">
        <v>2.2824074074074075E-3</v>
      </c>
      <c r="AN46" s="163">
        <v>2.2847222222222223E-3</v>
      </c>
      <c r="AO46" s="163">
        <v>2.3194444444444443E-3</v>
      </c>
      <c r="AP46" s="163">
        <v>2.3206018518518519E-3</v>
      </c>
      <c r="AQ46" s="163">
        <v>2.3090277777777779E-3</v>
      </c>
      <c r="AR46" s="163">
        <v>2.3310185185185183E-3</v>
      </c>
      <c r="AS46" s="163">
        <v>2.3124999999999999E-3</v>
      </c>
      <c r="AT46" s="163">
        <v>2.3553240740740739E-3</v>
      </c>
      <c r="AU46" s="163">
        <v>2.3715277777777775E-3</v>
      </c>
      <c r="AV46" s="163">
        <v>2.3414351851851851E-3</v>
      </c>
      <c r="AW46" s="163">
        <v>2.3807870370370367E-3</v>
      </c>
      <c r="AX46" s="163">
        <v>2.3761574074074076E-3</v>
      </c>
      <c r="AY46" s="163">
        <v>2.3888888888888887E-3</v>
      </c>
      <c r="AZ46" s="163">
        <v>2.4236111111111112E-3</v>
      </c>
      <c r="BA46" s="163">
        <v>2.4780092592592592E-3</v>
      </c>
      <c r="BB46" s="163">
        <v>2.5300925925925929E-3</v>
      </c>
      <c r="BC46" s="163">
        <v>2.4756944444444444E-3</v>
      </c>
      <c r="BD46" s="163">
        <v>2.5000000000000001E-3</v>
      </c>
      <c r="BE46" s="163">
        <v>2.4236111111111112E-3</v>
      </c>
      <c r="BF46" s="163">
        <v>2.4710648148148153E-3</v>
      </c>
      <c r="BG46" s="163">
        <v>2.4641203703703704E-3</v>
      </c>
      <c r="BH46" s="163">
        <v>2.7199074074074074E-3</v>
      </c>
      <c r="BI46" s="163">
        <v>2.6886574074074074E-3</v>
      </c>
      <c r="BJ46" s="163">
        <v>2.7175925925925926E-3</v>
      </c>
      <c r="BK46" s="163">
        <v>2.9745370370370373E-3</v>
      </c>
      <c r="BL46" s="163">
        <v>2.8310185185185179E-3</v>
      </c>
      <c r="BM46" s="163">
        <v>2.7858796296296295E-3</v>
      </c>
      <c r="BN46" s="163">
        <v>3.0717592592592589E-3</v>
      </c>
      <c r="BO46" s="163">
        <v>2.9074074074074072E-3</v>
      </c>
      <c r="BP46" s="163">
        <v>2.8113425925925923E-3</v>
      </c>
      <c r="BQ46" s="163">
        <v>2.9375000000000004E-3</v>
      </c>
      <c r="BR46" s="163">
        <v>2.8611111111111111E-3</v>
      </c>
      <c r="BS46" s="163">
        <v>2.8946759259259255E-3</v>
      </c>
      <c r="BT46" s="164">
        <v>3.0405092592592589E-3</v>
      </c>
      <c r="BU46" s="164">
        <v>2.9270833333333332E-3</v>
      </c>
    </row>
    <row r="47" spans="2:73" x14ac:dyDescent="0.2">
      <c r="B47" s="124">
        <v>44</v>
      </c>
      <c r="C47" s="125">
        <v>53</v>
      </c>
      <c r="D47" s="125" t="s">
        <v>22</v>
      </c>
      <c r="E47" s="126">
        <v>1966</v>
      </c>
      <c r="F47" s="126" t="s">
        <v>224</v>
      </c>
      <c r="G47" s="126">
        <v>6</v>
      </c>
      <c r="H47" s="125" t="s">
        <v>258</v>
      </c>
      <c r="I47" s="160">
        <v>0.15471527777777777</v>
      </c>
      <c r="J47" s="162">
        <v>2.6828703703703702E-3</v>
      </c>
      <c r="K47" s="163">
        <v>2.2013888888888886E-3</v>
      </c>
      <c r="L47" s="163">
        <v>2.2418981481481482E-3</v>
      </c>
      <c r="M47" s="163">
        <v>2.244212962962963E-3</v>
      </c>
      <c r="N47" s="163">
        <v>2.2511574074074074E-3</v>
      </c>
      <c r="O47" s="163">
        <v>2.2986111111111111E-3</v>
      </c>
      <c r="P47" s="163">
        <v>2.2905092592592591E-3</v>
      </c>
      <c r="Q47" s="163">
        <v>2.3148148148148151E-3</v>
      </c>
      <c r="R47" s="163">
        <v>2.2719907407407407E-3</v>
      </c>
      <c r="S47" s="163">
        <v>2.2986111111111111E-3</v>
      </c>
      <c r="T47" s="163">
        <v>2.3206018518518519E-3</v>
      </c>
      <c r="U47" s="163">
        <v>2.3101851851851851E-3</v>
      </c>
      <c r="V47" s="163">
        <v>2.2997685185185183E-3</v>
      </c>
      <c r="W47" s="163">
        <v>2.3333333333333335E-3</v>
      </c>
      <c r="X47" s="163">
        <v>2.3506944444444443E-3</v>
      </c>
      <c r="Y47" s="163">
        <v>2.3784722222222224E-3</v>
      </c>
      <c r="Z47" s="163">
        <v>2.3530092592592591E-3</v>
      </c>
      <c r="AA47" s="163">
        <v>2.3726851851851851E-3</v>
      </c>
      <c r="AB47" s="163">
        <v>2.3796296296296295E-3</v>
      </c>
      <c r="AC47" s="163">
        <v>2.3495370370370371E-3</v>
      </c>
      <c r="AD47" s="163">
        <v>2.3958333333333336E-3</v>
      </c>
      <c r="AE47" s="163">
        <v>2.4224537037037036E-3</v>
      </c>
      <c r="AF47" s="163">
        <v>2.3807870370370367E-3</v>
      </c>
      <c r="AG47" s="163">
        <v>2.3854166666666668E-3</v>
      </c>
      <c r="AH47" s="163">
        <v>2.4074074074074076E-3</v>
      </c>
      <c r="AI47" s="163">
        <v>2.414351851851852E-3</v>
      </c>
      <c r="AJ47" s="163">
        <v>2.4282407407407408E-3</v>
      </c>
      <c r="AK47" s="163">
        <v>2.3784722222222224E-3</v>
      </c>
      <c r="AL47" s="163">
        <v>2.3923611111111112E-3</v>
      </c>
      <c r="AM47" s="163">
        <v>2.4363425925925928E-3</v>
      </c>
      <c r="AN47" s="163">
        <v>2.4120370370370368E-3</v>
      </c>
      <c r="AO47" s="163">
        <v>2.3587962962962959E-3</v>
      </c>
      <c r="AP47" s="163">
        <v>2.40625E-3</v>
      </c>
      <c r="AQ47" s="163">
        <v>2.4201388888888888E-3</v>
      </c>
      <c r="AR47" s="163">
        <v>2.4444444444444444E-3</v>
      </c>
      <c r="AS47" s="163">
        <v>2.4548611111111112E-3</v>
      </c>
      <c r="AT47" s="163">
        <v>2.4108796296296296E-3</v>
      </c>
      <c r="AU47" s="163">
        <v>2.4340277777777776E-3</v>
      </c>
      <c r="AV47" s="163">
        <v>2.3854166666666668E-3</v>
      </c>
      <c r="AW47" s="163">
        <v>2.3969907407407408E-3</v>
      </c>
      <c r="AX47" s="163">
        <v>2.4050925925925928E-3</v>
      </c>
      <c r="AY47" s="163">
        <v>2.3854166666666668E-3</v>
      </c>
      <c r="AZ47" s="163">
        <v>2.3877314814814816E-3</v>
      </c>
      <c r="BA47" s="163">
        <v>2.3414351851851851E-3</v>
      </c>
      <c r="BB47" s="163">
        <v>2.3310185185185183E-3</v>
      </c>
      <c r="BC47" s="163">
        <v>2.3101851851851851E-3</v>
      </c>
      <c r="BD47" s="163">
        <v>2.3425925925925923E-3</v>
      </c>
      <c r="BE47" s="163">
        <v>2.4039351851851856E-3</v>
      </c>
      <c r="BF47" s="163">
        <v>2.4016203703703704E-3</v>
      </c>
      <c r="BG47" s="163">
        <v>2.4155092592592592E-3</v>
      </c>
      <c r="BH47" s="163">
        <v>2.4525462962962964E-3</v>
      </c>
      <c r="BI47" s="163">
        <v>2.4861111111111112E-3</v>
      </c>
      <c r="BJ47" s="163">
        <v>2.4988425925925924E-3</v>
      </c>
      <c r="BK47" s="163">
        <v>2.5439814814814813E-3</v>
      </c>
      <c r="BL47" s="163">
        <v>2.5462962962962961E-3</v>
      </c>
      <c r="BM47" s="163">
        <v>2.5729166666666665E-3</v>
      </c>
      <c r="BN47" s="163">
        <v>2.5995370370370369E-3</v>
      </c>
      <c r="BO47" s="163">
        <v>2.6805555555555554E-3</v>
      </c>
      <c r="BP47" s="163">
        <v>2.6400462962962966E-3</v>
      </c>
      <c r="BQ47" s="163">
        <v>2.7453703703703702E-3</v>
      </c>
      <c r="BR47" s="163">
        <v>2.653935185185185E-3</v>
      </c>
      <c r="BS47" s="163">
        <v>2.642361111111111E-3</v>
      </c>
      <c r="BT47" s="164">
        <v>2.6145833333333333E-3</v>
      </c>
      <c r="BU47" s="164">
        <v>2.6041666666666665E-3</v>
      </c>
    </row>
    <row r="48" spans="2:73" x14ac:dyDescent="0.2">
      <c r="B48" s="124">
        <v>45</v>
      </c>
      <c r="C48" s="125">
        <v>83</v>
      </c>
      <c r="D48" s="125" t="s">
        <v>259</v>
      </c>
      <c r="E48" s="126">
        <v>1978</v>
      </c>
      <c r="F48" s="126" t="s">
        <v>218</v>
      </c>
      <c r="G48" s="126">
        <v>19</v>
      </c>
      <c r="H48" s="125" t="s">
        <v>220</v>
      </c>
      <c r="I48" s="160">
        <v>0.15494675925925927</v>
      </c>
      <c r="J48" s="162">
        <v>2.8831018518518515E-3</v>
      </c>
      <c r="K48" s="163">
        <v>2.2731481481481483E-3</v>
      </c>
      <c r="L48" s="163">
        <v>2.2384259259259258E-3</v>
      </c>
      <c r="M48" s="163">
        <v>2.2187499999999998E-3</v>
      </c>
      <c r="N48" s="163">
        <v>2.2268518518518518E-3</v>
      </c>
      <c r="O48" s="163">
        <v>2.2569444444444447E-3</v>
      </c>
      <c r="P48" s="163">
        <v>2.2500000000000003E-3</v>
      </c>
      <c r="Q48" s="163">
        <v>2.2511574074074074E-3</v>
      </c>
      <c r="R48" s="163">
        <v>2.2546296296296294E-3</v>
      </c>
      <c r="S48" s="163">
        <v>2.2847222222222223E-3</v>
      </c>
      <c r="T48" s="163">
        <v>2.3124999999999999E-3</v>
      </c>
      <c r="U48" s="163">
        <v>2.3113425925925927E-3</v>
      </c>
      <c r="V48" s="163">
        <v>2.2731481481481483E-3</v>
      </c>
      <c r="W48" s="163">
        <v>2.2743055555555555E-3</v>
      </c>
      <c r="X48" s="163">
        <v>2.2523148148148146E-3</v>
      </c>
      <c r="Y48" s="163">
        <v>2.1990740740740742E-3</v>
      </c>
      <c r="Z48" s="163">
        <v>2.1990740740740742E-3</v>
      </c>
      <c r="AA48" s="163">
        <v>2.2569444444444447E-3</v>
      </c>
      <c r="AB48" s="163">
        <v>2.3009259259259259E-3</v>
      </c>
      <c r="AC48" s="163">
        <v>2.3020833333333335E-3</v>
      </c>
      <c r="AD48" s="163">
        <v>2.2187499999999998E-3</v>
      </c>
      <c r="AE48" s="163">
        <v>2.2280092592592594E-3</v>
      </c>
      <c r="AF48" s="163">
        <v>2.2025462962962966E-3</v>
      </c>
      <c r="AG48" s="163">
        <v>2.2118055555555558E-3</v>
      </c>
      <c r="AH48" s="163">
        <v>2.1921296296296298E-3</v>
      </c>
      <c r="AI48" s="163">
        <v>2.2314814814814814E-3</v>
      </c>
      <c r="AJ48" s="163">
        <v>2.2314814814814814E-3</v>
      </c>
      <c r="AK48" s="163">
        <v>2.2164351851851854E-3</v>
      </c>
      <c r="AL48" s="163">
        <v>2.2638888888888886E-3</v>
      </c>
      <c r="AM48" s="163">
        <v>2.3437499999999999E-3</v>
      </c>
      <c r="AN48" s="163">
        <v>2.2581018518518518E-3</v>
      </c>
      <c r="AO48" s="163">
        <v>2.221064814814815E-3</v>
      </c>
      <c r="AP48" s="163">
        <v>2.3773148148148147E-3</v>
      </c>
      <c r="AQ48" s="163">
        <v>2.2395833333333334E-3</v>
      </c>
      <c r="AR48" s="163">
        <v>2.2083333333333334E-3</v>
      </c>
      <c r="AS48" s="163">
        <v>2.2905092592592591E-3</v>
      </c>
      <c r="AT48" s="163">
        <v>2.3391203703703703E-3</v>
      </c>
      <c r="AU48" s="163">
        <v>2.2858796296296295E-3</v>
      </c>
      <c r="AV48" s="163">
        <v>2.3136574074074071E-3</v>
      </c>
      <c r="AW48" s="163">
        <v>2.3472222222222223E-3</v>
      </c>
      <c r="AX48" s="163">
        <v>2.3749999999999999E-3</v>
      </c>
      <c r="AY48" s="163">
        <v>2.3692129629629632E-3</v>
      </c>
      <c r="AZ48" s="163">
        <v>2.4641203703703704E-3</v>
      </c>
      <c r="BA48" s="163">
        <v>2.3923611111111112E-3</v>
      </c>
      <c r="BB48" s="163">
        <v>2.3576388888888887E-3</v>
      </c>
      <c r="BC48" s="163">
        <v>2.5092592592592593E-3</v>
      </c>
      <c r="BD48" s="163">
        <v>2.4317129629629632E-3</v>
      </c>
      <c r="BE48" s="163">
        <v>2.6041666666666665E-3</v>
      </c>
      <c r="BF48" s="163">
        <v>2.5208333333333333E-3</v>
      </c>
      <c r="BG48" s="163">
        <v>2.6250000000000002E-3</v>
      </c>
      <c r="BH48" s="163">
        <v>2.7708333333333335E-3</v>
      </c>
      <c r="BI48" s="163">
        <v>2.5706018518518521E-3</v>
      </c>
      <c r="BJ48" s="163">
        <v>2.6631944444444442E-3</v>
      </c>
      <c r="BK48" s="163">
        <v>2.6967592592592594E-3</v>
      </c>
      <c r="BL48" s="163">
        <v>2.670138888888889E-3</v>
      </c>
      <c r="BM48" s="163">
        <v>2.7777777777777779E-3</v>
      </c>
      <c r="BN48" s="163">
        <v>2.8148148148148151E-3</v>
      </c>
      <c r="BO48" s="163">
        <v>2.8136574074074075E-3</v>
      </c>
      <c r="BP48" s="163">
        <v>2.7303240740740743E-3</v>
      </c>
      <c r="BQ48" s="163">
        <v>2.7581018518518519E-3</v>
      </c>
      <c r="BR48" s="163">
        <v>3.0081018518518521E-3</v>
      </c>
      <c r="BS48" s="163">
        <v>2.957175925925926E-3</v>
      </c>
      <c r="BT48" s="164">
        <v>2.9976851851851848E-3</v>
      </c>
      <c r="BU48" s="164">
        <v>3.0277777777777781E-3</v>
      </c>
    </row>
    <row r="49" spans="2:73" x14ac:dyDescent="0.2">
      <c r="B49" s="124">
        <v>46</v>
      </c>
      <c r="C49" s="125">
        <v>62</v>
      </c>
      <c r="D49" s="125" t="s">
        <v>260</v>
      </c>
      <c r="E49" s="126">
        <v>1958</v>
      </c>
      <c r="F49" s="126" t="s">
        <v>224</v>
      </c>
      <c r="G49" s="126">
        <v>7</v>
      </c>
      <c r="H49" s="125" t="s">
        <v>219</v>
      </c>
      <c r="I49" s="160">
        <v>0.15535300925925927</v>
      </c>
      <c r="J49" s="162">
        <v>2.5439814814814813E-3</v>
      </c>
      <c r="K49" s="163">
        <v>2.0474537037037037E-3</v>
      </c>
      <c r="L49" s="163">
        <v>2.0636574074074073E-3</v>
      </c>
      <c r="M49" s="163">
        <v>2.1018518518518517E-3</v>
      </c>
      <c r="N49" s="163">
        <v>2.1041666666666665E-3</v>
      </c>
      <c r="O49" s="163">
        <v>2.1469907407407405E-3</v>
      </c>
      <c r="P49" s="163">
        <v>2.0833333333333333E-3</v>
      </c>
      <c r="Q49" s="163">
        <v>2.127314814814815E-3</v>
      </c>
      <c r="R49" s="163">
        <v>2.1365740740740742E-3</v>
      </c>
      <c r="S49" s="163">
        <v>2.1435185185185186E-3</v>
      </c>
      <c r="T49" s="163">
        <v>2.1157407407407409E-3</v>
      </c>
      <c r="U49" s="163">
        <v>2.1192129629629629E-3</v>
      </c>
      <c r="V49" s="163">
        <v>2.1296296296296298E-3</v>
      </c>
      <c r="W49" s="163">
        <v>2.1747685185185186E-3</v>
      </c>
      <c r="X49" s="163">
        <v>2.135416666666667E-3</v>
      </c>
      <c r="Y49" s="163">
        <v>2.1643518518518518E-3</v>
      </c>
      <c r="Z49" s="163">
        <v>2.1307870370370369E-3</v>
      </c>
      <c r="AA49" s="163">
        <v>2.166666666666667E-3</v>
      </c>
      <c r="AB49" s="163">
        <v>2.2615740740740743E-3</v>
      </c>
      <c r="AC49" s="163">
        <v>2.1828703703703706E-3</v>
      </c>
      <c r="AD49" s="163">
        <v>2.1678240740740742E-3</v>
      </c>
      <c r="AE49" s="163">
        <v>2.1990740740740742E-3</v>
      </c>
      <c r="AF49" s="163">
        <v>2.2152777777777778E-3</v>
      </c>
      <c r="AG49" s="163">
        <v>2.2476851851851855E-3</v>
      </c>
      <c r="AH49" s="163">
        <v>2.221064814814815E-3</v>
      </c>
      <c r="AI49" s="163">
        <v>2.2951388888888891E-3</v>
      </c>
      <c r="AJ49" s="163">
        <v>2.2326388888888886E-3</v>
      </c>
      <c r="AK49" s="163">
        <v>2.2187499999999998E-3</v>
      </c>
      <c r="AL49" s="163">
        <v>2.2523148148148146E-3</v>
      </c>
      <c r="AM49" s="163">
        <v>2.2627314814814815E-3</v>
      </c>
      <c r="AN49" s="163">
        <v>2.2650462962962963E-3</v>
      </c>
      <c r="AO49" s="163">
        <v>2.2731481481481483E-3</v>
      </c>
      <c r="AP49" s="163">
        <v>2.3124999999999999E-3</v>
      </c>
      <c r="AQ49" s="163">
        <v>2.3356481481481479E-3</v>
      </c>
      <c r="AR49" s="163">
        <v>2.3298611111111111E-3</v>
      </c>
      <c r="AS49" s="163">
        <v>2.3611111111111111E-3</v>
      </c>
      <c r="AT49" s="163">
        <v>2.3587962962962959E-3</v>
      </c>
      <c r="AU49" s="163">
        <v>2.3854166666666668E-3</v>
      </c>
      <c r="AV49" s="163">
        <v>2.4537037037037036E-3</v>
      </c>
      <c r="AW49" s="163">
        <v>2.4189814814814816E-3</v>
      </c>
      <c r="AX49" s="163">
        <v>2.3865740740740739E-3</v>
      </c>
      <c r="AY49" s="163">
        <v>2.3958333333333336E-3</v>
      </c>
      <c r="AZ49" s="163">
        <v>2.417824074074074E-3</v>
      </c>
      <c r="BA49" s="163">
        <v>2.4618055555555556E-3</v>
      </c>
      <c r="BB49" s="163">
        <v>2.5833333333333337E-3</v>
      </c>
      <c r="BC49" s="163">
        <v>5.7650462962962959E-3</v>
      </c>
      <c r="BD49" s="163">
        <v>2.3067129629629631E-3</v>
      </c>
      <c r="BE49" s="163">
        <v>2.3842592592592591E-3</v>
      </c>
      <c r="BF49" s="163">
        <v>2.359953703703704E-3</v>
      </c>
      <c r="BG49" s="163">
        <v>2.3888888888888887E-3</v>
      </c>
      <c r="BH49" s="163">
        <v>2.4004629629629627E-3</v>
      </c>
      <c r="BI49" s="163">
        <v>7.0636574074074074E-3</v>
      </c>
      <c r="BJ49" s="163">
        <v>2.3217592592592591E-3</v>
      </c>
      <c r="BK49" s="163">
        <v>2.3541666666666667E-3</v>
      </c>
      <c r="BL49" s="163">
        <v>2.4328703703703704E-3</v>
      </c>
      <c r="BM49" s="163">
        <v>2.4652777777777776E-3</v>
      </c>
      <c r="BN49" s="163">
        <v>2.488425925925926E-3</v>
      </c>
      <c r="BO49" s="163">
        <v>2.5162037037037037E-3</v>
      </c>
      <c r="BP49" s="163">
        <v>2.5868055555555557E-3</v>
      </c>
      <c r="BQ49" s="163">
        <v>2.4560185185185184E-3</v>
      </c>
      <c r="BR49" s="163">
        <v>2.5069444444444445E-3</v>
      </c>
      <c r="BS49" s="163">
        <v>2.5092592592592593E-3</v>
      </c>
      <c r="BT49" s="164">
        <v>2.5960648148148145E-3</v>
      </c>
      <c r="BU49" s="164">
        <v>2.3182870370370371E-3</v>
      </c>
    </row>
    <row r="50" spans="2:73" x14ac:dyDescent="0.2">
      <c r="B50" s="124">
        <v>47</v>
      </c>
      <c r="C50" s="125">
        <v>89</v>
      </c>
      <c r="D50" s="125" t="s">
        <v>17</v>
      </c>
      <c r="E50" s="126">
        <v>1968</v>
      </c>
      <c r="F50" s="126" t="s">
        <v>215</v>
      </c>
      <c r="G50" s="126">
        <v>17</v>
      </c>
      <c r="H50" s="125" t="s">
        <v>261</v>
      </c>
      <c r="I50" s="160">
        <v>0.15559722222222222</v>
      </c>
      <c r="J50" s="162">
        <v>2.6481481481481482E-3</v>
      </c>
      <c r="K50" s="163">
        <v>2.212962962962963E-3</v>
      </c>
      <c r="L50" s="163">
        <v>2.2349537037037038E-3</v>
      </c>
      <c r="M50" s="163">
        <v>2.2696759259259263E-3</v>
      </c>
      <c r="N50" s="163">
        <v>2.3043981481481483E-3</v>
      </c>
      <c r="O50" s="163">
        <v>2.2916666666666667E-3</v>
      </c>
      <c r="P50" s="163">
        <v>2.2881944444444443E-3</v>
      </c>
      <c r="Q50" s="163">
        <v>2.3148148148148151E-3</v>
      </c>
      <c r="R50" s="163">
        <v>2.2986111111111111E-3</v>
      </c>
      <c r="S50" s="163">
        <v>2.3009259259259259E-3</v>
      </c>
      <c r="T50" s="163">
        <v>2.2662037037037039E-3</v>
      </c>
      <c r="U50" s="163">
        <v>2.3148148148148151E-3</v>
      </c>
      <c r="V50" s="163">
        <v>2.2997685185185183E-3</v>
      </c>
      <c r="W50" s="163">
        <v>2.3229166666666663E-3</v>
      </c>
      <c r="X50" s="163">
        <v>2.3287037037037039E-3</v>
      </c>
      <c r="Y50" s="163">
        <v>2.3796296296296295E-3</v>
      </c>
      <c r="Z50" s="163">
        <v>2.3449074074074075E-3</v>
      </c>
      <c r="AA50" s="163">
        <v>2.3553240740740739E-3</v>
      </c>
      <c r="AB50" s="163">
        <v>2.3356481481481479E-3</v>
      </c>
      <c r="AC50" s="163">
        <v>2.3310185185185183E-3</v>
      </c>
      <c r="AD50" s="163">
        <v>2.3171296296296299E-3</v>
      </c>
      <c r="AE50" s="163">
        <v>2.3518518518518519E-3</v>
      </c>
      <c r="AF50" s="163">
        <v>2.3900462962962959E-3</v>
      </c>
      <c r="AG50" s="163">
        <v>2.3703703703703703E-3</v>
      </c>
      <c r="AH50" s="163">
        <v>2.3807870370370367E-3</v>
      </c>
      <c r="AI50" s="163">
        <v>2.4988425925925924E-3</v>
      </c>
      <c r="AJ50" s="163">
        <v>2.4502314814814816E-3</v>
      </c>
      <c r="AK50" s="163">
        <v>2.414351851851852E-3</v>
      </c>
      <c r="AL50" s="163">
        <v>2.4386574074074072E-3</v>
      </c>
      <c r="AM50" s="163">
        <v>2.429398148148148E-3</v>
      </c>
      <c r="AN50" s="163">
        <v>2.3576388888888887E-3</v>
      </c>
      <c r="AO50" s="163">
        <v>2.391203703703704E-3</v>
      </c>
      <c r="AP50" s="163">
        <v>2.4780092592592592E-3</v>
      </c>
      <c r="AQ50" s="163">
        <v>2.3634259259259259E-3</v>
      </c>
      <c r="AR50" s="163">
        <v>2.4016203703703704E-3</v>
      </c>
      <c r="AS50" s="163">
        <v>2.5196759259259261E-3</v>
      </c>
      <c r="AT50" s="163">
        <v>2.4583333333333336E-3</v>
      </c>
      <c r="AU50" s="163">
        <v>2.480324074074074E-3</v>
      </c>
      <c r="AV50" s="163">
        <v>2.3958333333333336E-3</v>
      </c>
      <c r="AW50" s="163">
        <v>2.3819444444444448E-3</v>
      </c>
      <c r="AX50" s="163">
        <v>2.4155092592592592E-3</v>
      </c>
      <c r="AY50" s="163">
        <v>2.3854166666666668E-3</v>
      </c>
      <c r="AZ50" s="163">
        <v>2.4942129629629633E-3</v>
      </c>
      <c r="BA50" s="163">
        <v>2.5081018518518521E-3</v>
      </c>
      <c r="BB50" s="163">
        <v>2.5069444444444445E-3</v>
      </c>
      <c r="BC50" s="163">
        <v>2.5266203703703705E-3</v>
      </c>
      <c r="BD50" s="163">
        <v>2.4664351851851852E-3</v>
      </c>
      <c r="BE50" s="163">
        <v>2.4907407407407408E-3</v>
      </c>
      <c r="BF50" s="163">
        <v>2.4965277777777776E-3</v>
      </c>
      <c r="BG50" s="163">
        <v>2.6076388888888889E-3</v>
      </c>
      <c r="BH50" s="163">
        <v>2.4930555555555552E-3</v>
      </c>
      <c r="BI50" s="163">
        <v>2.678240740740741E-3</v>
      </c>
      <c r="BJ50" s="163">
        <v>2.5671296296296297E-3</v>
      </c>
      <c r="BK50" s="163">
        <v>2.5289351851851853E-3</v>
      </c>
      <c r="BL50" s="163">
        <v>2.5405092592592593E-3</v>
      </c>
      <c r="BM50" s="163">
        <v>2.7268518518518518E-3</v>
      </c>
      <c r="BN50" s="163">
        <v>2.678240740740741E-3</v>
      </c>
      <c r="BO50" s="163">
        <v>2.6377314814814818E-3</v>
      </c>
      <c r="BP50" s="163">
        <v>2.736111111111111E-3</v>
      </c>
      <c r="BQ50" s="163">
        <v>2.5810185185185185E-3</v>
      </c>
      <c r="BR50" s="163">
        <v>2.5891203703703705E-3</v>
      </c>
      <c r="BS50" s="163">
        <v>2.6168981481481481E-3</v>
      </c>
      <c r="BT50" s="164">
        <v>2.4768518518518516E-3</v>
      </c>
      <c r="BU50" s="164">
        <v>2.135416666666667E-3</v>
      </c>
    </row>
    <row r="51" spans="2:73" x14ac:dyDescent="0.2">
      <c r="B51" s="124">
        <v>48</v>
      </c>
      <c r="C51" s="125">
        <v>91</v>
      </c>
      <c r="D51" s="125" t="s">
        <v>262</v>
      </c>
      <c r="E51" s="126">
        <v>1974</v>
      </c>
      <c r="F51" s="126" t="s">
        <v>215</v>
      </c>
      <c r="G51" s="126">
        <v>18</v>
      </c>
      <c r="H51" s="125" t="s">
        <v>242</v>
      </c>
      <c r="I51" s="160">
        <v>0.15570370370370371</v>
      </c>
      <c r="J51" s="162">
        <v>2.7789351851851851E-3</v>
      </c>
      <c r="K51" s="163">
        <v>2.255787037037037E-3</v>
      </c>
      <c r="L51" s="163">
        <v>2.2465277777777774E-3</v>
      </c>
      <c r="M51" s="163">
        <v>2.2337962962962967E-3</v>
      </c>
      <c r="N51" s="163">
        <v>2.2141203703703702E-3</v>
      </c>
      <c r="O51" s="163">
        <v>2.2106481481481478E-3</v>
      </c>
      <c r="P51" s="163">
        <v>2.2222222222222222E-3</v>
      </c>
      <c r="Q51" s="163">
        <v>2.3217592592592591E-3</v>
      </c>
      <c r="R51" s="163">
        <v>2.2002314814814814E-3</v>
      </c>
      <c r="S51" s="163">
        <v>2.2500000000000003E-3</v>
      </c>
      <c r="T51" s="163">
        <v>2.2303240740740738E-3</v>
      </c>
      <c r="U51" s="163">
        <v>2.2523148148148146E-3</v>
      </c>
      <c r="V51" s="163">
        <v>2.255787037037037E-3</v>
      </c>
      <c r="W51" s="163">
        <v>2.2662037037037039E-3</v>
      </c>
      <c r="X51" s="163">
        <v>2.2962962962962963E-3</v>
      </c>
      <c r="Y51" s="163">
        <v>2.2939814814814815E-3</v>
      </c>
      <c r="Z51" s="163">
        <v>2.2893518518518519E-3</v>
      </c>
      <c r="AA51" s="163">
        <v>2.2835648148148147E-3</v>
      </c>
      <c r="AB51" s="163">
        <v>2.3009259259259259E-3</v>
      </c>
      <c r="AC51" s="163">
        <v>2.2789351851851855E-3</v>
      </c>
      <c r="AD51" s="163">
        <v>2.2604166666666667E-3</v>
      </c>
      <c r="AE51" s="163">
        <v>2.4166666666666668E-3</v>
      </c>
      <c r="AF51" s="163">
        <v>2.4155092592592592E-3</v>
      </c>
      <c r="AG51" s="163">
        <v>2.3553240740740739E-3</v>
      </c>
      <c r="AH51" s="163">
        <v>2.3773148148148147E-3</v>
      </c>
      <c r="AI51" s="163">
        <v>2.3842592592592591E-3</v>
      </c>
      <c r="AJ51" s="163">
        <v>2.383101851851852E-3</v>
      </c>
      <c r="AK51" s="163">
        <v>2.394675925925926E-3</v>
      </c>
      <c r="AL51" s="163">
        <v>2.3842592592592591E-3</v>
      </c>
      <c r="AM51" s="163">
        <v>2.4039351851851856E-3</v>
      </c>
      <c r="AN51" s="163">
        <v>2.4930555555555552E-3</v>
      </c>
      <c r="AO51" s="163">
        <v>2.3993055555555556E-3</v>
      </c>
      <c r="AP51" s="163">
        <v>2.417824074074074E-3</v>
      </c>
      <c r="AQ51" s="163">
        <v>2.4328703703703704E-3</v>
      </c>
      <c r="AR51" s="163">
        <v>2.4502314814814816E-3</v>
      </c>
      <c r="AS51" s="163">
        <v>2.4583333333333336E-3</v>
      </c>
      <c r="AT51" s="163">
        <v>2.4641203703703704E-3</v>
      </c>
      <c r="AU51" s="163">
        <v>2.4328703703703704E-3</v>
      </c>
      <c r="AV51" s="163">
        <v>2.4791666666666668E-3</v>
      </c>
      <c r="AW51" s="163">
        <v>2.5046296296296297E-3</v>
      </c>
      <c r="AX51" s="163">
        <v>2.5335648148148149E-3</v>
      </c>
      <c r="AY51" s="163">
        <v>2.5659722222222225E-3</v>
      </c>
      <c r="AZ51" s="163">
        <v>2.5185185185185185E-3</v>
      </c>
      <c r="BA51" s="163">
        <v>2.5243055555555552E-3</v>
      </c>
      <c r="BB51" s="163">
        <v>2.5682870370370369E-3</v>
      </c>
      <c r="BC51" s="163">
        <v>2.5879629629629629E-3</v>
      </c>
      <c r="BD51" s="163">
        <v>2.5428240740740741E-3</v>
      </c>
      <c r="BE51" s="163">
        <v>2.5324074074074073E-3</v>
      </c>
      <c r="BF51" s="163">
        <v>2.5740740740740741E-3</v>
      </c>
      <c r="BG51" s="163">
        <v>2.5902777777777777E-3</v>
      </c>
      <c r="BH51" s="163">
        <v>2.6886574074074074E-3</v>
      </c>
      <c r="BI51" s="163">
        <v>2.5879629629629629E-3</v>
      </c>
      <c r="BJ51" s="163">
        <v>2.5821759259259257E-3</v>
      </c>
      <c r="BK51" s="163">
        <v>2.6134259259259257E-3</v>
      </c>
      <c r="BL51" s="163">
        <v>2.653935185185185E-3</v>
      </c>
      <c r="BM51" s="163">
        <v>2.6342592592592594E-3</v>
      </c>
      <c r="BN51" s="163">
        <v>2.7187500000000002E-3</v>
      </c>
      <c r="BO51" s="163">
        <v>2.5868055555555557E-3</v>
      </c>
      <c r="BP51" s="163">
        <v>2.6284722222222226E-3</v>
      </c>
      <c r="BQ51" s="163">
        <v>2.6979166666666666E-3</v>
      </c>
      <c r="BR51" s="163">
        <v>2.6319444444444441E-3</v>
      </c>
      <c r="BS51" s="163">
        <v>2.5312500000000001E-3</v>
      </c>
      <c r="BT51" s="164">
        <v>2.4444444444444444E-3</v>
      </c>
      <c r="BU51" s="164">
        <v>2.1759259259259258E-3</v>
      </c>
    </row>
    <row r="52" spans="2:73" x14ac:dyDescent="0.2">
      <c r="B52" s="124">
        <v>49</v>
      </c>
      <c r="C52" s="125">
        <v>4</v>
      </c>
      <c r="D52" s="125" t="s">
        <v>263</v>
      </c>
      <c r="E52" s="126">
        <v>1958</v>
      </c>
      <c r="F52" s="126" t="s">
        <v>224</v>
      </c>
      <c r="G52" s="126">
        <v>8</v>
      </c>
      <c r="H52" s="125" t="s">
        <v>182</v>
      </c>
      <c r="I52" s="160">
        <v>0.15578703703703703</v>
      </c>
      <c r="J52" s="162">
        <v>2.8749999999999995E-3</v>
      </c>
      <c r="K52" s="163">
        <v>2.2893518518518519E-3</v>
      </c>
      <c r="L52" s="163">
        <v>2.2893518518518519E-3</v>
      </c>
      <c r="M52" s="163">
        <v>2.2731481481481483E-3</v>
      </c>
      <c r="N52" s="163">
        <v>2.2870370370370371E-3</v>
      </c>
      <c r="O52" s="163">
        <v>2.224537037037037E-3</v>
      </c>
      <c r="P52" s="163">
        <v>2.236111111111111E-3</v>
      </c>
      <c r="Q52" s="163">
        <v>2.2094907407407406E-3</v>
      </c>
      <c r="R52" s="163">
        <v>2.193287037037037E-3</v>
      </c>
      <c r="S52" s="163">
        <v>2.2152777777777778E-3</v>
      </c>
      <c r="T52" s="163">
        <v>2.2326388888888886E-3</v>
      </c>
      <c r="U52" s="163">
        <v>2.2303240740740738E-3</v>
      </c>
      <c r="V52" s="163">
        <v>2.212962962962963E-3</v>
      </c>
      <c r="W52" s="163">
        <v>2.2280092592592594E-3</v>
      </c>
      <c r="X52" s="163">
        <v>2.2824074074074075E-3</v>
      </c>
      <c r="Y52" s="163">
        <v>2.2766203703703703E-3</v>
      </c>
      <c r="Z52" s="163">
        <v>2.3171296296296299E-3</v>
      </c>
      <c r="AA52" s="163">
        <v>2.3113425925925927E-3</v>
      </c>
      <c r="AB52" s="163">
        <v>2.3495370370370371E-3</v>
      </c>
      <c r="AC52" s="163">
        <v>2.2766203703703703E-3</v>
      </c>
      <c r="AD52" s="163">
        <v>2.2824074074074075E-3</v>
      </c>
      <c r="AE52" s="163">
        <v>2.2824074074074075E-3</v>
      </c>
      <c r="AF52" s="163">
        <v>2.2488425925925926E-3</v>
      </c>
      <c r="AG52" s="163">
        <v>2.2916666666666667E-3</v>
      </c>
      <c r="AH52" s="163">
        <v>2.3229166666666663E-3</v>
      </c>
      <c r="AI52" s="163">
        <v>2.3252314814814815E-3</v>
      </c>
      <c r="AJ52" s="163">
        <v>2.2881944444444443E-3</v>
      </c>
      <c r="AK52" s="163">
        <v>2.2893518518518519E-3</v>
      </c>
      <c r="AL52" s="163">
        <v>2.3032407407407407E-3</v>
      </c>
      <c r="AM52" s="163">
        <v>2.3402777777777779E-3</v>
      </c>
      <c r="AN52" s="163">
        <v>2.3645833333333336E-3</v>
      </c>
      <c r="AO52" s="163">
        <v>2.4155092592592592E-3</v>
      </c>
      <c r="AP52" s="163">
        <v>2.3657407407407407E-3</v>
      </c>
      <c r="AQ52" s="163">
        <v>2.3587962962962959E-3</v>
      </c>
      <c r="AR52" s="163">
        <v>2.3275462962962963E-3</v>
      </c>
      <c r="AS52" s="163">
        <v>2.3645833333333336E-3</v>
      </c>
      <c r="AT52" s="163">
        <v>2.3437499999999999E-3</v>
      </c>
      <c r="AU52" s="163">
        <v>2.3761574074074076E-3</v>
      </c>
      <c r="AV52" s="163">
        <v>2.4409722222222224E-3</v>
      </c>
      <c r="AW52" s="163">
        <v>2.6238425925925925E-3</v>
      </c>
      <c r="AX52" s="163">
        <v>2.4432870370370372E-3</v>
      </c>
      <c r="AY52" s="163">
        <v>2.4131944444444444E-3</v>
      </c>
      <c r="AZ52" s="163">
        <v>2.409722222222222E-3</v>
      </c>
      <c r="BA52" s="163">
        <v>2.3773148148148147E-3</v>
      </c>
      <c r="BB52" s="163">
        <v>2.480324074074074E-3</v>
      </c>
      <c r="BC52" s="163">
        <v>2.5613425925925929E-3</v>
      </c>
      <c r="BD52" s="163">
        <v>2.5601851851851849E-3</v>
      </c>
      <c r="BE52" s="163">
        <v>2.6006944444444445E-3</v>
      </c>
      <c r="BF52" s="163">
        <v>2.5486111111111113E-3</v>
      </c>
      <c r="BG52" s="163">
        <v>2.6030092592592593E-3</v>
      </c>
      <c r="BH52" s="163">
        <v>2.5960648148148145E-3</v>
      </c>
      <c r="BI52" s="163">
        <v>2.6689814814814818E-3</v>
      </c>
      <c r="BJ52" s="163">
        <v>2.9560185185185188E-3</v>
      </c>
      <c r="BK52" s="163">
        <v>2.6979166666666666E-3</v>
      </c>
      <c r="BL52" s="163">
        <v>2.5636574074074073E-3</v>
      </c>
      <c r="BM52" s="163">
        <v>2.6099537037037033E-3</v>
      </c>
      <c r="BN52" s="163">
        <v>2.6967592592592594E-3</v>
      </c>
      <c r="BO52" s="163">
        <v>2.6597222222222226E-3</v>
      </c>
      <c r="BP52" s="163">
        <v>2.6087962962962966E-3</v>
      </c>
      <c r="BQ52" s="163">
        <v>2.7349537037037034E-3</v>
      </c>
      <c r="BR52" s="163">
        <v>2.8148148148148151E-3</v>
      </c>
      <c r="BS52" s="163">
        <v>2.7928240740740739E-3</v>
      </c>
      <c r="BT52" s="164">
        <v>2.9537037037037032E-3</v>
      </c>
      <c r="BU52" s="164">
        <v>2.6689814814814818E-3</v>
      </c>
    </row>
    <row r="53" spans="2:73" x14ac:dyDescent="0.2">
      <c r="B53" s="124">
        <v>50</v>
      </c>
      <c r="C53" s="125">
        <v>99</v>
      </c>
      <c r="D53" s="125" t="s">
        <v>264</v>
      </c>
      <c r="E53" s="126">
        <v>1965</v>
      </c>
      <c r="F53" s="126" t="s">
        <v>224</v>
      </c>
      <c r="G53" s="126">
        <v>9</v>
      </c>
      <c r="H53" s="125" t="s">
        <v>265</v>
      </c>
      <c r="I53" s="160">
        <v>0.15609837962962964</v>
      </c>
      <c r="J53" s="162">
        <v>3.1400462962962966E-3</v>
      </c>
      <c r="K53" s="163">
        <v>2.4328703703703704E-3</v>
      </c>
      <c r="L53" s="163">
        <v>2.3969907407407408E-3</v>
      </c>
      <c r="M53" s="163">
        <v>2.3483796296296295E-3</v>
      </c>
      <c r="N53" s="163">
        <v>2.3576388888888887E-3</v>
      </c>
      <c r="O53" s="163">
        <v>2.3564814814814815E-3</v>
      </c>
      <c r="P53" s="163">
        <v>2.3310185185185183E-3</v>
      </c>
      <c r="Q53" s="163">
        <v>2.3449074074074075E-3</v>
      </c>
      <c r="R53" s="163">
        <v>2.3877314814814816E-3</v>
      </c>
      <c r="S53" s="163">
        <v>2.3541666666666667E-3</v>
      </c>
      <c r="T53" s="163">
        <v>2.3923611111111112E-3</v>
      </c>
      <c r="U53" s="163">
        <v>2.3009259259259259E-3</v>
      </c>
      <c r="V53" s="163">
        <v>2.3703703703703703E-3</v>
      </c>
      <c r="W53" s="163">
        <v>2.3668981481481479E-3</v>
      </c>
      <c r="X53" s="163">
        <v>2.3680555555555555E-3</v>
      </c>
      <c r="Y53" s="163">
        <v>2.3807870370370367E-3</v>
      </c>
      <c r="Z53" s="163">
        <v>2.3634259259259259E-3</v>
      </c>
      <c r="AA53" s="163">
        <v>2.3032407407407407E-3</v>
      </c>
      <c r="AB53" s="163">
        <v>2.3391203703703703E-3</v>
      </c>
      <c r="AC53" s="163">
        <v>2.2962962962962963E-3</v>
      </c>
      <c r="AD53" s="163">
        <v>2.3472222222222223E-3</v>
      </c>
      <c r="AE53" s="163">
        <v>2.3043981481481483E-3</v>
      </c>
      <c r="AF53" s="163">
        <v>2.3263888888888887E-3</v>
      </c>
      <c r="AG53" s="163">
        <v>2.3043981481481483E-3</v>
      </c>
      <c r="AH53" s="163">
        <v>2.2997685185185183E-3</v>
      </c>
      <c r="AI53" s="163">
        <v>2.5416666666666669E-3</v>
      </c>
      <c r="AJ53" s="163">
        <v>2.2835648148148147E-3</v>
      </c>
      <c r="AK53" s="163">
        <v>2.2951388888888891E-3</v>
      </c>
      <c r="AL53" s="163">
        <v>2.3136574074074071E-3</v>
      </c>
      <c r="AM53" s="163">
        <v>2.2939814814814815E-3</v>
      </c>
      <c r="AN53" s="163">
        <v>2.3171296296296299E-3</v>
      </c>
      <c r="AO53" s="163">
        <v>2.3171296296296299E-3</v>
      </c>
      <c r="AP53" s="163">
        <v>2.4953703703703705E-3</v>
      </c>
      <c r="AQ53" s="163">
        <v>2.3333333333333335E-3</v>
      </c>
      <c r="AR53" s="163">
        <v>2.3518518518518519E-3</v>
      </c>
      <c r="AS53" s="163">
        <v>2.3657407407407407E-3</v>
      </c>
      <c r="AT53" s="163">
        <v>2.3645833333333336E-3</v>
      </c>
      <c r="AU53" s="163">
        <v>2.3622685185185188E-3</v>
      </c>
      <c r="AV53" s="163">
        <v>2.359953703703704E-3</v>
      </c>
      <c r="AW53" s="163">
        <v>2.8402777777777779E-3</v>
      </c>
      <c r="AX53" s="163">
        <v>2.409722222222222E-3</v>
      </c>
      <c r="AY53" s="163">
        <v>2.3703703703703703E-3</v>
      </c>
      <c r="AZ53" s="163">
        <v>2.414351851851852E-3</v>
      </c>
      <c r="BA53" s="163">
        <v>2.3981481481481479E-3</v>
      </c>
      <c r="BB53" s="163">
        <v>2.5266203703703705E-3</v>
      </c>
      <c r="BC53" s="163">
        <v>2.3923611111111112E-3</v>
      </c>
      <c r="BD53" s="163">
        <v>2.4212962962962964E-3</v>
      </c>
      <c r="BE53" s="163">
        <v>2.4409722222222224E-3</v>
      </c>
      <c r="BF53" s="163">
        <v>2.5937500000000001E-3</v>
      </c>
      <c r="BG53" s="163">
        <v>2.5590277777777777E-3</v>
      </c>
      <c r="BH53" s="163">
        <v>2.4270833333333336E-3</v>
      </c>
      <c r="BI53" s="163">
        <v>2.6250000000000002E-3</v>
      </c>
      <c r="BJ53" s="163">
        <v>2.5439814814814813E-3</v>
      </c>
      <c r="BK53" s="163">
        <v>2.5532407407407409E-3</v>
      </c>
      <c r="BL53" s="163">
        <v>2.5462962962962961E-3</v>
      </c>
      <c r="BM53" s="163">
        <v>2.6898148148148146E-3</v>
      </c>
      <c r="BN53" s="163">
        <v>2.5092592592592593E-3</v>
      </c>
      <c r="BO53" s="163">
        <v>2.8645833333333336E-3</v>
      </c>
      <c r="BP53" s="163">
        <v>2.627314814814815E-3</v>
      </c>
      <c r="BQ53" s="163">
        <v>2.5983796296296297E-3</v>
      </c>
      <c r="BR53" s="163">
        <v>2.6030092592592593E-3</v>
      </c>
      <c r="BS53" s="163">
        <v>2.7442129629629626E-3</v>
      </c>
      <c r="BT53" s="164">
        <v>2.4652777777777776E-3</v>
      </c>
      <c r="BU53" s="164">
        <v>2.4247685185185184E-3</v>
      </c>
    </row>
    <row r="54" spans="2:73" x14ac:dyDescent="0.2">
      <c r="B54" s="124">
        <v>51</v>
      </c>
      <c r="C54" s="125">
        <v>10</v>
      </c>
      <c r="D54" s="125" t="s">
        <v>16</v>
      </c>
      <c r="E54" s="126">
        <v>1966</v>
      </c>
      <c r="F54" s="126" t="s">
        <v>224</v>
      </c>
      <c r="G54" s="126">
        <v>10</v>
      </c>
      <c r="H54" s="125" t="s">
        <v>189</v>
      </c>
      <c r="I54" s="160">
        <v>0.15680092592592593</v>
      </c>
      <c r="J54" s="162">
        <v>2.8402777777777779E-3</v>
      </c>
      <c r="K54" s="163">
        <v>2.3506944444444443E-3</v>
      </c>
      <c r="L54" s="163">
        <v>2.3553240740740739E-3</v>
      </c>
      <c r="M54" s="163">
        <v>2.3067129629629631E-3</v>
      </c>
      <c r="N54" s="163">
        <v>2.3182870370370371E-3</v>
      </c>
      <c r="O54" s="163">
        <v>2.3587962962962959E-3</v>
      </c>
      <c r="P54" s="163">
        <v>2.3726851851851851E-3</v>
      </c>
      <c r="Q54" s="163">
        <v>2.3645833333333336E-3</v>
      </c>
      <c r="R54" s="163">
        <v>2.3368055555555559E-3</v>
      </c>
      <c r="S54" s="163">
        <v>2.3645833333333336E-3</v>
      </c>
      <c r="T54" s="163">
        <v>2.3645833333333336E-3</v>
      </c>
      <c r="U54" s="163">
        <v>2.409722222222222E-3</v>
      </c>
      <c r="V54" s="163">
        <v>2.3692129629629632E-3</v>
      </c>
      <c r="W54" s="163">
        <v>2.3692129629629632E-3</v>
      </c>
      <c r="X54" s="163">
        <v>2.3715277777777775E-3</v>
      </c>
      <c r="Y54" s="163">
        <v>2.3518518518518519E-3</v>
      </c>
      <c r="Z54" s="163">
        <v>2.3368055555555559E-3</v>
      </c>
      <c r="AA54" s="163">
        <v>2.391203703703704E-3</v>
      </c>
      <c r="AB54" s="163">
        <v>2.3865740740740739E-3</v>
      </c>
      <c r="AC54" s="163">
        <v>2.391203703703704E-3</v>
      </c>
      <c r="AD54" s="163">
        <v>2.445601851851852E-3</v>
      </c>
      <c r="AE54" s="163">
        <v>2.3726851851851851E-3</v>
      </c>
      <c r="AF54" s="163">
        <v>2.3668981481481479E-3</v>
      </c>
      <c r="AG54" s="163">
        <v>2.4027777777777776E-3</v>
      </c>
      <c r="AH54" s="163">
        <v>2.4074074074074076E-3</v>
      </c>
      <c r="AI54" s="163">
        <v>2.4027777777777776E-3</v>
      </c>
      <c r="AJ54" s="163">
        <v>2.4375E-3</v>
      </c>
      <c r="AK54" s="163">
        <v>2.4421296296296296E-3</v>
      </c>
      <c r="AL54" s="163">
        <v>2.4236111111111112E-3</v>
      </c>
      <c r="AM54" s="163">
        <v>2.4976851851851853E-3</v>
      </c>
      <c r="AN54" s="163">
        <v>2.4548611111111112E-3</v>
      </c>
      <c r="AO54" s="163">
        <v>2.4409722222222224E-3</v>
      </c>
      <c r="AP54" s="163">
        <v>2.3148148148148151E-3</v>
      </c>
      <c r="AQ54" s="163">
        <v>2.3333333333333335E-3</v>
      </c>
      <c r="AR54" s="163">
        <v>2.0509259259259257E-3</v>
      </c>
      <c r="AS54" s="163">
        <v>2.3506944444444443E-3</v>
      </c>
      <c r="AT54" s="163">
        <v>2.3877314814814816E-3</v>
      </c>
      <c r="AU54" s="163">
        <v>2.3680555555555555E-3</v>
      </c>
      <c r="AV54" s="163">
        <v>2.1712962962962962E-3</v>
      </c>
      <c r="AW54" s="163">
        <v>2.3530092592592591E-3</v>
      </c>
      <c r="AX54" s="163">
        <v>2.4548611111111112E-3</v>
      </c>
      <c r="AY54" s="163">
        <v>2.4548611111111112E-3</v>
      </c>
      <c r="AZ54" s="163">
        <v>2.4467592592592592E-3</v>
      </c>
      <c r="BA54" s="163">
        <v>2.3715277777777775E-3</v>
      </c>
      <c r="BB54" s="163">
        <v>2.2581018518518518E-3</v>
      </c>
      <c r="BC54" s="163">
        <v>2.4236111111111112E-3</v>
      </c>
      <c r="BD54" s="163">
        <v>2.4664351851851852E-3</v>
      </c>
      <c r="BE54" s="163">
        <v>2.4571759259259256E-3</v>
      </c>
      <c r="BF54" s="163">
        <v>2.3842592592592591E-3</v>
      </c>
      <c r="BG54" s="163">
        <v>2.5995370370370369E-3</v>
      </c>
      <c r="BH54" s="163">
        <v>2.4305555555555556E-3</v>
      </c>
      <c r="BI54" s="163">
        <v>2.5462962962962961E-3</v>
      </c>
      <c r="BJ54" s="163">
        <v>2.4756944444444444E-3</v>
      </c>
      <c r="BK54" s="163">
        <v>2.6122685185185185E-3</v>
      </c>
      <c r="BL54" s="163">
        <v>2.6967592592592594E-3</v>
      </c>
      <c r="BM54" s="163">
        <v>2.4641203703703704E-3</v>
      </c>
      <c r="BN54" s="163">
        <v>2.685185185185185E-3</v>
      </c>
      <c r="BO54" s="163">
        <v>2.670138888888889E-3</v>
      </c>
      <c r="BP54" s="163">
        <v>2.6041666666666665E-3</v>
      </c>
      <c r="BQ54" s="163">
        <v>2.7696759259259259E-3</v>
      </c>
      <c r="BR54" s="163">
        <v>2.8113425925925923E-3</v>
      </c>
      <c r="BS54" s="163">
        <v>2.8564814814814811E-3</v>
      </c>
      <c r="BT54" s="164">
        <v>2.9016203703703704E-3</v>
      </c>
      <c r="BU54" s="164">
        <v>2.8240740740740739E-3</v>
      </c>
    </row>
    <row r="55" spans="2:73" x14ac:dyDescent="0.2">
      <c r="B55" s="124">
        <v>52</v>
      </c>
      <c r="C55" s="125">
        <v>3</v>
      </c>
      <c r="D55" s="125" t="s">
        <v>266</v>
      </c>
      <c r="E55" s="126">
        <v>1978</v>
      </c>
      <c r="F55" s="126" t="s">
        <v>218</v>
      </c>
      <c r="G55" s="126">
        <v>20</v>
      </c>
      <c r="H55" s="125" t="s">
        <v>251</v>
      </c>
      <c r="I55" s="160">
        <v>0.15686574074074075</v>
      </c>
      <c r="J55" s="162">
        <v>2.5416666666666669E-3</v>
      </c>
      <c r="K55" s="163">
        <v>2.0856481481481481E-3</v>
      </c>
      <c r="L55" s="163">
        <v>2.1319444444444446E-3</v>
      </c>
      <c r="M55" s="163">
        <v>2.2141203703703702E-3</v>
      </c>
      <c r="N55" s="163">
        <v>2.2326388888888886E-3</v>
      </c>
      <c r="O55" s="163">
        <v>2.2314814814814814E-3</v>
      </c>
      <c r="P55" s="163">
        <v>2.2418981481481482E-3</v>
      </c>
      <c r="Q55" s="163">
        <v>2.2233796296296294E-3</v>
      </c>
      <c r="R55" s="163">
        <v>2.3055555555555555E-3</v>
      </c>
      <c r="S55" s="163">
        <v>2.4016203703703704E-3</v>
      </c>
      <c r="T55" s="163">
        <v>2.4027777777777776E-3</v>
      </c>
      <c r="U55" s="163">
        <v>2.3124999999999999E-3</v>
      </c>
      <c r="V55" s="163">
        <v>2.2928240740740743E-3</v>
      </c>
      <c r="W55" s="163">
        <v>2.3622685185185188E-3</v>
      </c>
      <c r="X55" s="163">
        <v>2.3506944444444443E-3</v>
      </c>
      <c r="Y55" s="163">
        <v>2.3148148148148151E-3</v>
      </c>
      <c r="Z55" s="163">
        <v>2.488425925925926E-3</v>
      </c>
      <c r="AA55" s="163">
        <v>2.3726851851851851E-3</v>
      </c>
      <c r="AB55" s="163">
        <v>2.3090277777777779E-3</v>
      </c>
      <c r="AC55" s="163">
        <v>2.3425925925925923E-3</v>
      </c>
      <c r="AD55" s="163">
        <v>2.3391203703703703E-3</v>
      </c>
      <c r="AE55" s="163">
        <v>2.2870370370370371E-3</v>
      </c>
      <c r="AF55" s="163">
        <v>2.3159722222222223E-3</v>
      </c>
      <c r="AG55" s="163">
        <v>2.2939814814814815E-3</v>
      </c>
      <c r="AH55" s="163">
        <v>2.4236111111111112E-3</v>
      </c>
      <c r="AI55" s="163">
        <v>2.3124999999999999E-3</v>
      </c>
      <c r="AJ55" s="163">
        <v>2.3645833333333336E-3</v>
      </c>
      <c r="AK55" s="163">
        <v>2.3414351851851851E-3</v>
      </c>
      <c r="AL55" s="163">
        <v>2.3842592592592591E-3</v>
      </c>
      <c r="AM55" s="163">
        <v>2.480324074074074E-3</v>
      </c>
      <c r="AN55" s="163">
        <v>2.3449074074074075E-3</v>
      </c>
      <c r="AO55" s="163">
        <v>2.3472222222222223E-3</v>
      </c>
      <c r="AP55" s="163">
        <v>2.4212962962962964E-3</v>
      </c>
      <c r="AQ55" s="163">
        <v>2.3414351851851851E-3</v>
      </c>
      <c r="AR55" s="163">
        <v>2.3749999999999999E-3</v>
      </c>
      <c r="AS55" s="163">
        <v>2.359953703703704E-3</v>
      </c>
      <c r="AT55" s="163">
        <v>2.5266203703703705E-3</v>
      </c>
      <c r="AU55" s="163">
        <v>2.4386574074074072E-3</v>
      </c>
      <c r="AV55" s="163">
        <v>2.4861111111111112E-3</v>
      </c>
      <c r="AW55" s="163">
        <v>2.4965277777777776E-3</v>
      </c>
      <c r="AX55" s="163">
        <v>2.4722222222222224E-3</v>
      </c>
      <c r="AY55" s="163">
        <v>2.4212962962962964E-3</v>
      </c>
      <c r="AZ55" s="163">
        <v>2.4398148148148148E-3</v>
      </c>
      <c r="BA55" s="163">
        <v>2.483796296296296E-3</v>
      </c>
      <c r="BB55" s="163">
        <v>2.9490740740740744E-3</v>
      </c>
      <c r="BC55" s="163">
        <v>2.5960648148148145E-3</v>
      </c>
      <c r="BD55" s="163">
        <v>2.5451388888888889E-3</v>
      </c>
      <c r="BE55" s="163">
        <v>2.6585648148148146E-3</v>
      </c>
      <c r="BF55" s="163">
        <v>2.5694444444444445E-3</v>
      </c>
      <c r="BG55" s="163">
        <v>2.5752314814814817E-3</v>
      </c>
      <c r="BH55" s="163">
        <v>2.5706018518518521E-3</v>
      </c>
      <c r="BI55" s="163">
        <v>2.5543981481481481E-3</v>
      </c>
      <c r="BJ55" s="163">
        <v>2.5590277777777777E-3</v>
      </c>
      <c r="BK55" s="163">
        <v>2.6550925925925926E-3</v>
      </c>
      <c r="BL55" s="163">
        <v>2.5833333333333337E-3</v>
      </c>
      <c r="BM55" s="163">
        <v>2.6053240740740741E-3</v>
      </c>
      <c r="BN55" s="163">
        <v>2.9085648148148148E-3</v>
      </c>
      <c r="BO55" s="163">
        <v>2.8506944444444443E-3</v>
      </c>
      <c r="BP55" s="163">
        <v>2.6840277777777778E-3</v>
      </c>
      <c r="BQ55" s="163">
        <v>2.6817129629629634E-3</v>
      </c>
      <c r="BR55" s="163">
        <v>2.7071759259259258E-3</v>
      </c>
      <c r="BS55" s="163">
        <v>2.7222222222222218E-3</v>
      </c>
      <c r="BT55" s="164">
        <v>2.6643518518518518E-3</v>
      </c>
      <c r="BU55" s="164">
        <v>2.5694444444444445E-3</v>
      </c>
    </row>
    <row r="56" spans="2:73" x14ac:dyDescent="0.2">
      <c r="B56" s="124">
        <v>53</v>
      </c>
      <c r="C56" s="125">
        <v>29</v>
      </c>
      <c r="D56" s="125" t="s">
        <v>180</v>
      </c>
      <c r="E56" s="126">
        <v>1975</v>
      </c>
      <c r="F56" s="126" t="s">
        <v>215</v>
      </c>
      <c r="G56" s="126">
        <v>19</v>
      </c>
      <c r="H56" s="125" t="s">
        <v>220</v>
      </c>
      <c r="I56" s="160">
        <v>0.1581099537037037</v>
      </c>
      <c r="J56" s="162">
        <v>2.5127314814814812E-3</v>
      </c>
      <c r="K56" s="163">
        <v>2.1122685185185185E-3</v>
      </c>
      <c r="L56" s="163">
        <v>2.0601851851851853E-3</v>
      </c>
      <c r="M56" s="163">
        <v>2.1134259259259261E-3</v>
      </c>
      <c r="N56" s="163">
        <v>2.1134259259259261E-3</v>
      </c>
      <c r="O56" s="163">
        <v>2.0648148148148149E-3</v>
      </c>
      <c r="P56" s="163">
        <v>2.0729166666666665E-3</v>
      </c>
      <c r="Q56" s="163">
        <v>2.0682870370370373E-3</v>
      </c>
      <c r="R56" s="163">
        <v>2.0416666666666669E-3</v>
      </c>
      <c r="S56" s="163">
        <v>2.0578703703703705E-3</v>
      </c>
      <c r="T56" s="163">
        <v>2.0844907407407405E-3</v>
      </c>
      <c r="U56" s="163">
        <v>2.0671296296296297E-3</v>
      </c>
      <c r="V56" s="163">
        <v>2.0520833333333333E-3</v>
      </c>
      <c r="W56" s="163">
        <v>2.0937500000000001E-3</v>
      </c>
      <c r="X56" s="163">
        <v>2.0810185185185185E-3</v>
      </c>
      <c r="Y56" s="163">
        <v>2.1041666666666665E-3</v>
      </c>
      <c r="Z56" s="163">
        <v>2.0659722222222221E-3</v>
      </c>
      <c r="AA56" s="163">
        <v>2.0925925925925925E-3</v>
      </c>
      <c r="AB56" s="163">
        <v>2.0752314814814813E-3</v>
      </c>
      <c r="AC56" s="163">
        <v>2.0636574074074073E-3</v>
      </c>
      <c r="AD56" s="163">
        <v>2.1226851851851854E-3</v>
      </c>
      <c r="AE56" s="163">
        <v>2.1157407407407409E-3</v>
      </c>
      <c r="AF56" s="163">
        <v>2.1145833333333333E-3</v>
      </c>
      <c r="AG56" s="163">
        <v>2.1111111111111109E-3</v>
      </c>
      <c r="AH56" s="163">
        <v>2.1296296296296298E-3</v>
      </c>
      <c r="AI56" s="163">
        <v>2.1180555555555553E-3</v>
      </c>
      <c r="AJ56" s="163">
        <v>2.1331018518518517E-3</v>
      </c>
      <c r="AK56" s="163">
        <v>2.1111111111111109E-3</v>
      </c>
      <c r="AL56" s="163">
        <v>2.1134259259259261E-3</v>
      </c>
      <c r="AM56" s="163">
        <v>2.1423611111111109E-3</v>
      </c>
      <c r="AN56" s="163">
        <v>2.1909722222222222E-3</v>
      </c>
      <c r="AO56" s="163">
        <v>2.1562499999999997E-3</v>
      </c>
      <c r="AP56" s="163">
        <v>2.2523148148148146E-3</v>
      </c>
      <c r="AQ56" s="163">
        <v>2.1458333333333334E-3</v>
      </c>
      <c r="AR56" s="163">
        <v>2.3182870370370371E-3</v>
      </c>
      <c r="AS56" s="163">
        <v>2.193287037037037E-3</v>
      </c>
      <c r="AT56" s="163">
        <v>2.2384259259259258E-3</v>
      </c>
      <c r="AU56" s="163">
        <v>2.3090277777777779E-3</v>
      </c>
      <c r="AV56" s="163">
        <v>2.4270833333333336E-3</v>
      </c>
      <c r="AW56" s="163">
        <v>4.0115740740740737E-3</v>
      </c>
      <c r="AX56" s="163">
        <v>2.721064814814815E-3</v>
      </c>
      <c r="AY56" s="163">
        <v>2.7280092592592594E-3</v>
      </c>
      <c r="AZ56" s="163">
        <v>2.7187500000000002E-3</v>
      </c>
      <c r="BA56" s="163">
        <v>2.642361111111111E-3</v>
      </c>
      <c r="BB56" s="163">
        <v>2.7893518518518519E-3</v>
      </c>
      <c r="BC56" s="163">
        <v>2.972222222222222E-3</v>
      </c>
      <c r="BD56" s="163">
        <v>2.6724537037037034E-3</v>
      </c>
      <c r="BE56" s="163">
        <v>2.902777777777778E-3</v>
      </c>
      <c r="BF56" s="163">
        <v>2.9120370370370372E-3</v>
      </c>
      <c r="BG56" s="163">
        <v>2.9560185185185188E-3</v>
      </c>
      <c r="BH56" s="163">
        <v>2.9224537037037036E-3</v>
      </c>
      <c r="BI56" s="163">
        <v>2.9872685185185189E-3</v>
      </c>
      <c r="BJ56" s="163">
        <v>3.0231481481481481E-3</v>
      </c>
      <c r="BK56" s="163">
        <v>2.9594907407407404E-3</v>
      </c>
      <c r="BL56" s="163">
        <v>3.0706018518518521E-3</v>
      </c>
      <c r="BM56" s="163">
        <v>3.0219907407407405E-3</v>
      </c>
      <c r="BN56" s="163">
        <v>3.0312500000000005E-3</v>
      </c>
      <c r="BO56" s="163">
        <v>3.1458333333333334E-3</v>
      </c>
      <c r="BP56" s="163">
        <v>3.0555555555555557E-3</v>
      </c>
      <c r="BQ56" s="163">
        <v>3.4467592592592588E-3</v>
      </c>
      <c r="BR56" s="163">
        <v>2.9849537037037032E-3</v>
      </c>
      <c r="BS56" s="163">
        <v>3.2523148148148151E-3</v>
      </c>
      <c r="BT56" s="164">
        <v>2.9664351851851848E-3</v>
      </c>
      <c r="BU56" s="164">
        <v>2.7743055555555559E-3</v>
      </c>
    </row>
    <row r="57" spans="2:73" x14ac:dyDescent="0.2">
      <c r="B57" s="124">
        <v>54</v>
      </c>
      <c r="C57" s="125">
        <v>69</v>
      </c>
      <c r="D57" s="125" t="s">
        <v>267</v>
      </c>
      <c r="E57" s="126">
        <v>1966</v>
      </c>
      <c r="F57" s="126" t="s">
        <v>224</v>
      </c>
      <c r="G57" s="126">
        <v>11</v>
      </c>
      <c r="H57" s="125" t="s">
        <v>189</v>
      </c>
      <c r="I57" s="160">
        <v>0.15892361111111111</v>
      </c>
      <c r="J57" s="162">
        <v>2.7592592592592595E-3</v>
      </c>
      <c r="K57" s="163">
        <v>2.2824074074074075E-3</v>
      </c>
      <c r="L57" s="163">
        <v>2.2835648148148147E-3</v>
      </c>
      <c r="M57" s="163">
        <v>2.2986111111111111E-3</v>
      </c>
      <c r="N57" s="163">
        <v>2.2731481481481483E-3</v>
      </c>
      <c r="O57" s="163">
        <v>2.3182870370370371E-3</v>
      </c>
      <c r="P57" s="163">
        <v>2.3020833333333335E-3</v>
      </c>
      <c r="Q57" s="163">
        <v>2.3020833333333335E-3</v>
      </c>
      <c r="R57" s="163">
        <v>2.2777777777777779E-3</v>
      </c>
      <c r="S57" s="163">
        <v>2.3275462962962963E-3</v>
      </c>
      <c r="T57" s="163">
        <v>2.3368055555555559E-3</v>
      </c>
      <c r="U57" s="163">
        <v>2.3715277777777775E-3</v>
      </c>
      <c r="V57" s="163">
        <v>2.3692129629629632E-3</v>
      </c>
      <c r="W57" s="163">
        <v>2.3506944444444443E-3</v>
      </c>
      <c r="X57" s="163">
        <v>2.3321759259259259E-3</v>
      </c>
      <c r="Y57" s="163">
        <v>2.4467592592592592E-3</v>
      </c>
      <c r="Z57" s="163">
        <v>2.3923611111111112E-3</v>
      </c>
      <c r="AA57" s="163">
        <v>2.3773148148148147E-3</v>
      </c>
      <c r="AB57" s="163">
        <v>2.3518518518518519E-3</v>
      </c>
      <c r="AC57" s="163">
        <v>2.3333333333333335E-3</v>
      </c>
      <c r="AD57" s="163">
        <v>2.5104166666666669E-3</v>
      </c>
      <c r="AE57" s="163">
        <v>2.3576388888888887E-3</v>
      </c>
      <c r="AF57" s="163">
        <v>2.3657407407407407E-3</v>
      </c>
      <c r="AG57" s="163">
        <v>2.3530092592592591E-3</v>
      </c>
      <c r="AH57" s="163">
        <v>2.4074074074074076E-3</v>
      </c>
      <c r="AI57" s="163">
        <v>2.4050925925925928E-3</v>
      </c>
      <c r="AJ57" s="163">
        <v>2.5046296296296297E-3</v>
      </c>
      <c r="AK57" s="163">
        <v>2.3935185185185183E-3</v>
      </c>
      <c r="AL57" s="163">
        <v>2.4131944444444444E-3</v>
      </c>
      <c r="AM57" s="163">
        <v>2.4166666666666668E-3</v>
      </c>
      <c r="AN57" s="163">
        <v>2.5138888888888889E-3</v>
      </c>
      <c r="AO57" s="163">
        <v>2.4004629629629627E-3</v>
      </c>
      <c r="AP57" s="163">
        <v>2.4328703703703704E-3</v>
      </c>
      <c r="AQ57" s="163">
        <v>2.5983796296296297E-3</v>
      </c>
      <c r="AR57" s="163">
        <v>2.4131944444444444E-3</v>
      </c>
      <c r="AS57" s="163">
        <v>2.4629629629629632E-3</v>
      </c>
      <c r="AT57" s="163">
        <v>2.4594907407407408E-3</v>
      </c>
      <c r="AU57" s="163">
        <v>2.4351851851851852E-3</v>
      </c>
      <c r="AV57" s="163">
        <v>2.4571759259259256E-3</v>
      </c>
      <c r="AW57" s="163">
        <v>2.6747685185185186E-3</v>
      </c>
      <c r="AX57" s="163">
        <v>2.4780092592592592E-3</v>
      </c>
      <c r="AY57" s="163">
        <v>2.4398148148148148E-3</v>
      </c>
      <c r="AZ57" s="163">
        <v>2.5567129629629629E-3</v>
      </c>
      <c r="BA57" s="163">
        <v>2.4525462962962964E-3</v>
      </c>
      <c r="BB57" s="163">
        <v>2.417824074074074E-3</v>
      </c>
      <c r="BC57" s="163">
        <v>2.6354166666666665E-3</v>
      </c>
      <c r="BD57" s="163">
        <v>2.4652777777777776E-3</v>
      </c>
      <c r="BE57" s="163">
        <v>2.5000000000000001E-3</v>
      </c>
      <c r="BF57" s="163">
        <v>2.5289351851851853E-3</v>
      </c>
      <c r="BG57" s="163">
        <v>2.7141203703703702E-3</v>
      </c>
      <c r="BH57" s="163">
        <v>2.6319444444444441E-3</v>
      </c>
      <c r="BI57" s="163">
        <v>2.6006944444444445E-3</v>
      </c>
      <c r="BJ57" s="163">
        <v>2.6516203703703702E-3</v>
      </c>
      <c r="BK57" s="163">
        <v>2.6550925925925926E-3</v>
      </c>
      <c r="BL57" s="163">
        <v>2.7604166666666667E-3</v>
      </c>
      <c r="BM57" s="163">
        <v>2.6516203703703702E-3</v>
      </c>
      <c r="BN57" s="163">
        <v>2.646990740740741E-3</v>
      </c>
      <c r="BO57" s="163">
        <v>2.8668981481481479E-3</v>
      </c>
      <c r="BP57" s="163">
        <v>2.7384259259259258E-3</v>
      </c>
      <c r="BQ57" s="163">
        <v>2.7881944444444443E-3</v>
      </c>
      <c r="BR57" s="163">
        <v>2.8807870370370372E-3</v>
      </c>
      <c r="BS57" s="163">
        <v>2.7233796296296298E-3</v>
      </c>
      <c r="BT57" s="164">
        <v>2.6331018518518517E-3</v>
      </c>
      <c r="BU57" s="164">
        <v>2.4432870370370372E-3</v>
      </c>
    </row>
    <row r="58" spans="2:73" x14ac:dyDescent="0.2">
      <c r="B58" s="124">
        <v>55</v>
      </c>
      <c r="C58" s="125">
        <v>88</v>
      </c>
      <c r="D58" s="125" t="s">
        <v>191</v>
      </c>
      <c r="E58" s="126">
        <v>1952</v>
      </c>
      <c r="F58" s="126" t="s">
        <v>246</v>
      </c>
      <c r="G58" s="126">
        <v>2</v>
      </c>
      <c r="H58" s="125" t="s">
        <v>268</v>
      </c>
      <c r="I58" s="160">
        <v>0.16029166666666667</v>
      </c>
      <c r="J58" s="162">
        <v>2.6620370370370374E-3</v>
      </c>
      <c r="K58" s="163">
        <v>2.1805555555555558E-3</v>
      </c>
      <c r="L58" s="163">
        <v>2.2106481481481478E-3</v>
      </c>
      <c r="M58" s="163">
        <v>2.185185185185185E-3</v>
      </c>
      <c r="N58" s="163">
        <v>2.2071759259259258E-3</v>
      </c>
      <c r="O58" s="163">
        <v>2.2303240740740738E-3</v>
      </c>
      <c r="P58" s="163">
        <v>2.2060185185185186E-3</v>
      </c>
      <c r="Q58" s="163">
        <v>2.2025462962962966E-3</v>
      </c>
      <c r="R58" s="163">
        <v>2.2141203703703702E-3</v>
      </c>
      <c r="S58" s="163">
        <v>2.244212962962963E-3</v>
      </c>
      <c r="T58" s="163">
        <v>2.2372685185185186E-3</v>
      </c>
      <c r="U58" s="163">
        <v>2.2337962962962967E-3</v>
      </c>
      <c r="V58" s="163">
        <v>2.2696759259259263E-3</v>
      </c>
      <c r="W58" s="163">
        <v>2.2581018518518518E-3</v>
      </c>
      <c r="X58" s="163">
        <v>2.2847222222222223E-3</v>
      </c>
      <c r="Y58" s="163">
        <v>2.2870370370370371E-3</v>
      </c>
      <c r="Z58" s="163">
        <v>2.3275462962962963E-3</v>
      </c>
      <c r="AA58" s="163">
        <v>2.2858796296296295E-3</v>
      </c>
      <c r="AB58" s="163">
        <v>2.3622685185185188E-3</v>
      </c>
      <c r="AC58" s="163">
        <v>2.3761574074074076E-3</v>
      </c>
      <c r="AD58" s="163">
        <v>2.3321759259259259E-3</v>
      </c>
      <c r="AE58" s="163">
        <v>2.3645833333333336E-3</v>
      </c>
      <c r="AF58" s="163">
        <v>2.3900462962962959E-3</v>
      </c>
      <c r="AG58" s="163">
        <v>2.3518518518518519E-3</v>
      </c>
      <c r="AH58" s="163">
        <v>2.3761574074074076E-3</v>
      </c>
      <c r="AI58" s="163">
        <v>2.3252314814814815E-3</v>
      </c>
      <c r="AJ58" s="163">
        <v>2.3506944444444443E-3</v>
      </c>
      <c r="AK58" s="163">
        <v>2.3715277777777775E-3</v>
      </c>
      <c r="AL58" s="163">
        <v>2.394675925925926E-3</v>
      </c>
      <c r="AM58" s="163">
        <v>2.3888888888888887E-3</v>
      </c>
      <c r="AN58" s="163">
        <v>2.4236111111111112E-3</v>
      </c>
      <c r="AO58" s="163">
        <v>2.4074074074074076E-3</v>
      </c>
      <c r="AP58" s="163">
        <v>2.4212962962962964E-3</v>
      </c>
      <c r="AQ58" s="163">
        <v>2.4270833333333336E-3</v>
      </c>
      <c r="AR58" s="163">
        <v>2.4583333333333336E-3</v>
      </c>
      <c r="AS58" s="163">
        <v>2.4791666666666668E-3</v>
      </c>
      <c r="AT58" s="163">
        <v>2.5196759259259261E-3</v>
      </c>
      <c r="AU58" s="163">
        <v>2.5520833333333333E-3</v>
      </c>
      <c r="AV58" s="163">
        <v>2.5972222222222226E-3</v>
      </c>
      <c r="AW58" s="163">
        <v>2.5243055555555552E-3</v>
      </c>
      <c r="AX58" s="163">
        <v>2.5717592592592593E-3</v>
      </c>
      <c r="AY58" s="163">
        <v>2.5555555555555553E-3</v>
      </c>
      <c r="AZ58" s="163">
        <v>2.6284722222222226E-3</v>
      </c>
      <c r="BA58" s="163">
        <v>2.6446759259259258E-3</v>
      </c>
      <c r="BB58" s="163">
        <v>2.6608796296296294E-3</v>
      </c>
      <c r="BC58" s="163">
        <v>2.6805555555555554E-3</v>
      </c>
      <c r="BD58" s="163">
        <v>2.6944444444444442E-3</v>
      </c>
      <c r="BE58" s="163">
        <v>2.6863425925925926E-3</v>
      </c>
      <c r="BF58" s="163">
        <v>2.7523148148148151E-3</v>
      </c>
      <c r="BG58" s="163">
        <v>2.6886574074074074E-3</v>
      </c>
      <c r="BH58" s="163">
        <v>2.6747685185185186E-3</v>
      </c>
      <c r="BI58" s="163">
        <v>2.736111111111111E-3</v>
      </c>
      <c r="BJ58" s="163">
        <v>2.7696759259259259E-3</v>
      </c>
      <c r="BK58" s="163">
        <v>2.8217592592592595E-3</v>
      </c>
      <c r="BL58" s="163">
        <v>2.8182870370370371E-3</v>
      </c>
      <c r="BM58" s="163">
        <v>2.8020833333333335E-3</v>
      </c>
      <c r="BN58" s="163">
        <v>2.8472222222222219E-3</v>
      </c>
      <c r="BO58" s="163">
        <v>2.886574074074074E-3</v>
      </c>
      <c r="BP58" s="163">
        <v>2.9016203703703704E-3</v>
      </c>
      <c r="BQ58" s="163">
        <v>2.8923611111111112E-3</v>
      </c>
      <c r="BR58" s="163">
        <v>2.9224537037037036E-3</v>
      </c>
      <c r="BS58" s="163">
        <v>2.9467592592592588E-3</v>
      </c>
      <c r="BT58" s="164">
        <v>3.0069444444444445E-3</v>
      </c>
      <c r="BU58" s="164">
        <v>2.7800925925925923E-3</v>
      </c>
    </row>
    <row r="59" spans="2:73" x14ac:dyDescent="0.2">
      <c r="B59" s="124">
        <v>56</v>
      </c>
      <c r="C59" s="125">
        <v>5</v>
      </c>
      <c r="D59" s="125" t="s">
        <v>269</v>
      </c>
      <c r="E59" s="126">
        <v>1967</v>
      </c>
      <c r="F59" s="126" t="s">
        <v>181</v>
      </c>
      <c r="G59" s="126">
        <v>2</v>
      </c>
      <c r="H59" s="125" t="s">
        <v>220</v>
      </c>
      <c r="I59" s="160">
        <v>0.16035069444444444</v>
      </c>
      <c r="J59" s="162">
        <v>3.0902777777777782E-3</v>
      </c>
      <c r="K59" s="163">
        <v>2.3483796296296295E-3</v>
      </c>
      <c r="L59" s="163">
        <v>2.3842592592592591E-3</v>
      </c>
      <c r="M59" s="163">
        <v>2.4016203703703704E-3</v>
      </c>
      <c r="N59" s="163">
        <v>2.3877314814814816E-3</v>
      </c>
      <c r="O59" s="163">
        <v>2.3865740740740739E-3</v>
      </c>
      <c r="P59" s="163">
        <v>2.3842592592592591E-3</v>
      </c>
      <c r="Q59" s="163">
        <v>2.3449074074074075E-3</v>
      </c>
      <c r="R59" s="163">
        <v>2.3657407407407407E-3</v>
      </c>
      <c r="S59" s="163">
        <v>2.3645833333333336E-3</v>
      </c>
      <c r="T59" s="163">
        <v>2.3425925925925923E-3</v>
      </c>
      <c r="U59" s="163">
        <v>2.3425925925925923E-3</v>
      </c>
      <c r="V59" s="163">
        <v>2.3784722222222224E-3</v>
      </c>
      <c r="W59" s="163">
        <v>2.3807870370370367E-3</v>
      </c>
      <c r="X59" s="163">
        <v>2.3310185185185183E-3</v>
      </c>
      <c r="Y59" s="163">
        <v>2.3842592592592591E-3</v>
      </c>
      <c r="Z59" s="163">
        <v>2.3703703703703703E-3</v>
      </c>
      <c r="AA59" s="163">
        <v>2.3541666666666667E-3</v>
      </c>
      <c r="AB59" s="163">
        <v>2.3240740740740743E-3</v>
      </c>
      <c r="AC59" s="163">
        <v>2.3171296296296299E-3</v>
      </c>
      <c r="AD59" s="163">
        <v>2.3171296296296299E-3</v>
      </c>
      <c r="AE59" s="163">
        <v>2.3379629629629631E-3</v>
      </c>
      <c r="AF59" s="163">
        <v>2.3807870370370367E-3</v>
      </c>
      <c r="AG59" s="163">
        <v>2.383101851851852E-3</v>
      </c>
      <c r="AH59" s="163">
        <v>2.3564814814814815E-3</v>
      </c>
      <c r="AI59" s="163">
        <v>2.3749999999999999E-3</v>
      </c>
      <c r="AJ59" s="163">
        <v>2.4363425925925928E-3</v>
      </c>
      <c r="AK59" s="163">
        <v>2.3553240740740739E-3</v>
      </c>
      <c r="AL59" s="163">
        <v>2.3738425925925928E-3</v>
      </c>
      <c r="AM59" s="163">
        <v>2.3738425925925928E-3</v>
      </c>
      <c r="AN59" s="163">
        <v>2.4120370370370368E-3</v>
      </c>
      <c r="AO59" s="163">
        <v>2.4375E-3</v>
      </c>
      <c r="AP59" s="163">
        <v>2.3749999999999999E-3</v>
      </c>
      <c r="AQ59" s="163">
        <v>2.4594907407407408E-3</v>
      </c>
      <c r="AR59" s="163">
        <v>2.4571759259259256E-3</v>
      </c>
      <c r="AS59" s="163">
        <v>2.4849537037037036E-3</v>
      </c>
      <c r="AT59" s="163">
        <v>2.8368055555555555E-3</v>
      </c>
      <c r="AU59" s="163">
        <v>2.4236111111111112E-3</v>
      </c>
      <c r="AV59" s="163">
        <v>2.4895833333333332E-3</v>
      </c>
      <c r="AW59" s="163">
        <v>2.5312500000000001E-3</v>
      </c>
      <c r="AX59" s="163">
        <v>2.6018518518518517E-3</v>
      </c>
      <c r="AY59" s="163">
        <v>2.5393518518518521E-3</v>
      </c>
      <c r="AZ59" s="163">
        <v>2.5960648148148145E-3</v>
      </c>
      <c r="BA59" s="163">
        <v>2.5844907407407409E-3</v>
      </c>
      <c r="BB59" s="163">
        <v>2.5914351851851849E-3</v>
      </c>
      <c r="BC59" s="163">
        <v>2.6712962962962962E-3</v>
      </c>
      <c r="BD59" s="163">
        <v>2.6099537037037033E-3</v>
      </c>
      <c r="BE59" s="163">
        <v>2.5983796296296297E-3</v>
      </c>
      <c r="BF59" s="163">
        <v>2.6076388888888889E-3</v>
      </c>
      <c r="BG59" s="163">
        <v>2.5671296296296297E-3</v>
      </c>
      <c r="BH59" s="163">
        <v>2.6458333333333334E-3</v>
      </c>
      <c r="BI59" s="163">
        <v>2.721064814814815E-3</v>
      </c>
      <c r="BJ59" s="163">
        <v>2.6006944444444445E-3</v>
      </c>
      <c r="BK59" s="163">
        <v>2.670138888888889E-3</v>
      </c>
      <c r="BL59" s="163">
        <v>2.6990740740740742E-3</v>
      </c>
      <c r="BM59" s="163">
        <v>2.6990740740740742E-3</v>
      </c>
      <c r="BN59" s="163">
        <v>2.6979166666666666E-3</v>
      </c>
      <c r="BO59" s="163">
        <v>2.7129629629629626E-3</v>
      </c>
      <c r="BP59" s="163">
        <v>2.700231481481481E-3</v>
      </c>
      <c r="BQ59" s="163">
        <v>2.7638888888888886E-3</v>
      </c>
      <c r="BR59" s="163">
        <v>2.8483796296296295E-3</v>
      </c>
      <c r="BS59" s="163">
        <v>2.7268518518518518E-3</v>
      </c>
      <c r="BT59" s="164">
        <v>2.7604166666666667E-3</v>
      </c>
      <c r="BU59" s="164">
        <v>2.5555555555555553E-3</v>
      </c>
    </row>
    <row r="60" spans="2:73" x14ac:dyDescent="0.2">
      <c r="B60" s="124">
        <v>57</v>
      </c>
      <c r="C60" s="125">
        <v>122</v>
      </c>
      <c r="D60" s="125" t="s">
        <v>8</v>
      </c>
      <c r="E60" s="126">
        <v>1971</v>
      </c>
      <c r="F60" s="126" t="s">
        <v>215</v>
      </c>
      <c r="G60" s="126">
        <v>20</v>
      </c>
      <c r="H60" s="125" t="s">
        <v>9</v>
      </c>
      <c r="I60" s="160">
        <v>0.16175694444444444</v>
      </c>
      <c r="J60" s="162">
        <v>2.5983796296296297E-3</v>
      </c>
      <c r="K60" s="163">
        <v>2.1944444444444446E-3</v>
      </c>
      <c r="L60" s="163">
        <v>2.2581018518518518E-3</v>
      </c>
      <c r="M60" s="163">
        <v>2.2870370370370371E-3</v>
      </c>
      <c r="N60" s="163">
        <v>2.3194444444444443E-3</v>
      </c>
      <c r="O60" s="163">
        <v>2.3206018518518519E-3</v>
      </c>
      <c r="P60" s="163">
        <v>2.3055555555555555E-3</v>
      </c>
      <c r="Q60" s="163">
        <v>2.2835648148148147E-3</v>
      </c>
      <c r="R60" s="163">
        <v>2.3067129629629631E-3</v>
      </c>
      <c r="S60" s="163">
        <v>2.2824074074074075E-3</v>
      </c>
      <c r="T60" s="163">
        <v>2.2824074074074075E-3</v>
      </c>
      <c r="U60" s="163">
        <v>2.2974537037037039E-3</v>
      </c>
      <c r="V60" s="163">
        <v>2.3182870370370371E-3</v>
      </c>
      <c r="W60" s="163">
        <v>2.483796296296296E-3</v>
      </c>
      <c r="X60" s="163">
        <v>2.259259259259259E-3</v>
      </c>
      <c r="Y60" s="163">
        <v>2.3148148148148151E-3</v>
      </c>
      <c r="Z60" s="163">
        <v>2.255787037037037E-3</v>
      </c>
      <c r="AA60" s="163">
        <v>2.2858796296296295E-3</v>
      </c>
      <c r="AB60" s="163">
        <v>2.3923611111111112E-3</v>
      </c>
      <c r="AC60" s="163">
        <v>2.3923611111111112E-3</v>
      </c>
      <c r="AD60" s="163">
        <v>2.3645833333333336E-3</v>
      </c>
      <c r="AE60" s="163">
        <v>2.4768518518518516E-3</v>
      </c>
      <c r="AF60" s="163">
        <v>2.2430555555555554E-3</v>
      </c>
      <c r="AG60" s="163">
        <v>2.3553240740740739E-3</v>
      </c>
      <c r="AH60" s="163">
        <v>2.2858796296296295E-3</v>
      </c>
      <c r="AI60" s="163">
        <v>2.5034722222222225E-3</v>
      </c>
      <c r="AJ60" s="163">
        <v>2.2824074074074075E-3</v>
      </c>
      <c r="AK60" s="163">
        <v>2.5613425925925929E-3</v>
      </c>
      <c r="AL60" s="163">
        <v>2.2453703703703702E-3</v>
      </c>
      <c r="AM60" s="163">
        <v>2.5578703703703705E-3</v>
      </c>
      <c r="AN60" s="163">
        <v>2.3518518518518519E-3</v>
      </c>
      <c r="AO60" s="163">
        <v>2.6331018518518517E-3</v>
      </c>
      <c r="AP60" s="163">
        <v>2.4004629629629627E-3</v>
      </c>
      <c r="AQ60" s="163">
        <v>2.3506944444444443E-3</v>
      </c>
      <c r="AR60" s="163">
        <v>2.2962962962962963E-3</v>
      </c>
      <c r="AS60" s="163">
        <v>2.5300925925925929E-3</v>
      </c>
      <c r="AT60" s="163">
        <v>2.5335648148148149E-3</v>
      </c>
      <c r="AU60" s="163">
        <v>2.724537037037037E-3</v>
      </c>
      <c r="AV60" s="163">
        <v>2.5891203703703705E-3</v>
      </c>
      <c r="AW60" s="163">
        <v>2.383101851851852E-3</v>
      </c>
      <c r="AX60" s="163">
        <v>2.4212962962962964E-3</v>
      </c>
      <c r="AY60" s="163">
        <v>2.5740740740740741E-3</v>
      </c>
      <c r="AZ60" s="163">
        <v>2.5324074074074073E-3</v>
      </c>
      <c r="BA60" s="163">
        <v>2.6793981481481482E-3</v>
      </c>
      <c r="BB60" s="163">
        <v>2.483796296296296E-3</v>
      </c>
      <c r="BC60" s="163">
        <v>2.5833333333333337E-3</v>
      </c>
      <c r="BD60" s="163">
        <v>2.5937500000000001E-3</v>
      </c>
      <c r="BE60" s="163">
        <v>2.6076388888888889E-3</v>
      </c>
      <c r="BF60" s="163">
        <v>2.8333333333333335E-3</v>
      </c>
      <c r="BG60" s="163">
        <v>2.6226851851851849E-3</v>
      </c>
      <c r="BH60" s="163">
        <v>2.721064814814815E-3</v>
      </c>
      <c r="BI60" s="163">
        <v>2.7465277777777779E-3</v>
      </c>
      <c r="BJ60" s="163">
        <v>3.181712962962963E-3</v>
      </c>
      <c r="BK60" s="163">
        <v>2.7824074074074075E-3</v>
      </c>
      <c r="BL60" s="163">
        <v>2.7222222222222218E-3</v>
      </c>
      <c r="BM60" s="163">
        <v>2.8333333333333335E-3</v>
      </c>
      <c r="BN60" s="163">
        <v>2.9305555555555556E-3</v>
      </c>
      <c r="BO60" s="163">
        <v>2.8807870370370372E-3</v>
      </c>
      <c r="BP60" s="163">
        <v>3.0219907407407405E-3</v>
      </c>
      <c r="BQ60" s="163">
        <v>2.9652777777777772E-3</v>
      </c>
      <c r="BR60" s="163">
        <v>2.9502314814814812E-3</v>
      </c>
      <c r="BS60" s="163">
        <v>3.0277777777777781E-3</v>
      </c>
      <c r="BT60" s="164">
        <v>3.0555555555555557E-3</v>
      </c>
      <c r="BU60" s="164">
        <v>2.8981481481481484E-3</v>
      </c>
    </row>
    <row r="61" spans="2:73" x14ac:dyDescent="0.2">
      <c r="B61" s="124">
        <v>58</v>
      </c>
      <c r="C61" s="125">
        <v>25</v>
      </c>
      <c r="D61" s="125" t="s">
        <v>193</v>
      </c>
      <c r="E61" s="126">
        <v>1981</v>
      </c>
      <c r="F61" s="126" t="s">
        <v>218</v>
      </c>
      <c r="G61" s="126">
        <v>21</v>
      </c>
      <c r="H61" s="125" t="s">
        <v>220</v>
      </c>
      <c r="I61" s="160">
        <v>0.16200810185185185</v>
      </c>
      <c r="J61" s="162">
        <v>2.4340277777777776E-3</v>
      </c>
      <c r="K61" s="163">
        <v>1.9178240740740742E-3</v>
      </c>
      <c r="L61" s="163">
        <v>1.9340277777777778E-3</v>
      </c>
      <c r="M61" s="163">
        <v>1.9756944444444444E-3</v>
      </c>
      <c r="N61" s="163">
        <v>1.9548611111111112E-3</v>
      </c>
      <c r="O61" s="163">
        <v>1.9560185185185184E-3</v>
      </c>
      <c r="P61" s="163">
        <v>2.0138888888888888E-3</v>
      </c>
      <c r="Q61" s="163">
        <v>1.9618055555555556E-3</v>
      </c>
      <c r="R61" s="163">
        <v>1.9618055555555556E-3</v>
      </c>
      <c r="S61" s="163">
        <v>1.9756944444444444E-3</v>
      </c>
      <c r="T61" s="163">
        <v>1.96875E-3</v>
      </c>
      <c r="U61" s="163">
        <v>2E-3</v>
      </c>
      <c r="V61" s="163">
        <v>2.0173611111111108E-3</v>
      </c>
      <c r="W61" s="163">
        <v>2.023148148148148E-3</v>
      </c>
      <c r="X61" s="163">
        <v>2.011574074074074E-3</v>
      </c>
      <c r="Y61" s="163">
        <v>1.9618055555555556E-3</v>
      </c>
      <c r="Z61" s="163">
        <v>1.9942129629629628E-3</v>
      </c>
      <c r="AA61" s="163">
        <v>2.0370370370370373E-3</v>
      </c>
      <c r="AB61" s="163">
        <v>2.0405092592592593E-3</v>
      </c>
      <c r="AC61" s="163">
        <v>2.0208333333333332E-3</v>
      </c>
      <c r="AD61" s="163">
        <v>2.0196759259259261E-3</v>
      </c>
      <c r="AE61" s="163">
        <v>2.0219907407407404E-3</v>
      </c>
      <c r="AF61" s="163">
        <v>2.0011574074074077E-3</v>
      </c>
      <c r="AG61" s="163">
        <v>2.0671296296296297E-3</v>
      </c>
      <c r="AH61" s="163">
        <v>2.0543981481481485E-3</v>
      </c>
      <c r="AI61" s="163">
        <v>2.0798611111111113E-3</v>
      </c>
      <c r="AJ61" s="163">
        <v>1.9988425925925924E-3</v>
      </c>
      <c r="AK61" s="163">
        <v>2.1446759259259262E-3</v>
      </c>
      <c r="AL61" s="163">
        <v>2.2025462962962966E-3</v>
      </c>
      <c r="AM61" s="163">
        <v>2.185185185185185E-3</v>
      </c>
      <c r="AN61" s="163">
        <v>2.2488425925925926E-3</v>
      </c>
      <c r="AO61" s="163">
        <v>2.3009259259259259E-3</v>
      </c>
      <c r="AP61" s="163">
        <v>2.3749999999999999E-3</v>
      </c>
      <c r="AQ61" s="163">
        <v>2.2824074074074075E-3</v>
      </c>
      <c r="AR61" s="163">
        <v>2.3842592592592591E-3</v>
      </c>
      <c r="AS61" s="163">
        <v>2.3472222222222223E-3</v>
      </c>
      <c r="AT61" s="163">
        <v>2.3807870370370367E-3</v>
      </c>
      <c r="AU61" s="163">
        <v>2.414351851851852E-3</v>
      </c>
      <c r="AV61" s="163">
        <v>2.3344907407407407E-3</v>
      </c>
      <c r="AW61" s="163">
        <v>2.3159722222222223E-3</v>
      </c>
      <c r="AX61" s="163">
        <v>2.3877314814814816E-3</v>
      </c>
      <c r="AY61" s="163">
        <v>2.4953703703703705E-3</v>
      </c>
      <c r="AZ61" s="163">
        <v>2.3749999999999999E-3</v>
      </c>
      <c r="BA61" s="163">
        <v>2.4942129629629633E-3</v>
      </c>
      <c r="BB61" s="163">
        <v>2.5717592592592593E-3</v>
      </c>
      <c r="BC61" s="163">
        <v>2.6527777777777782E-3</v>
      </c>
      <c r="BD61" s="163">
        <v>2.7060185185185186E-3</v>
      </c>
      <c r="BE61" s="163">
        <v>2.8391203703703703E-3</v>
      </c>
      <c r="BF61" s="163">
        <v>3.1076388888888885E-3</v>
      </c>
      <c r="BG61" s="163">
        <v>3.9247685185185184E-3</v>
      </c>
      <c r="BH61" s="163">
        <v>3.1539351851851854E-3</v>
      </c>
      <c r="BI61" s="163">
        <v>2.7627314814814819E-3</v>
      </c>
      <c r="BJ61" s="163">
        <v>2.9050925925925928E-3</v>
      </c>
      <c r="BK61" s="163">
        <v>2.8657407407407412E-3</v>
      </c>
      <c r="BL61" s="163">
        <v>2.9293981481481484E-3</v>
      </c>
      <c r="BM61" s="163">
        <v>3.0833333333333338E-3</v>
      </c>
      <c r="BN61" s="163">
        <v>2.8425925925925927E-3</v>
      </c>
      <c r="BO61" s="163">
        <v>2.9305555555555556E-3</v>
      </c>
      <c r="BP61" s="163">
        <v>4.2638888888888891E-3</v>
      </c>
      <c r="BQ61" s="163">
        <v>3.696759259259259E-3</v>
      </c>
      <c r="BR61" s="163">
        <v>4.1180555555555554E-3</v>
      </c>
      <c r="BS61" s="163">
        <v>4.4456018518518516E-3</v>
      </c>
      <c r="BT61" s="164">
        <v>5.5150462962962957E-3</v>
      </c>
      <c r="BU61" s="164">
        <v>4.6203703703703702E-3</v>
      </c>
    </row>
    <row r="62" spans="2:73" x14ac:dyDescent="0.2">
      <c r="B62" s="124">
        <v>59</v>
      </c>
      <c r="C62" s="125">
        <v>11</v>
      </c>
      <c r="D62" s="125" t="s">
        <v>270</v>
      </c>
      <c r="E62" s="126">
        <v>1969</v>
      </c>
      <c r="F62" s="126" t="s">
        <v>215</v>
      </c>
      <c r="G62" s="126">
        <v>21</v>
      </c>
      <c r="H62" s="125" t="s">
        <v>271</v>
      </c>
      <c r="I62" s="160">
        <v>0.16248032407407406</v>
      </c>
      <c r="J62" s="162">
        <v>2.9641203703703704E-3</v>
      </c>
      <c r="K62" s="163">
        <v>2.4270833333333336E-3</v>
      </c>
      <c r="L62" s="163">
        <v>2.4363425925925928E-3</v>
      </c>
      <c r="M62" s="163">
        <v>2.4166666666666668E-3</v>
      </c>
      <c r="N62" s="163">
        <v>2.4039351851851856E-3</v>
      </c>
      <c r="O62" s="163">
        <v>2.429398148148148E-3</v>
      </c>
      <c r="P62" s="163">
        <v>2.3425925925925923E-3</v>
      </c>
      <c r="Q62" s="163">
        <v>2.3344907407407407E-3</v>
      </c>
      <c r="R62" s="163">
        <v>2.3518518518518519E-3</v>
      </c>
      <c r="S62" s="163">
        <v>2.3275462962962963E-3</v>
      </c>
      <c r="T62" s="163">
        <v>2.3206018518518519E-3</v>
      </c>
      <c r="U62" s="163">
        <v>2.3576388888888887E-3</v>
      </c>
      <c r="V62" s="163">
        <v>2.3738425925925928E-3</v>
      </c>
      <c r="W62" s="163">
        <v>2.3321759259259259E-3</v>
      </c>
      <c r="X62" s="163">
        <v>2.3645833333333336E-3</v>
      </c>
      <c r="Y62" s="163">
        <v>2.3749999999999999E-3</v>
      </c>
      <c r="Z62" s="163">
        <v>2.3483796296296295E-3</v>
      </c>
      <c r="AA62" s="163">
        <v>2.3703703703703703E-3</v>
      </c>
      <c r="AB62" s="163">
        <v>2.3935185185185183E-3</v>
      </c>
      <c r="AC62" s="163">
        <v>2.3680555555555555E-3</v>
      </c>
      <c r="AD62" s="163">
        <v>2.3715277777777775E-3</v>
      </c>
      <c r="AE62" s="163">
        <v>2.3437499999999999E-3</v>
      </c>
      <c r="AF62" s="163">
        <v>2.3159722222222223E-3</v>
      </c>
      <c r="AG62" s="163">
        <v>2.3900462962962959E-3</v>
      </c>
      <c r="AH62" s="163">
        <v>2.4039351851851856E-3</v>
      </c>
      <c r="AI62" s="163">
        <v>2.3541666666666667E-3</v>
      </c>
      <c r="AJ62" s="163">
        <v>2.3981481481481479E-3</v>
      </c>
      <c r="AK62" s="163">
        <v>2.3055555555555555E-3</v>
      </c>
      <c r="AL62" s="163">
        <v>2.4224537037037036E-3</v>
      </c>
      <c r="AM62" s="163">
        <v>2.46875E-3</v>
      </c>
      <c r="AN62" s="163">
        <v>2.3842592592592591E-3</v>
      </c>
      <c r="AO62" s="163">
        <v>2.4664351851851852E-3</v>
      </c>
      <c r="AP62" s="163">
        <v>2.4537037037037036E-3</v>
      </c>
      <c r="AQ62" s="163">
        <v>2.429398148148148E-3</v>
      </c>
      <c r="AR62" s="163">
        <v>2.6134259259259257E-3</v>
      </c>
      <c r="AS62" s="163">
        <v>2.4699074074074072E-3</v>
      </c>
      <c r="AT62" s="163">
        <v>2.4166666666666668E-3</v>
      </c>
      <c r="AU62" s="163">
        <v>2.4247685185185184E-3</v>
      </c>
      <c r="AV62" s="163">
        <v>2.4664351851851852E-3</v>
      </c>
      <c r="AW62" s="163">
        <v>2.4247685185185184E-3</v>
      </c>
      <c r="AX62" s="163">
        <v>2.4594907407407408E-3</v>
      </c>
      <c r="AY62" s="163">
        <v>2.5104166666666669E-3</v>
      </c>
      <c r="AZ62" s="163">
        <v>2.5497685185185185E-3</v>
      </c>
      <c r="BA62" s="163">
        <v>2.5486111111111113E-3</v>
      </c>
      <c r="BB62" s="163">
        <v>2.4942129629629633E-3</v>
      </c>
      <c r="BC62" s="163">
        <v>2.4965277777777776E-3</v>
      </c>
      <c r="BD62" s="163">
        <v>2.5798611111111109E-3</v>
      </c>
      <c r="BE62" s="163">
        <v>2.627314814814815E-3</v>
      </c>
      <c r="BF62" s="163">
        <v>2.6168981481481481E-3</v>
      </c>
      <c r="BG62" s="163">
        <v>2.5995370370370369E-3</v>
      </c>
      <c r="BH62" s="163">
        <v>2.8900462962962968E-3</v>
      </c>
      <c r="BI62" s="163">
        <v>2.736111111111111E-3</v>
      </c>
      <c r="BJ62" s="163">
        <v>2.7650462962962963E-3</v>
      </c>
      <c r="BK62" s="163">
        <v>2.8344907407407412E-3</v>
      </c>
      <c r="BL62" s="163">
        <v>3.0104166666666664E-3</v>
      </c>
      <c r="BM62" s="163">
        <v>2.9965277777777781E-3</v>
      </c>
      <c r="BN62" s="163">
        <v>3.0717592592592589E-3</v>
      </c>
      <c r="BO62" s="163">
        <v>2.7430555555555559E-3</v>
      </c>
      <c r="BP62" s="163">
        <v>2.8136574074074075E-3</v>
      </c>
      <c r="BQ62" s="163">
        <v>2.9143518518518516E-3</v>
      </c>
      <c r="BR62" s="163">
        <v>2.9699074074074072E-3</v>
      </c>
      <c r="BS62" s="163">
        <v>2.9687500000000005E-3</v>
      </c>
      <c r="BT62" s="164">
        <v>3.0902777777777782E-3</v>
      </c>
      <c r="BU62" s="164">
        <v>2.8310185185185179E-3</v>
      </c>
    </row>
    <row r="63" spans="2:73" x14ac:dyDescent="0.2">
      <c r="B63" s="124">
        <v>60</v>
      </c>
      <c r="C63" s="125">
        <v>112</v>
      </c>
      <c r="D63" s="125" t="s">
        <v>166</v>
      </c>
      <c r="E63" s="126">
        <v>1969</v>
      </c>
      <c r="F63" s="126" t="s">
        <v>181</v>
      </c>
      <c r="G63" s="126">
        <v>3</v>
      </c>
      <c r="H63" s="125" t="s">
        <v>198</v>
      </c>
      <c r="I63" s="160">
        <v>0.16325578703703703</v>
      </c>
      <c r="J63" s="162">
        <v>2.957175925925926E-3</v>
      </c>
      <c r="K63" s="163">
        <v>2.2384259259259258E-3</v>
      </c>
      <c r="L63" s="163">
        <v>2.3287037037037039E-3</v>
      </c>
      <c r="M63" s="163">
        <v>2.2858796296296295E-3</v>
      </c>
      <c r="N63" s="163">
        <v>2.2916666666666667E-3</v>
      </c>
      <c r="O63" s="163">
        <v>2.2777777777777779E-3</v>
      </c>
      <c r="P63" s="163">
        <v>2.3009259259259259E-3</v>
      </c>
      <c r="Q63" s="163">
        <v>2.3287037037037039E-3</v>
      </c>
      <c r="R63" s="163">
        <v>2.3935185185185183E-3</v>
      </c>
      <c r="S63" s="163">
        <v>2.394675925925926E-3</v>
      </c>
      <c r="T63" s="163">
        <v>2.3171296296296299E-3</v>
      </c>
      <c r="U63" s="163">
        <v>2.3553240740740739E-3</v>
      </c>
      <c r="V63" s="163">
        <v>2.3206018518518519E-3</v>
      </c>
      <c r="W63" s="163">
        <v>2.2986111111111111E-3</v>
      </c>
      <c r="X63" s="163">
        <v>2.3437499999999999E-3</v>
      </c>
      <c r="Y63" s="163">
        <v>2.3715277777777775E-3</v>
      </c>
      <c r="Z63" s="163">
        <v>2.4525462962962964E-3</v>
      </c>
      <c r="AA63" s="163">
        <v>2.4166666666666668E-3</v>
      </c>
      <c r="AB63" s="163">
        <v>2.417824074074074E-3</v>
      </c>
      <c r="AC63" s="163">
        <v>2.417824074074074E-3</v>
      </c>
      <c r="AD63" s="163">
        <v>2.414351851851852E-3</v>
      </c>
      <c r="AE63" s="163">
        <v>2.3969907407407408E-3</v>
      </c>
      <c r="AF63" s="163">
        <v>2.3171296296296299E-3</v>
      </c>
      <c r="AG63" s="163">
        <v>2.2974537037037039E-3</v>
      </c>
      <c r="AH63" s="163">
        <v>2.3668981481481479E-3</v>
      </c>
      <c r="AI63" s="163">
        <v>2.4340277777777776E-3</v>
      </c>
      <c r="AJ63" s="163">
        <v>2.4328703703703704E-3</v>
      </c>
      <c r="AK63" s="163">
        <v>2.4282407407407408E-3</v>
      </c>
      <c r="AL63" s="163">
        <v>2.4594907407407408E-3</v>
      </c>
      <c r="AM63" s="163">
        <v>2.4953703703703705E-3</v>
      </c>
      <c r="AN63" s="163">
        <v>2.5034722222222225E-3</v>
      </c>
      <c r="AO63" s="163">
        <v>2.4942129629629633E-3</v>
      </c>
      <c r="AP63" s="163">
        <v>2.704861111111111E-3</v>
      </c>
      <c r="AQ63" s="163">
        <v>2.5277777777777777E-3</v>
      </c>
      <c r="AR63" s="163">
        <v>2.4756944444444444E-3</v>
      </c>
      <c r="AS63" s="163">
        <v>2.5335648148148149E-3</v>
      </c>
      <c r="AT63" s="163">
        <v>2.7152777777777778E-3</v>
      </c>
      <c r="AU63" s="163">
        <v>2.6643518518518518E-3</v>
      </c>
      <c r="AV63" s="163">
        <v>2.6689814814814818E-3</v>
      </c>
      <c r="AW63" s="163">
        <v>2.5983796296296297E-3</v>
      </c>
      <c r="AX63" s="163">
        <v>2.716435185185185E-3</v>
      </c>
      <c r="AY63" s="163">
        <v>2.7175925925925926E-3</v>
      </c>
      <c r="AZ63" s="163">
        <v>3.3148148148148151E-3</v>
      </c>
      <c r="BA63" s="163">
        <v>2.6921296296296298E-3</v>
      </c>
      <c r="BB63" s="163">
        <v>2.6770833333333334E-3</v>
      </c>
      <c r="BC63" s="163">
        <v>3.1296296296296298E-3</v>
      </c>
      <c r="BD63" s="163">
        <v>2.6828703703703702E-3</v>
      </c>
      <c r="BE63" s="163">
        <v>2.6550925925925926E-3</v>
      </c>
      <c r="BF63" s="163">
        <v>3.2638888888888891E-3</v>
      </c>
      <c r="BG63" s="163">
        <v>2.7337962962962962E-3</v>
      </c>
      <c r="BH63" s="163">
        <v>2.7337962962962962E-3</v>
      </c>
      <c r="BI63" s="163">
        <v>2.538194444444444E-3</v>
      </c>
      <c r="BJ63" s="163">
        <v>2.6111111111111109E-3</v>
      </c>
      <c r="BK63" s="163">
        <v>2.5833333333333337E-3</v>
      </c>
      <c r="BL63" s="163">
        <v>3.216435185185185E-3</v>
      </c>
      <c r="BM63" s="163">
        <v>2.6504629629629625E-3</v>
      </c>
      <c r="BN63" s="163">
        <v>2.6307870370370369E-3</v>
      </c>
      <c r="BO63" s="163">
        <v>2.7685185185185187E-3</v>
      </c>
      <c r="BP63" s="163">
        <v>2.5798611111111109E-3</v>
      </c>
      <c r="BQ63" s="163">
        <v>2.5196759259259261E-3</v>
      </c>
      <c r="BR63" s="163">
        <v>2.5659722222222225E-3</v>
      </c>
      <c r="BS63" s="163">
        <v>2.6585648148148146E-3</v>
      </c>
      <c r="BT63" s="164">
        <v>2.5613425925925929E-3</v>
      </c>
      <c r="BU63" s="164">
        <v>2.615740740740741E-3</v>
      </c>
    </row>
    <row r="64" spans="2:73" x14ac:dyDescent="0.2">
      <c r="B64" s="124">
        <v>61</v>
      </c>
      <c r="C64" s="125">
        <v>33</v>
      </c>
      <c r="D64" s="125" t="s">
        <v>272</v>
      </c>
      <c r="E64" s="126">
        <v>1969</v>
      </c>
      <c r="F64" s="126" t="s">
        <v>215</v>
      </c>
      <c r="G64" s="126">
        <v>22</v>
      </c>
      <c r="H64" s="125" t="s">
        <v>273</v>
      </c>
      <c r="I64" s="160">
        <v>0.16368750000000001</v>
      </c>
      <c r="J64" s="162">
        <v>2.7534722222222218E-3</v>
      </c>
      <c r="K64" s="163">
        <v>2.2858796296296295E-3</v>
      </c>
      <c r="L64" s="163">
        <v>2.2743055555555555E-3</v>
      </c>
      <c r="M64" s="163">
        <v>2.3101851851851851E-3</v>
      </c>
      <c r="N64" s="163">
        <v>2.2662037037037039E-3</v>
      </c>
      <c r="O64" s="163">
        <v>2.3194444444444443E-3</v>
      </c>
      <c r="P64" s="163">
        <v>2.3090277777777779E-3</v>
      </c>
      <c r="Q64" s="163">
        <v>2.2870370370370371E-3</v>
      </c>
      <c r="R64" s="163">
        <v>2.2835648148148147E-3</v>
      </c>
      <c r="S64" s="163">
        <v>2.3379629629629631E-3</v>
      </c>
      <c r="T64" s="163">
        <v>2.3379629629629631E-3</v>
      </c>
      <c r="U64" s="163">
        <v>2.3668981481481479E-3</v>
      </c>
      <c r="V64" s="163">
        <v>2.3726851851851851E-3</v>
      </c>
      <c r="W64" s="163">
        <v>2.3437499999999999E-3</v>
      </c>
      <c r="X64" s="163">
        <v>2.3495370370370371E-3</v>
      </c>
      <c r="Y64" s="163">
        <v>2.4259259259259256E-3</v>
      </c>
      <c r="Z64" s="163">
        <v>2.3888888888888887E-3</v>
      </c>
      <c r="AA64" s="163">
        <v>2.3854166666666668E-3</v>
      </c>
      <c r="AB64" s="163">
        <v>2.3518518518518519E-3</v>
      </c>
      <c r="AC64" s="163">
        <v>2.3298611111111111E-3</v>
      </c>
      <c r="AD64" s="163">
        <v>2.5046296296296297E-3</v>
      </c>
      <c r="AE64" s="163">
        <v>2.3668981481481479E-3</v>
      </c>
      <c r="AF64" s="163">
        <v>2.3657407407407407E-3</v>
      </c>
      <c r="AG64" s="163">
        <v>2.3449074074074075E-3</v>
      </c>
      <c r="AH64" s="163">
        <v>2.4131944444444444E-3</v>
      </c>
      <c r="AI64" s="163">
        <v>2.4224537037037036E-3</v>
      </c>
      <c r="AJ64" s="163">
        <v>2.491898148148148E-3</v>
      </c>
      <c r="AK64" s="163">
        <v>2.4050925925925928E-3</v>
      </c>
      <c r="AL64" s="163">
        <v>2.4074074074074076E-3</v>
      </c>
      <c r="AM64" s="163">
        <v>2.4131944444444444E-3</v>
      </c>
      <c r="AN64" s="163">
        <v>2.5023148148148149E-3</v>
      </c>
      <c r="AO64" s="163">
        <v>2.4108796296296296E-3</v>
      </c>
      <c r="AP64" s="163">
        <v>2.4305555555555556E-3</v>
      </c>
      <c r="AQ64" s="163">
        <v>2.5902777777777777E-3</v>
      </c>
      <c r="AR64" s="163">
        <v>2.417824074074074E-3</v>
      </c>
      <c r="AS64" s="163">
        <v>2.4583333333333336E-3</v>
      </c>
      <c r="AT64" s="163">
        <v>2.4583333333333336E-3</v>
      </c>
      <c r="AU64" s="163">
        <v>2.4409722222222224E-3</v>
      </c>
      <c r="AV64" s="163">
        <v>2.460648148148148E-3</v>
      </c>
      <c r="AW64" s="163">
        <v>2.6805555555555554E-3</v>
      </c>
      <c r="AX64" s="163">
        <v>2.4652777777777776E-3</v>
      </c>
      <c r="AY64" s="163">
        <v>2.4548611111111112E-3</v>
      </c>
      <c r="AZ64" s="163">
        <v>2.678240740740741E-3</v>
      </c>
      <c r="BA64" s="163">
        <v>2.6076388888888889E-3</v>
      </c>
      <c r="BB64" s="163">
        <v>2.6180555555555558E-3</v>
      </c>
      <c r="BC64" s="163">
        <v>2.8923611111111112E-3</v>
      </c>
      <c r="BD64" s="163">
        <v>2.5949074074074073E-3</v>
      </c>
      <c r="BE64" s="163">
        <v>2.8958333333333332E-3</v>
      </c>
      <c r="BF64" s="163">
        <v>2.7430555555555559E-3</v>
      </c>
      <c r="BG64" s="163">
        <v>2.7766203703703703E-3</v>
      </c>
      <c r="BH64" s="163">
        <v>2.7962962962962963E-3</v>
      </c>
      <c r="BI64" s="163">
        <v>3.0543981481481481E-3</v>
      </c>
      <c r="BJ64" s="163">
        <v>2.8460648148148152E-3</v>
      </c>
      <c r="BK64" s="163">
        <v>2.8726851851851852E-3</v>
      </c>
      <c r="BL64" s="163">
        <v>3.0844907407407405E-3</v>
      </c>
      <c r="BM64" s="163">
        <v>2.8449074074074075E-3</v>
      </c>
      <c r="BN64" s="163">
        <v>2.8761574074074071E-3</v>
      </c>
      <c r="BO64" s="163">
        <v>3.2615740740740734E-3</v>
      </c>
      <c r="BP64" s="163">
        <v>2.9803240740740745E-3</v>
      </c>
      <c r="BQ64" s="163">
        <v>2.9606481481481484E-3</v>
      </c>
      <c r="BR64" s="163">
        <v>2.8761574074074071E-3</v>
      </c>
      <c r="BS64" s="163">
        <v>2.9837962962962965E-3</v>
      </c>
      <c r="BT64" s="164">
        <v>2.8483796296296295E-3</v>
      </c>
      <c r="BU64" s="164">
        <v>2.6087962962962966E-3</v>
      </c>
    </row>
    <row r="65" spans="2:73" x14ac:dyDescent="0.2">
      <c r="B65" s="124">
        <v>62</v>
      </c>
      <c r="C65" s="125">
        <v>12</v>
      </c>
      <c r="D65" s="125" t="s">
        <v>274</v>
      </c>
      <c r="E65" s="126">
        <v>1969</v>
      </c>
      <c r="F65" s="126" t="s">
        <v>215</v>
      </c>
      <c r="G65" s="126">
        <v>23</v>
      </c>
      <c r="H65" s="125" t="s">
        <v>220</v>
      </c>
      <c r="I65" s="160">
        <v>0.16500925925925927</v>
      </c>
      <c r="J65" s="162">
        <v>2.6215277777777777E-3</v>
      </c>
      <c r="K65" s="163">
        <v>2.170138888888889E-3</v>
      </c>
      <c r="L65" s="163">
        <v>2.2118055555555558E-3</v>
      </c>
      <c r="M65" s="163">
        <v>2.2094907407407406E-3</v>
      </c>
      <c r="N65" s="163">
        <v>2.212962962962963E-3</v>
      </c>
      <c r="O65" s="163">
        <v>2.2314814814814814E-3</v>
      </c>
      <c r="P65" s="163">
        <v>2.2002314814814814E-3</v>
      </c>
      <c r="Q65" s="163">
        <v>2.2187499999999998E-3</v>
      </c>
      <c r="R65" s="163">
        <v>2.1990740740740742E-3</v>
      </c>
      <c r="S65" s="163">
        <v>2.259259259259259E-3</v>
      </c>
      <c r="T65" s="163">
        <v>2.2835648148148147E-3</v>
      </c>
      <c r="U65" s="163">
        <v>2.2800925925925927E-3</v>
      </c>
      <c r="V65" s="163">
        <v>2.3252314814814815E-3</v>
      </c>
      <c r="W65" s="163">
        <v>2.2824074074074075E-3</v>
      </c>
      <c r="X65" s="163">
        <v>2.3067129629629631E-3</v>
      </c>
      <c r="Y65" s="163">
        <v>2.2928240740740743E-3</v>
      </c>
      <c r="Z65" s="163">
        <v>2.3356481481481479E-3</v>
      </c>
      <c r="AA65" s="163">
        <v>2.3067129629629631E-3</v>
      </c>
      <c r="AB65" s="163">
        <v>2.3576388888888887E-3</v>
      </c>
      <c r="AC65" s="163">
        <v>2.3576388888888887E-3</v>
      </c>
      <c r="AD65" s="163">
        <v>2.3923611111111112E-3</v>
      </c>
      <c r="AE65" s="163">
        <v>2.4004629629629627E-3</v>
      </c>
      <c r="AF65" s="163">
        <v>2.3611111111111111E-3</v>
      </c>
      <c r="AG65" s="163">
        <v>2.4282407407407408E-3</v>
      </c>
      <c r="AH65" s="163">
        <v>2.4363425925925928E-3</v>
      </c>
      <c r="AI65" s="163">
        <v>2.414351851851852E-3</v>
      </c>
      <c r="AJ65" s="163">
        <v>2.417824074074074E-3</v>
      </c>
      <c r="AK65" s="163">
        <v>2.4120370370370368E-3</v>
      </c>
      <c r="AL65" s="163">
        <v>2.4513888888888888E-3</v>
      </c>
      <c r="AM65" s="163">
        <v>2.4756944444444444E-3</v>
      </c>
      <c r="AN65" s="163">
        <v>2.4895833333333332E-3</v>
      </c>
      <c r="AO65" s="163">
        <v>2.5706018518518521E-3</v>
      </c>
      <c r="AP65" s="163">
        <v>2.5775462962962965E-3</v>
      </c>
      <c r="AQ65" s="163">
        <v>2.6261574074074073E-3</v>
      </c>
      <c r="AR65" s="163">
        <v>2.5729166666666665E-3</v>
      </c>
      <c r="AS65" s="163">
        <v>2.5775462962962965E-3</v>
      </c>
      <c r="AT65" s="163">
        <v>2.5532407407407409E-3</v>
      </c>
      <c r="AU65" s="163">
        <v>2.5925925925925925E-3</v>
      </c>
      <c r="AV65" s="163">
        <v>2.6516203703703702E-3</v>
      </c>
      <c r="AW65" s="163">
        <v>2.709490740740741E-3</v>
      </c>
      <c r="AX65" s="163">
        <v>2.7546296296296294E-3</v>
      </c>
      <c r="AY65" s="163">
        <v>2.7905092592592595E-3</v>
      </c>
      <c r="AZ65" s="163">
        <v>2.7974537037037035E-3</v>
      </c>
      <c r="BA65" s="163">
        <v>2.7939814814814819E-3</v>
      </c>
      <c r="BB65" s="163">
        <v>2.7662037037037034E-3</v>
      </c>
      <c r="BC65" s="163">
        <v>2.7777777777777779E-3</v>
      </c>
      <c r="BD65" s="163">
        <v>2.7916666666666663E-3</v>
      </c>
      <c r="BE65" s="163">
        <v>2.8807870370370372E-3</v>
      </c>
      <c r="BF65" s="163">
        <v>2.9456018518518516E-3</v>
      </c>
      <c r="BG65" s="163">
        <v>2.8645833333333336E-3</v>
      </c>
      <c r="BH65" s="163">
        <v>2.9930555555555557E-3</v>
      </c>
      <c r="BI65" s="163">
        <v>3.0011574074074072E-3</v>
      </c>
      <c r="BJ65" s="163">
        <v>2.9120370370370372E-3</v>
      </c>
      <c r="BK65" s="163">
        <v>2.8796296296296296E-3</v>
      </c>
      <c r="BL65" s="163">
        <v>2.8356481481481479E-3</v>
      </c>
      <c r="BM65" s="163">
        <v>2.9826388888888888E-3</v>
      </c>
      <c r="BN65" s="163">
        <v>2.9502314814814812E-3</v>
      </c>
      <c r="BO65" s="163">
        <v>2.9062499999999995E-3</v>
      </c>
      <c r="BP65" s="163">
        <v>2.9826388888888888E-3</v>
      </c>
      <c r="BQ65" s="163">
        <v>2.9976851851851848E-3</v>
      </c>
      <c r="BR65" s="163">
        <v>2.9780092592592588E-3</v>
      </c>
      <c r="BS65" s="163">
        <v>2.9733796296296296E-3</v>
      </c>
      <c r="BT65" s="164">
        <v>3.0416666666666665E-3</v>
      </c>
      <c r="BU65" s="164">
        <v>2.6377314814814818E-3</v>
      </c>
    </row>
    <row r="66" spans="2:73" x14ac:dyDescent="0.2">
      <c r="B66" s="124">
        <v>63</v>
      </c>
      <c r="C66" s="125">
        <v>128</v>
      </c>
      <c r="D66" s="125" t="s">
        <v>172</v>
      </c>
      <c r="E66" s="126">
        <v>1971</v>
      </c>
      <c r="F66" s="126" t="s">
        <v>215</v>
      </c>
      <c r="G66" s="126">
        <v>24</v>
      </c>
      <c r="H66" s="125" t="s">
        <v>157</v>
      </c>
      <c r="I66" s="160">
        <v>0.16521527777777778</v>
      </c>
      <c r="J66" s="162">
        <v>2.9525462962962964E-3</v>
      </c>
      <c r="K66" s="163">
        <v>2.46875E-3</v>
      </c>
      <c r="L66" s="163">
        <v>2.4872685185185184E-3</v>
      </c>
      <c r="M66" s="163">
        <v>2.4305555555555556E-3</v>
      </c>
      <c r="N66" s="163">
        <v>2.4641203703703704E-3</v>
      </c>
      <c r="O66" s="163">
        <v>2.4780092592592592E-3</v>
      </c>
      <c r="P66" s="163">
        <v>2.4351851851851852E-3</v>
      </c>
      <c r="Q66" s="163">
        <v>2.4710648148148153E-3</v>
      </c>
      <c r="R66" s="163">
        <v>2.4421296296296296E-3</v>
      </c>
      <c r="S66" s="163">
        <v>2.4050925925925928E-3</v>
      </c>
      <c r="T66" s="163">
        <v>2.3668981481481479E-3</v>
      </c>
      <c r="U66" s="163">
        <v>2.391203703703704E-3</v>
      </c>
      <c r="V66" s="163">
        <v>2.3692129629629632E-3</v>
      </c>
      <c r="W66" s="163">
        <v>2.3877314814814816E-3</v>
      </c>
      <c r="X66" s="163">
        <v>2.3622685185185188E-3</v>
      </c>
      <c r="Y66" s="163">
        <v>2.391203703703704E-3</v>
      </c>
      <c r="Z66" s="163">
        <v>2.488425925925926E-3</v>
      </c>
      <c r="AA66" s="163">
        <v>2.3368055555555559E-3</v>
      </c>
      <c r="AB66" s="163">
        <v>2.3796296296296295E-3</v>
      </c>
      <c r="AC66" s="163">
        <v>2.409722222222222E-3</v>
      </c>
      <c r="AD66" s="163">
        <v>2.4432870370370372E-3</v>
      </c>
      <c r="AE66" s="163">
        <v>2.3923611111111112E-3</v>
      </c>
      <c r="AF66" s="163">
        <v>2.4270833333333336E-3</v>
      </c>
      <c r="AG66" s="163">
        <v>2.4131944444444444E-3</v>
      </c>
      <c r="AH66" s="163">
        <v>2.409722222222222E-3</v>
      </c>
      <c r="AI66" s="163">
        <v>2.359953703703704E-3</v>
      </c>
      <c r="AJ66" s="163">
        <v>2.4942129629629633E-3</v>
      </c>
      <c r="AK66" s="163">
        <v>2.409722222222222E-3</v>
      </c>
      <c r="AL66" s="163">
        <v>2.4618055555555556E-3</v>
      </c>
      <c r="AM66" s="163">
        <v>2.4664351851851852E-3</v>
      </c>
      <c r="AN66" s="163">
        <v>2.46875E-3</v>
      </c>
      <c r="AO66" s="163">
        <v>2.5856481481481481E-3</v>
      </c>
      <c r="AP66" s="163">
        <v>2.491898148148148E-3</v>
      </c>
      <c r="AQ66" s="163">
        <v>2.491898148148148E-3</v>
      </c>
      <c r="AR66" s="163">
        <v>2.5254629629629629E-3</v>
      </c>
      <c r="AS66" s="163">
        <v>2.5462962962962961E-3</v>
      </c>
      <c r="AT66" s="163">
        <v>3.0277777777777781E-3</v>
      </c>
      <c r="AU66" s="163">
        <v>2.491898148148148E-3</v>
      </c>
      <c r="AV66" s="163">
        <v>2.5659722222222225E-3</v>
      </c>
      <c r="AW66" s="163">
        <v>2.4756944444444444E-3</v>
      </c>
      <c r="AX66" s="163">
        <v>2.5115740740740741E-3</v>
      </c>
      <c r="AY66" s="163">
        <v>2.6168981481481481E-3</v>
      </c>
      <c r="AZ66" s="163">
        <v>2.6030092592592593E-3</v>
      </c>
      <c r="BA66" s="163">
        <v>2.6076388888888889E-3</v>
      </c>
      <c r="BB66" s="163">
        <v>2.7349537037037034E-3</v>
      </c>
      <c r="BC66" s="163">
        <v>2.5960648148148145E-3</v>
      </c>
      <c r="BD66" s="163">
        <v>2.6631944444444442E-3</v>
      </c>
      <c r="BE66" s="163">
        <v>2.7685185185185187E-3</v>
      </c>
      <c r="BF66" s="163">
        <v>2.6342592592592594E-3</v>
      </c>
      <c r="BG66" s="163">
        <v>2.7673611111111111E-3</v>
      </c>
      <c r="BH66" s="163">
        <v>2.7465277777777779E-3</v>
      </c>
      <c r="BI66" s="163">
        <v>2.7789351851851851E-3</v>
      </c>
      <c r="BJ66" s="163">
        <v>2.871527777777778E-3</v>
      </c>
      <c r="BK66" s="163">
        <v>3.0104166666666664E-3</v>
      </c>
      <c r="BL66" s="163">
        <v>2.7905092592592595E-3</v>
      </c>
      <c r="BM66" s="163">
        <v>2.8993055555555556E-3</v>
      </c>
      <c r="BN66" s="163">
        <v>2.8784722222222219E-3</v>
      </c>
      <c r="BO66" s="163">
        <v>3.1076388888888885E-3</v>
      </c>
      <c r="BP66" s="163">
        <v>2.9247685185185188E-3</v>
      </c>
      <c r="BQ66" s="163">
        <v>2.9039351851851852E-3</v>
      </c>
      <c r="BR66" s="163">
        <v>2.9652777777777772E-3</v>
      </c>
      <c r="BS66" s="163">
        <v>2.8425925925925927E-3</v>
      </c>
      <c r="BT66" s="164">
        <v>2.7546296296296294E-3</v>
      </c>
      <c r="BU66" s="164">
        <v>2.3703703703703703E-3</v>
      </c>
    </row>
    <row r="67" spans="2:73" x14ac:dyDescent="0.2">
      <c r="B67" s="124">
        <v>64</v>
      </c>
      <c r="C67" s="125">
        <v>103</v>
      </c>
      <c r="D67" s="125" t="s">
        <v>196</v>
      </c>
      <c r="E67" s="126">
        <v>1959</v>
      </c>
      <c r="F67" s="126" t="s">
        <v>224</v>
      </c>
      <c r="G67" s="126">
        <v>12</v>
      </c>
      <c r="H67" s="125" t="s">
        <v>225</v>
      </c>
      <c r="I67" s="160">
        <v>0.16553703703703704</v>
      </c>
      <c r="J67" s="162">
        <v>2.6979166666666666E-3</v>
      </c>
      <c r="K67" s="163">
        <v>2.1643518518518518E-3</v>
      </c>
      <c r="L67" s="163">
        <v>2.224537037037037E-3</v>
      </c>
      <c r="M67" s="163">
        <v>2.2777777777777779E-3</v>
      </c>
      <c r="N67" s="163">
        <v>2.3101851851851851E-3</v>
      </c>
      <c r="O67" s="163">
        <v>2.2847222222222223E-3</v>
      </c>
      <c r="P67" s="163">
        <v>2.2858796296296295E-3</v>
      </c>
      <c r="Q67" s="163">
        <v>2.3159722222222223E-3</v>
      </c>
      <c r="R67" s="163">
        <v>2.3078703703703703E-3</v>
      </c>
      <c r="S67" s="163">
        <v>2.2881944444444443E-3</v>
      </c>
      <c r="T67" s="163">
        <v>2.2719907407407407E-3</v>
      </c>
      <c r="U67" s="163">
        <v>2.3136574074074071E-3</v>
      </c>
      <c r="V67" s="163">
        <v>2.3055555555555555E-3</v>
      </c>
      <c r="W67" s="163">
        <v>2.3055555555555555E-3</v>
      </c>
      <c r="X67" s="163">
        <v>2.3321759259259259E-3</v>
      </c>
      <c r="Y67" s="163">
        <v>2.3969907407407408E-3</v>
      </c>
      <c r="Z67" s="163">
        <v>2.3275462962962963E-3</v>
      </c>
      <c r="AA67" s="163">
        <v>2.3634259259259259E-3</v>
      </c>
      <c r="AB67" s="163">
        <v>2.3368055555555559E-3</v>
      </c>
      <c r="AC67" s="163">
        <v>2.3368055555555559E-3</v>
      </c>
      <c r="AD67" s="163">
        <v>2.3171296296296299E-3</v>
      </c>
      <c r="AE67" s="163">
        <v>2.3541666666666667E-3</v>
      </c>
      <c r="AF67" s="163">
        <v>2.3958333333333336E-3</v>
      </c>
      <c r="AG67" s="163">
        <v>2.3576388888888887E-3</v>
      </c>
      <c r="AH67" s="163">
        <v>2.3726851851851851E-3</v>
      </c>
      <c r="AI67" s="163">
        <v>2.4965277777777776E-3</v>
      </c>
      <c r="AJ67" s="163">
        <v>2.4594907407407408E-3</v>
      </c>
      <c r="AK67" s="163">
        <v>2.4039351851851856E-3</v>
      </c>
      <c r="AL67" s="163">
        <v>2.4490740740740744E-3</v>
      </c>
      <c r="AM67" s="163">
        <v>2.4340277777777776E-3</v>
      </c>
      <c r="AN67" s="163">
        <v>2.3668981481481479E-3</v>
      </c>
      <c r="AO67" s="163">
        <v>2.3854166666666668E-3</v>
      </c>
      <c r="AP67" s="163">
        <v>2.4768518518518516E-3</v>
      </c>
      <c r="AQ67" s="163">
        <v>2.3611111111111111E-3</v>
      </c>
      <c r="AR67" s="163">
        <v>2.3969907407407408E-3</v>
      </c>
      <c r="AS67" s="163">
        <v>2.5196759259259261E-3</v>
      </c>
      <c r="AT67" s="163">
        <v>2.4733796296296296E-3</v>
      </c>
      <c r="AU67" s="163">
        <v>2.4814814814814816E-3</v>
      </c>
      <c r="AV67" s="163">
        <v>2.4351851851851852E-3</v>
      </c>
      <c r="AW67" s="163">
        <v>2.5358796296296297E-3</v>
      </c>
      <c r="AX67" s="163">
        <v>2.6574074074074074E-3</v>
      </c>
      <c r="AY67" s="163">
        <v>2.6284722222222226E-3</v>
      </c>
      <c r="AZ67" s="163">
        <v>2.6759259259259258E-3</v>
      </c>
      <c r="BA67" s="163">
        <v>2.7025462962962962E-3</v>
      </c>
      <c r="BB67" s="163">
        <v>3.6435185185185186E-3</v>
      </c>
      <c r="BC67" s="163">
        <v>2.8888888888888888E-3</v>
      </c>
      <c r="BD67" s="163">
        <v>2.8217592592592595E-3</v>
      </c>
      <c r="BE67" s="163">
        <v>3.0243055555555561E-3</v>
      </c>
      <c r="BF67" s="163">
        <v>2.8611111111111111E-3</v>
      </c>
      <c r="BG67" s="163">
        <v>2.972222222222222E-3</v>
      </c>
      <c r="BH67" s="163">
        <v>2.8692129629629627E-3</v>
      </c>
      <c r="BI67" s="163">
        <v>2.9155092592592596E-3</v>
      </c>
      <c r="BJ67" s="163">
        <v>3.1377314814814814E-3</v>
      </c>
      <c r="BK67" s="163">
        <v>3.1087962962962966E-3</v>
      </c>
      <c r="BL67" s="163">
        <v>2.9872685185185189E-3</v>
      </c>
      <c r="BM67" s="163">
        <v>3.1412037037037038E-3</v>
      </c>
      <c r="BN67" s="163">
        <v>3.0196759259259261E-3</v>
      </c>
      <c r="BO67" s="163">
        <v>3.1226851851851854E-3</v>
      </c>
      <c r="BP67" s="163">
        <v>3.530092592592592E-3</v>
      </c>
      <c r="BQ67" s="163">
        <v>3.4085648148148144E-3</v>
      </c>
      <c r="BR67" s="163">
        <v>2.9340277777777772E-3</v>
      </c>
      <c r="BS67" s="163">
        <v>2.6944444444444442E-3</v>
      </c>
      <c r="BT67" s="164">
        <v>2.6006944444444445E-3</v>
      </c>
      <c r="BU67" s="164">
        <v>2.2696759259259263E-3</v>
      </c>
    </row>
    <row r="68" spans="2:73" x14ac:dyDescent="0.2">
      <c r="B68" s="124">
        <v>65</v>
      </c>
      <c r="C68" s="125">
        <v>6</v>
      </c>
      <c r="D68" s="125" t="s">
        <v>202</v>
      </c>
      <c r="E68" s="126">
        <v>1960</v>
      </c>
      <c r="F68" s="126" t="s">
        <v>224</v>
      </c>
      <c r="G68" s="126">
        <v>13</v>
      </c>
      <c r="H68" s="125" t="s">
        <v>275</v>
      </c>
      <c r="I68" s="160">
        <v>0.1655763888888889</v>
      </c>
      <c r="J68" s="162">
        <v>3.196759259259259E-3</v>
      </c>
      <c r="K68" s="163">
        <v>2.5625000000000001E-3</v>
      </c>
      <c r="L68" s="163">
        <v>2.5312500000000001E-3</v>
      </c>
      <c r="M68" s="163">
        <v>2.5115740740740741E-3</v>
      </c>
      <c r="N68" s="163">
        <v>2.4942129629629633E-3</v>
      </c>
      <c r="O68" s="163">
        <v>2.4791666666666668E-3</v>
      </c>
      <c r="P68" s="163">
        <v>2.4861111111111112E-3</v>
      </c>
      <c r="Q68" s="163">
        <v>2.483796296296296E-3</v>
      </c>
      <c r="R68" s="163">
        <v>2.515046296296296E-3</v>
      </c>
      <c r="S68" s="163">
        <v>2.4675925925925924E-3</v>
      </c>
      <c r="T68" s="163">
        <v>2.4768518518518516E-3</v>
      </c>
      <c r="U68" s="163">
        <v>2.4513888888888888E-3</v>
      </c>
      <c r="V68" s="163">
        <v>2.4548611111111112E-3</v>
      </c>
      <c r="W68" s="163">
        <v>2.4583333333333336E-3</v>
      </c>
      <c r="X68" s="163">
        <v>2.4710648148148153E-3</v>
      </c>
      <c r="Y68" s="163">
        <v>2.4965277777777776E-3</v>
      </c>
      <c r="Z68" s="163">
        <v>2.4409722222222224E-3</v>
      </c>
      <c r="AA68" s="163">
        <v>2.4965277777777776E-3</v>
      </c>
      <c r="AB68" s="163">
        <v>2.4699074074074072E-3</v>
      </c>
      <c r="AC68" s="163">
        <v>2.4699074074074072E-3</v>
      </c>
      <c r="AD68" s="163">
        <v>2.4513888888888888E-3</v>
      </c>
      <c r="AE68" s="163">
        <v>2.4583333333333336E-3</v>
      </c>
      <c r="AF68" s="163">
        <v>2.4861111111111112E-3</v>
      </c>
      <c r="AG68" s="163">
        <v>2.4849537037037036E-3</v>
      </c>
      <c r="AH68" s="163">
        <v>2.5069444444444445E-3</v>
      </c>
      <c r="AI68" s="163">
        <v>2.4594907407407408E-3</v>
      </c>
      <c r="AJ68" s="163">
        <v>2.4814814814814816E-3</v>
      </c>
      <c r="AK68" s="163">
        <v>2.491898148148148E-3</v>
      </c>
      <c r="AL68" s="163">
        <v>2.5127314814814812E-3</v>
      </c>
      <c r="AM68" s="163">
        <v>2.5428240740740741E-3</v>
      </c>
      <c r="AN68" s="163">
        <v>2.5682870370370369E-3</v>
      </c>
      <c r="AO68" s="163">
        <v>2.5405092592592593E-3</v>
      </c>
      <c r="AP68" s="163">
        <v>2.4988425925925924E-3</v>
      </c>
      <c r="AQ68" s="163">
        <v>2.5127314814814812E-3</v>
      </c>
      <c r="AR68" s="163">
        <v>2.5949074074074073E-3</v>
      </c>
      <c r="AS68" s="163">
        <v>2.5254629629629629E-3</v>
      </c>
      <c r="AT68" s="163">
        <v>2.5115740740740741E-3</v>
      </c>
      <c r="AU68" s="163">
        <v>2.5162037037037037E-3</v>
      </c>
      <c r="AV68" s="163">
        <v>2.5995370370370369E-3</v>
      </c>
      <c r="AW68" s="163">
        <v>2.5659722222222225E-3</v>
      </c>
      <c r="AX68" s="163">
        <v>2.5763888888888889E-3</v>
      </c>
      <c r="AY68" s="163">
        <v>2.5937500000000001E-3</v>
      </c>
      <c r="AZ68" s="163">
        <v>2.5995370370370369E-3</v>
      </c>
      <c r="BA68" s="163">
        <v>2.6053240740740741E-3</v>
      </c>
      <c r="BB68" s="163">
        <v>2.6400462962962966E-3</v>
      </c>
      <c r="BC68" s="163">
        <v>2.6192129629629625E-3</v>
      </c>
      <c r="BD68" s="163">
        <v>2.6597222222222226E-3</v>
      </c>
      <c r="BE68" s="163">
        <v>2.6967592592592594E-3</v>
      </c>
      <c r="BF68" s="163">
        <v>2.7627314814814819E-3</v>
      </c>
      <c r="BG68" s="163">
        <v>2.6828703703703702E-3</v>
      </c>
      <c r="BH68" s="163">
        <v>2.6805555555555554E-3</v>
      </c>
      <c r="BI68" s="163">
        <v>2.7037037037037043E-3</v>
      </c>
      <c r="BJ68" s="163">
        <v>2.6990740740740742E-3</v>
      </c>
      <c r="BK68" s="163">
        <v>2.7268518518518518E-3</v>
      </c>
      <c r="BL68" s="163">
        <v>2.7256944444444442E-3</v>
      </c>
      <c r="BM68" s="163">
        <v>2.8043981481481479E-3</v>
      </c>
      <c r="BN68" s="163">
        <v>2.7743055555555559E-3</v>
      </c>
      <c r="BO68" s="163">
        <v>2.7928240740740739E-3</v>
      </c>
      <c r="BP68" s="163">
        <v>2.7326388888888891E-3</v>
      </c>
      <c r="BQ68" s="163">
        <v>2.7916666666666663E-3</v>
      </c>
      <c r="BR68" s="163">
        <v>2.7893518518518519E-3</v>
      </c>
      <c r="BS68" s="163">
        <v>2.8298611111111111E-3</v>
      </c>
      <c r="BT68" s="164">
        <v>2.7951388888888891E-3</v>
      </c>
      <c r="BU68" s="164">
        <v>2.5694444444444445E-3</v>
      </c>
    </row>
    <row r="69" spans="2:73" x14ac:dyDescent="0.2">
      <c r="B69" s="124">
        <v>66</v>
      </c>
      <c r="C69" s="125">
        <v>127</v>
      </c>
      <c r="D69" s="125" t="s">
        <v>276</v>
      </c>
      <c r="E69" s="126">
        <v>1973</v>
      </c>
      <c r="F69" s="126" t="s">
        <v>215</v>
      </c>
      <c r="G69" s="126">
        <v>25</v>
      </c>
      <c r="H69" s="125" t="s">
        <v>220</v>
      </c>
      <c r="I69" s="160">
        <v>0.16620601851851852</v>
      </c>
      <c r="J69" s="162">
        <v>3.0057870370370373E-3</v>
      </c>
      <c r="K69" s="163">
        <v>2.4421296296296296E-3</v>
      </c>
      <c r="L69" s="163">
        <v>2.4039351851851856E-3</v>
      </c>
      <c r="M69" s="163">
        <v>2.3854166666666668E-3</v>
      </c>
      <c r="N69" s="163">
        <v>2.4733796296296296E-3</v>
      </c>
      <c r="O69" s="163">
        <v>2.3796296296296295E-3</v>
      </c>
      <c r="P69" s="163">
        <v>2.3611111111111111E-3</v>
      </c>
      <c r="Q69" s="163">
        <v>2.5428240740740741E-3</v>
      </c>
      <c r="R69" s="163">
        <v>2.3310185185185183E-3</v>
      </c>
      <c r="S69" s="163">
        <v>2.4039351851851856E-3</v>
      </c>
      <c r="T69" s="163">
        <v>2.4085648148148148E-3</v>
      </c>
      <c r="U69" s="163">
        <v>2.4270833333333336E-3</v>
      </c>
      <c r="V69" s="163">
        <v>2.4074074074074076E-3</v>
      </c>
      <c r="W69" s="163">
        <v>2.4594907407407408E-3</v>
      </c>
      <c r="X69" s="163">
        <v>2.4490740740740744E-3</v>
      </c>
      <c r="Y69" s="163">
        <v>2.4479166666666664E-3</v>
      </c>
      <c r="Z69" s="163">
        <v>2.4756944444444444E-3</v>
      </c>
      <c r="AA69" s="163">
        <v>2.4259259259259256E-3</v>
      </c>
      <c r="AB69" s="163">
        <v>2.4594907407407408E-3</v>
      </c>
      <c r="AC69" s="163">
        <v>2.4629629629629632E-3</v>
      </c>
      <c r="AD69" s="163">
        <v>2.4317129629629632E-3</v>
      </c>
      <c r="AE69" s="163">
        <v>2.4571759259259256E-3</v>
      </c>
      <c r="AF69" s="163">
        <v>2.4872685185185184E-3</v>
      </c>
      <c r="AG69" s="163">
        <v>2.5162037037037037E-3</v>
      </c>
      <c r="AH69" s="163">
        <v>2.5208333333333333E-3</v>
      </c>
      <c r="AI69" s="163">
        <v>2.5208333333333333E-3</v>
      </c>
      <c r="AJ69" s="163">
        <v>2.5000000000000001E-3</v>
      </c>
      <c r="AK69" s="163">
        <v>2.6006944444444445E-3</v>
      </c>
      <c r="AL69" s="163">
        <v>2.483796296296296E-3</v>
      </c>
      <c r="AM69" s="163">
        <v>2.491898148148148E-3</v>
      </c>
      <c r="AN69" s="163">
        <v>2.4675925925925924E-3</v>
      </c>
      <c r="AO69" s="163">
        <v>2.5162037037037037E-3</v>
      </c>
      <c r="AP69" s="163">
        <v>2.5208333333333333E-3</v>
      </c>
      <c r="AQ69" s="163">
        <v>2.5289351851851853E-3</v>
      </c>
      <c r="AR69" s="163">
        <v>2.5462962962962961E-3</v>
      </c>
      <c r="AS69" s="163">
        <v>2.5231481481481481E-3</v>
      </c>
      <c r="AT69" s="163">
        <v>2.5729166666666665E-3</v>
      </c>
      <c r="AU69" s="163">
        <v>2.6226851851851849E-3</v>
      </c>
      <c r="AV69" s="163">
        <v>2.5798611111111109E-3</v>
      </c>
      <c r="AW69" s="163">
        <v>2.6134259259259257E-3</v>
      </c>
      <c r="AX69" s="163">
        <v>2.6053240740740741E-3</v>
      </c>
      <c r="AY69" s="163">
        <v>2.6435185185185186E-3</v>
      </c>
      <c r="AZ69" s="163">
        <v>2.7175925925925926E-3</v>
      </c>
      <c r="BA69" s="163">
        <v>2.6388888888888885E-3</v>
      </c>
      <c r="BB69" s="163">
        <v>2.7349537037037034E-3</v>
      </c>
      <c r="BC69" s="163">
        <v>2.8541666666666667E-3</v>
      </c>
      <c r="BD69" s="163">
        <v>2.9328703703703704E-3</v>
      </c>
      <c r="BE69" s="163">
        <v>2.7199074074074074E-3</v>
      </c>
      <c r="BF69" s="163">
        <v>2.7268518518518518E-3</v>
      </c>
      <c r="BG69" s="163">
        <v>2.7233796296296298E-3</v>
      </c>
      <c r="BH69" s="163">
        <v>2.8819444444444444E-3</v>
      </c>
      <c r="BI69" s="163">
        <v>2.7581018518518519E-3</v>
      </c>
      <c r="BJ69" s="163">
        <v>3.0578703703703705E-3</v>
      </c>
      <c r="BK69" s="163">
        <v>2.8043981481481479E-3</v>
      </c>
      <c r="BL69" s="163">
        <v>2.8344907407407412E-3</v>
      </c>
      <c r="BM69" s="163">
        <v>3.1180555555555558E-3</v>
      </c>
      <c r="BN69" s="163">
        <v>2.8310185185185179E-3</v>
      </c>
      <c r="BO69" s="163">
        <v>2.8495370370370371E-3</v>
      </c>
      <c r="BP69" s="163">
        <v>3.0555555555555557E-3</v>
      </c>
      <c r="BQ69" s="163">
        <v>2.8252314814814811E-3</v>
      </c>
      <c r="BR69" s="163">
        <v>2.724537037037037E-3</v>
      </c>
      <c r="BS69" s="163">
        <v>2.6643518518518518E-3</v>
      </c>
      <c r="BT69" s="164">
        <v>2.6168981481481481E-3</v>
      </c>
      <c r="BU69" s="164">
        <v>2.2314814814814814E-3</v>
      </c>
    </row>
    <row r="70" spans="2:73" x14ac:dyDescent="0.2">
      <c r="B70" s="124">
        <v>67</v>
      </c>
      <c r="C70" s="125">
        <v>87</v>
      </c>
      <c r="D70" s="125" t="s">
        <v>277</v>
      </c>
      <c r="E70" s="126">
        <v>1950</v>
      </c>
      <c r="F70" s="126" t="s">
        <v>246</v>
      </c>
      <c r="G70" s="126">
        <v>3</v>
      </c>
      <c r="H70" s="125" t="s">
        <v>278</v>
      </c>
      <c r="I70" s="160">
        <v>0.1673125</v>
      </c>
      <c r="J70" s="162">
        <v>2.9004629629629628E-3</v>
      </c>
      <c r="K70" s="163">
        <v>2.3009259259259259E-3</v>
      </c>
      <c r="L70" s="163">
        <v>2.3113425925925927E-3</v>
      </c>
      <c r="M70" s="163">
        <v>2.2800925925925927E-3</v>
      </c>
      <c r="N70" s="163">
        <v>2.3055555555555555E-3</v>
      </c>
      <c r="O70" s="163">
        <v>2.3368055555555559E-3</v>
      </c>
      <c r="P70" s="163">
        <v>2.394675925925926E-3</v>
      </c>
      <c r="Q70" s="163">
        <v>2.3310185185185183E-3</v>
      </c>
      <c r="R70" s="163">
        <v>2.3217592592592591E-3</v>
      </c>
      <c r="S70" s="163">
        <v>2.3090277777777779E-3</v>
      </c>
      <c r="T70" s="163">
        <v>2.3055555555555555E-3</v>
      </c>
      <c r="U70" s="163">
        <v>2.2997685185185183E-3</v>
      </c>
      <c r="V70" s="163">
        <v>2.3194444444444443E-3</v>
      </c>
      <c r="W70" s="163">
        <v>2.3738425925925928E-3</v>
      </c>
      <c r="X70" s="163">
        <v>2.394675925925926E-3</v>
      </c>
      <c r="Y70" s="163">
        <v>2.4166666666666668E-3</v>
      </c>
      <c r="Z70" s="163">
        <v>2.3483796296296295E-3</v>
      </c>
      <c r="AA70" s="163">
        <v>2.3668981481481479E-3</v>
      </c>
      <c r="AB70" s="163">
        <v>2.3495370370370371E-3</v>
      </c>
      <c r="AC70" s="163">
        <v>2.391203703703704E-3</v>
      </c>
      <c r="AD70" s="163">
        <v>2.3888888888888887E-3</v>
      </c>
      <c r="AE70" s="163">
        <v>2.3761574074074076E-3</v>
      </c>
      <c r="AF70" s="163">
        <v>2.3437499999999999E-3</v>
      </c>
      <c r="AG70" s="163">
        <v>2.3877314814814816E-3</v>
      </c>
      <c r="AH70" s="163">
        <v>2.3634259259259259E-3</v>
      </c>
      <c r="AI70" s="163">
        <v>2.3761574074074076E-3</v>
      </c>
      <c r="AJ70" s="163">
        <v>2.4259259259259256E-3</v>
      </c>
      <c r="AK70" s="163">
        <v>2.4791666666666668E-3</v>
      </c>
      <c r="AL70" s="163">
        <v>2.515046296296296E-3</v>
      </c>
      <c r="AM70" s="163">
        <v>2.4988425925925924E-3</v>
      </c>
      <c r="AN70" s="163">
        <v>2.3993055555555556E-3</v>
      </c>
      <c r="AO70" s="163">
        <v>2.4421296296296296E-3</v>
      </c>
      <c r="AP70" s="163">
        <v>2.4305555555555556E-3</v>
      </c>
      <c r="AQ70" s="163">
        <v>2.4594907407407408E-3</v>
      </c>
      <c r="AR70" s="163">
        <v>2.4814814814814816E-3</v>
      </c>
      <c r="AS70" s="163">
        <v>2.5138888888888889E-3</v>
      </c>
      <c r="AT70" s="163">
        <v>2.5497685185185185E-3</v>
      </c>
      <c r="AU70" s="163">
        <v>2.6122685185185185E-3</v>
      </c>
      <c r="AV70" s="163">
        <v>2.8171296296296295E-3</v>
      </c>
      <c r="AW70" s="163">
        <v>2.7523148148148151E-3</v>
      </c>
      <c r="AX70" s="163">
        <v>2.7685185185185187E-3</v>
      </c>
      <c r="AY70" s="163">
        <v>2.9594907407407404E-3</v>
      </c>
      <c r="AZ70" s="163">
        <v>2.7997685185185178E-3</v>
      </c>
      <c r="BA70" s="163">
        <v>2.8263888888888891E-3</v>
      </c>
      <c r="BB70" s="163">
        <v>2.8344907407407412E-3</v>
      </c>
      <c r="BC70" s="163">
        <v>2.8796296296296296E-3</v>
      </c>
      <c r="BD70" s="163">
        <v>2.8634259259259255E-3</v>
      </c>
      <c r="BE70" s="163">
        <v>2.9583333333333332E-3</v>
      </c>
      <c r="BF70" s="163">
        <v>2.957175925925926E-3</v>
      </c>
      <c r="BG70" s="163">
        <v>3.0648148148148149E-3</v>
      </c>
      <c r="BH70" s="163">
        <v>2.9062499999999995E-3</v>
      </c>
      <c r="BI70" s="163">
        <v>2.9467592592592588E-3</v>
      </c>
      <c r="BJ70" s="163">
        <v>2.9421296296296296E-3</v>
      </c>
      <c r="BK70" s="163">
        <v>2.9456018518518516E-3</v>
      </c>
      <c r="BL70" s="163">
        <v>3.1134259259259257E-3</v>
      </c>
      <c r="BM70" s="163">
        <v>2.9884259259259261E-3</v>
      </c>
      <c r="BN70" s="163">
        <v>3.0671296296296297E-3</v>
      </c>
      <c r="BO70" s="163">
        <v>3.0219907407407405E-3</v>
      </c>
      <c r="BP70" s="163">
        <v>3.1631944444444442E-3</v>
      </c>
      <c r="BQ70" s="163">
        <v>3.0208333333333333E-3</v>
      </c>
      <c r="BR70" s="163">
        <v>3.0069444444444445E-3</v>
      </c>
      <c r="BS70" s="163">
        <v>2.9305555555555556E-3</v>
      </c>
      <c r="BT70" s="164">
        <v>2.6574074074074074E-3</v>
      </c>
      <c r="BU70" s="164">
        <v>2.7187500000000002E-3</v>
      </c>
    </row>
    <row r="71" spans="2:73" x14ac:dyDescent="0.2">
      <c r="B71" s="124">
        <v>68</v>
      </c>
      <c r="C71" s="125">
        <v>131</v>
      </c>
      <c r="D71" s="125" t="s">
        <v>203</v>
      </c>
      <c r="E71" s="126">
        <v>1981</v>
      </c>
      <c r="F71" s="126" t="s">
        <v>218</v>
      </c>
      <c r="G71" s="126">
        <v>22</v>
      </c>
      <c r="H71" s="125" t="s">
        <v>204</v>
      </c>
      <c r="I71" s="160">
        <v>0.16824189814814816</v>
      </c>
      <c r="J71" s="162">
        <v>3.3391203703703708E-3</v>
      </c>
      <c r="K71" s="163">
        <v>2.5185185185185185E-3</v>
      </c>
      <c r="L71" s="163">
        <v>2.5057870370370368E-3</v>
      </c>
      <c r="M71" s="163">
        <v>2.5277777777777777E-3</v>
      </c>
      <c r="N71" s="163">
        <v>2.5138888888888889E-3</v>
      </c>
      <c r="O71" s="163">
        <v>2.9467592592592588E-3</v>
      </c>
      <c r="P71" s="163">
        <v>2.5092592592592593E-3</v>
      </c>
      <c r="Q71" s="163">
        <v>2.5636574074074073E-3</v>
      </c>
      <c r="R71" s="163">
        <v>2.5312500000000001E-3</v>
      </c>
      <c r="S71" s="163">
        <v>2.5578703703703705E-3</v>
      </c>
      <c r="T71" s="163">
        <v>2.5196759259259261E-3</v>
      </c>
      <c r="U71" s="163">
        <v>2.5069444444444445E-3</v>
      </c>
      <c r="V71" s="163">
        <v>2.5289351851851853E-3</v>
      </c>
      <c r="W71" s="163">
        <v>2.4756944444444444E-3</v>
      </c>
      <c r="X71" s="163">
        <v>2.4652777777777776E-3</v>
      </c>
      <c r="Y71" s="163">
        <v>2.4861111111111112E-3</v>
      </c>
      <c r="Z71" s="163">
        <v>2.4583333333333336E-3</v>
      </c>
      <c r="AA71" s="163">
        <v>2.4768518518518516E-3</v>
      </c>
      <c r="AB71" s="163">
        <v>2.5138888888888889E-3</v>
      </c>
      <c r="AC71" s="163">
        <v>2.491898148148148E-3</v>
      </c>
      <c r="AD71" s="163">
        <v>2.4722222222222224E-3</v>
      </c>
      <c r="AE71" s="163">
        <v>2.4942129629629633E-3</v>
      </c>
      <c r="AF71" s="163">
        <v>2.5254629629629629E-3</v>
      </c>
      <c r="AG71" s="163">
        <v>2.4861111111111112E-3</v>
      </c>
      <c r="AH71" s="163">
        <v>2.5474537037037037E-3</v>
      </c>
      <c r="AI71" s="163">
        <v>2.5196759259259261E-3</v>
      </c>
      <c r="AJ71" s="163">
        <v>2.5196759259259261E-3</v>
      </c>
      <c r="AK71" s="163">
        <v>2.5185185185185185E-3</v>
      </c>
      <c r="AL71" s="163">
        <v>2.5509259259259257E-3</v>
      </c>
      <c r="AM71" s="163">
        <v>2.5011574074074072E-3</v>
      </c>
      <c r="AN71" s="163">
        <v>2.5324074074074073E-3</v>
      </c>
      <c r="AO71" s="163">
        <v>2.5127314814814812E-3</v>
      </c>
      <c r="AP71" s="163">
        <v>2.5520833333333333E-3</v>
      </c>
      <c r="AQ71" s="163">
        <v>2.5439814814814813E-3</v>
      </c>
      <c r="AR71" s="163">
        <v>2.5856481481481481E-3</v>
      </c>
      <c r="AS71" s="163">
        <v>2.5821759259259257E-3</v>
      </c>
      <c r="AT71" s="163">
        <v>2.5960648148148145E-3</v>
      </c>
      <c r="AU71" s="163">
        <v>2.6504629629629625E-3</v>
      </c>
      <c r="AV71" s="163">
        <v>2.6678240740740742E-3</v>
      </c>
      <c r="AW71" s="163">
        <v>2.653935185185185E-3</v>
      </c>
      <c r="AX71" s="163">
        <v>2.6944444444444442E-3</v>
      </c>
      <c r="AY71" s="163">
        <v>2.685185185185185E-3</v>
      </c>
      <c r="AZ71" s="163">
        <v>2.7187500000000002E-3</v>
      </c>
      <c r="BA71" s="163">
        <v>2.7881944444444443E-3</v>
      </c>
      <c r="BB71" s="163">
        <v>2.7465277777777779E-3</v>
      </c>
      <c r="BC71" s="163">
        <v>2.7453703703703702E-3</v>
      </c>
      <c r="BD71" s="163">
        <v>2.7083333333333334E-3</v>
      </c>
      <c r="BE71" s="163">
        <v>2.7256944444444442E-3</v>
      </c>
      <c r="BF71" s="163">
        <v>2.7372685185185187E-3</v>
      </c>
      <c r="BG71" s="163">
        <v>2.8599537037037035E-3</v>
      </c>
      <c r="BH71" s="163">
        <v>2.7870370370370375E-3</v>
      </c>
      <c r="BI71" s="163">
        <v>2.716435185185185E-3</v>
      </c>
      <c r="BJ71" s="163">
        <v>2.7256944444444442E-3</v>
      </c>
      <c r="BK71" s="163">
        <v>2.7384259259259258E-3</v>
      </c>
      <c r="BL71" s="163">
        <v>2.8888888888888888E-3</v>
      </c>
      <c r="BM71" s="163">
        <v>2.8055555555555555E-3</v>
      </c>
      <c r="BN71" s="163">
        <v>2.8252314814814811E-3</v>
      </c>
      <c r="BO71" s="163">
        <v>3.0081018518518521E-3</v>
      </c>
      <c r="BP71" s="163">
        <v>2.7905092592592595E-3</v>
      </c>
      <c r="BQ71" s="163">
        <v>2.7592592592592595E-3</v>
      </c>
      <c r="BR71" s="163">
        <v>2.8263888888888891E-3</v>
      </c>
      <c r="BS71" s="163">
        <v>2.6446759259259258E-3</v>
      </c>
      <c r="BT71" s="164">
        <v>2.5300925925925929E-3</v>
      </c>
      <c r="BU71" s="164">
        <v>2.3356481481481479E-3</v>
      </c>
    </row>
    <row r="72" spans="2:73" x14ac:dyDescent="0.2">
      <c r="B72" s="124">
        <v>69</v>
      </c>
      <c r="C72" s="125">
        <v>68</v>
      </c>
      <c r="D72" s="125" t="s">
        <v>279</v>
      </c>
      <c r="E72" s="126">
        <v>1966</v>
      </c>
      <c r="F72" s="126" t="s">
        <v>224</v>
      </c>
      <c r="G72" s="126">
        <v>14</v>
      </c>
      <c r="H72" s="125" t="s">
        <v>220</v>
      </c>
      <c r="I72" s="160">
        <v>0.16834953703703703</v>
      </c>
      <c r="J72" s="162">
        <v>3.197916666666667E-3</v>
      </c>
      <c r="K72" s="163">
        <v>2.5694444444444445E-3</v>
      </c>
      <c r="L72" s="163">
        <v>2.5370370370370369E-3</v>
      </c>
      <c r="M72" s="163">
        <v>2.429398148148148E-3</v>
      </c>
      <c r="N72" s="163">
        <v>2.4201388888888888E-3</v>
      </c>
      <c r="O72" s="163">
        <v>2.429398148148148E-3</v>
      </c>
      <c r="P72" s="163">
        <v>2.4201388888888888E-3</v>
      </c>
      <c r="Q72" s="163">
        <v>2.4166666666666668E-3</v>
      </c>
      <c r="R72" s="163">
        <v>2.3194444444444443E-3</v>
      </c>
      <c r="S72" s="163">
        <v>2.3368055555555559E-3</v>
      </c>
      <c r="T72" s="163">
        <v>2.3726851851851851E-3</v>
      </c>
      <c r="U72" s="163">
        <v>2.3877314814814816E-3</v>
      </c>
      <c r="V72" s="163">
        <v>2.4247685185185184E-3</v>
      </c>
      <c r="W72" s="163">
        <v>2.4270833333333336E-3</v>
      </c>
      <c r="X72" s="163">
        <v>2.3900462962962959E-3</v>
      </c>
      <c r="Y72" s="163">
        <v>2.3842592592592591E-3</v>
      </c>
      <c r="Z72" s="163">
        <v>2.414351851851852E-3</v>
      </c>
      <c r="AA72" s="163">
        <v>2.4212962962962964E-3</v>
      </c>
      <c r="AB72" s="163">
        <v>2.46875E-3</v>
      </c>
      <c r="AC72" s="163">
        <v>2.5532407407407409E-3</v>
      </c>
      <c r="AD72" s="163">
        <v>2.4710648148148153E-3</v>
      </c>
      <c r="AE72" s="163">
        <v>2.445601851851852E-3</v>
      </c>
      <c r="AF72" s="163">
        <v>2.445601851851852E-3</v>
      </c>
      <c r="AG72" s="163">
        <v>2.445601851851852E-3</v>
      </c>
      <c r="AH72" s="163">
        <v>2.4513888888888888E-3</v>
      </c>
      <c r="AI72" s="163">
        <v>2.4710648148148153E-3</v>
      </c>
      <c r="AJ72" s="163">
        <v>2.445601851851852E-3</v>
      </c>
      <c r="AK72" s="163">
        <v>2.4699074074074072E-3</v>
      </c>
      <c r="AL72" s="163">
        <v>2.5046296296296297E-3</v>
      </c>
      <c r="AM72" s="163">
        <v>2.5000000000000001E-3</v>
      </c>
      <c r="AN72" s="163">
        <v>2.5370370370370369E-3</v>
      </c>
      <c r="AO72" s="163">
        <v>2.5891203703703705E-3</v>
      </c>
      <c r="AP72" s="163">
        <v>2.5358796296296297E-3</v>
      </c>
      <c r="AQ72" s="163">
        <v>2.5798611111111109E-3</v>
      </c>
      <c r="AR72" s="163">
        <v>2.5740740740740741E-3</v>
      </c>
      <c r="AS72" s="163">
        <v>2.693287037037037E-3</v>
      </c>
      <c r="AT72" s="163">
        <v>2.6527777777777782E-3</v>
      </c>
      <c r="AU72" s="163">
        <v>2.6712962962962962E-3</v>
      </c>
      <c r="AV72" s="163">
        <v>2.6250000000000002E-3</v>
      </c>
      <c r="AW72" s="163">
        <v>2.7650462962962963E-3</v>
      </c>
      <c r="AX72" s="163">
        <v>2.6678240740740742E-3</v>
      </c>
      <c r="AY72" s="163">
        <v>2.6516203703703702E-3</v>
      </c>
      <c r="AZ72" s="163">
        <v>2.700231481481481E-3</v>
      </c>
      <c r="BA72" s="163">
        <v>2.7037037037037043E-3</v>
      </c>
      <c r="BB72" s="163">
        <v>2.7349537037037034E-3</v>
      </c>
      <c r="BC72" s="163">
        <v>2.7222222222222218E-3</v>
      </c>
      <c r="BD72" s="163">
        <v>2.7638888888888886E-3</v>
      </c>
      <c r="BE72" s="163">
        <v>2.8055555555555555E-3</v>
      </c>
      <c r="BF72" s="163">
        <v>2.8124999999999995E-3</v>
      </c>
      <c r="BG72" s="163">
        <v>2.8449074074074075E-3</v>
      </c>
      <c r="BH72" s="163">
        <v>2.8136574074074075E-3</v>
      </c>
      <c r="BI72" s="163">
        <v>3.0138888888888889E-3</v>
      </c>
      <c r="BJ72" s="163">
        <v>2.8622685185185188E-3</v>
      </c>
      <c r="BK72" s="163">
        <v>2.8958333333333332E-3</v>
      </c>
      <c r="BL72" s="163">
        <v>2.8877314814814811E-3</v>
      </c>
      <c r="BM72" s="163">
        <v>3.0138888888888889E-3</v>
      </c>
      <c r="BN72" s="163">
        <v>2.9965277777777781E-3</v>
      </c>
      <c r="BO72" s="163">
        <v>2.9733796296296296E-3</v>
      </c>
      <c r="BP72" s="163">
        <v>3.0081018518518521E-3</v>
      </c>
      <c r="BQ72" s="163">
        <v>2.8969907407407412E-3</v>
      </c>
      <c r="BR72" s="163">
        <v>2.9085648148148148E-3</v>
      </c>
      <c r="BS72" s="163">
        <v>2.9016203703703704E-3</v>
      </c>
      <c r="BT72" s="164">
        <v>2.7696759259259259E-3</v>
      </c>
      <c r="BU72" s="164">
        <v>2.8055555555555555E-3</v>
      </c>
    </row>
    <row r="73" spans="2:73" x14ac:dyDescent="0.2">
      <c r="B73" s="124">
        <v>70</v>
      </c>
      <c r="C73" s="125">
        <v>110</v>
      </c>
      <c r="D73" s="125" t="s">
        <v>159</v>
      </c>
      <c r="E73" s="126">
        <v>1947</v>
      </c>
      <c r="F73" s="126" t="s">
        <v>280</v>
      </c>
      <c r="G73" s="126">
        <v>1</v>
      </c>
      <c r="H73" s="125" t="s">
        <v>160</v>
      </c>
      <c r="I73" s="160">
        <v>0.16914351851851853</v>
      </c>
      <c r="J73" s="162">
        <v>2.8275462962962963E-3</v>
      </c>
      <c r="K73" s="163">
        <v>2.3252314814814815E-3</v>
      </c>
      <c r="L73" s="163">
        <v>2.2997685185185183E-3</v>
      </c>
      <c r="M73" s="163">
        <v>2.2870370370370371E-3</v>
      </c>
      <c r="N73" s="163">
        <v>2.2951388888888891E-3</v>
      </c>
      <c r="O73" s="163">
        <v>2.3159722222222223E-3</v>
      </c>
      <c r="P73" s="163">
        <v>2.3113425925925927E-3</v>
      </c>
      <c r="Q73" s="163">
        <v>2.3263888888888887E-3</v>
      </c>
      <c r="R73" s="163">
        <v>2.3333333333333335E-3</v>
      </c>
      <c r="S73" s="163">
        <v>2.3506944444444443E-3</v>
      </c>
      <c r="T73" s="163">
        <v>2.3680555555555555E-3</v>
      </c>
      <c r="U73" s="163">
        <v>2.3553240740740739E-3</v>
      </c>
      <c r="V73" s="163">
        <v>2.3576388888888887E-3</v>
      </c>
      <c r="W73" s="163">
        <v>2.3807870370370367E-3</v>
      </c>
      <c r="X73" s="163">
        <v>2.3530092592592591E-3</v>
      </c>
      <c r="Y73" s="163">
        <v>2.3553240740740739E-3</v>
      </c>
      <c r="Z73" s="163">
        <v>2.4409722222222224E-3</v>
      </c>
      <c r="AA73" s="163">
        <v>2.4050925925925928E-3</v>
      </c>
      <c r="AB73" s="163">
        <v>2.4317129629629632E-3</v>
      </c>
      <c r="AC73" s="163">
        <v>2.429398148148148E-3</v>
      </c>
      <c r="AD73" s="163">
        <v>2.4513888888888888E-3</v>
      </c>
      <c r="AE73" s="163">
        <v>2.4641203703703704E-3</v>
      </c>
      <c r="AF73" s="163">
        <v>2.4224537037037036E-3</v>
      </c>
      <c r="AG73" s="163">
        <v>2.5208333333333333E-3</v>
      </c>
      <c r="AH73" s="163">
        <v>2.5162037037037037E-3</v>
      </c>
      <c r="AI73" s="163">
        <v>2.5752314814814817E-3</v>
      </c>
      <c r="AJ73" s="163">
        <v>2.5729166666666665E-3</v>
      </c>
      <c r="AK73" s="163">
        <v>2.5520833333333333E-3</v>
      </c>
      <c r="AL73" s="163">
        <v>2.5590277777777777E-3</v>
      </c>
      <c r="AM73" s="163">
        <v>2.5543981481481481E-3</v>
      </c>
      <c r="AN73" s="163">
        <v>2.5405092592592593E-3</v>
      </c>
      <c r="AO73" s="163">
        <v>2.5682870370370369E-3</v>
      </c>
      <c r="AP73" s="163">
        <v>2.5949074074074073E-3</v>
      </c>
      <c r="AQ73" s="163">
        <v>2.6006944444444445E-3</v>
      </c>
      <c r="AR73" s="163">
        <v>2.6550925925925926E-3</v>
      </c>
      <c r="AS73" s="163">
        <v>2.646990740740741E-3</v>
      </c>
      <c r="AT73" s="163">
        <v>2.6400462962962966E-3</v>
      </c>
      <c r="AU73" s="163">
        <v>2.6284722222222226E-3</v>
      </c>
      <c r="AV73" s="163">
        <v>2.6817129629629634E-3</v>
      </c>
      <c r="AW73" s="163">
        <v>2.7152777777777778E-3</v>
      </c>
      <c r="AX73" s="163">
        <v>2.7199074074074074E-3</v>
      </c>
      <c r="AY73" s="163">
        <v>2.7407407407407411E-3</v>
      </c>
      <c r="AZ73" s="163">
        <v>2.7372685185185187E-3</v>
      </c>
      <c r="BA73" s="163">
        <v>2.7581018518518519E-3</v>
      </c>
      <c r="BB73" s="163">
        <v>2.7754629629629626E-3</v>
      </c>
      <c r="BC73" s="163">
        <v>2.8101851851851851E-3</v>
      </c>
      <c r="BD73" s="163">
        <v>2.8726851851851852E-3</v>
      </c>
      <c r="BE73" s="163">
        <v>2.8657407407407412E-3</v>
      </c>
      <c r="BF73" s="163">
        <v>2.8611111111111111E-3</v>
      </c>
      <c r="BG73" s="163">
        <v>2.9050925925925928E-3</v>
      </c>
      <c r="BH73" s="163">
        <v>2.9745370370370373E-3</v>
      </c>
      <c r="BI73" s="163">
        <v>3.1493055555555558E-3</v>
      </c>
      <c r="BJ73" s="163">
        <v>2.9293981481481484E-3</v>
      </c>
      <c r="BK73" s="163">
        <v>2.8796296296296296E-3</v>
      </c>
      <c r="BL73" s="163">
        <v>2.8807870370370372E-3</v>
      </c>
      <c r="BM73" s="163">
        <v>2.8969907407407412E-3</v>
      </c>
      <c r="BN73" s="163">
        <v>2.9780092592592588E-3</v>
      </c>
      <c r="BO73" s="163">
        <v>2.9583333333333332E-3</v>
      </c>
      <c r="BP73" s="163">
        <v>2.9641203703703704E-3</v>
      </c>
      <c r="BQ73" s="163">
        <v>2.9884259259259261E-3</v>
      </c>
      <c r="BR73" s="163">
        <v>3.0023148148148149E-3</v>
      </c>
      <c r="BS73" s="163">
        <v>2.9907407407407404E-3</v>
      </c>
      <c r="BT73" s="164">
        <v>2.9444444444444444E-3</v>
      </c>
      <c r="BU73" s="164">
        <v>3.5497685185185181E-3</v>
      </c>
    </row>
    <row r="74" spans="2:73" x14ac:dyDescent="0.2">
      <c r="B74" s="124">
        <v>71</v>
      </c>
      <c r="C74" s="125">
        <v>34</v>
      </c>
      <c r="D74" s="125" t="s">
        <v>36</v>
      </c>
      <c r="E74" s="126">
        <v>1969</v>
      </c>
      <c r="F74" s="126" t="s">
        <v>215</v>
      </c>
      <c r="G74" s="126">
        <v>26</v>
      </c>
      <c r="H74" s="125" t="s">
        <v>37</v>
      </c>
      <c r="I74" s="160">
        <v>0.17068287037037036</v>
      </c>
      <c r="J74" s="162">
        <v>2.5104166666666669E-3</v>
      </c>
      <c r="K74" s="163">
        <v>2.2083333333333334E-3</v>
      </c>
      <c r="L74" s="163">
        <v>2.2673611111111111E-3</v>
      </c>
      <c r="M74" s="163">
        <v>2.2650462962962963E-3</v>
      </c>
      <c r="N74" s="163">
        <v>2.2870370370370371E-3</v>
      </c>
      <c r="O74" s="163">
        <v>2.3090277777777779E-3</v>
      </c>
      <c r="P74" s="163">
        <v>2.3888888888888887E-3</v>
      </c>
      <c r="Q74" s="163">
        <v>2.3784722222222224E-3</v>
      </c>
      <c r="R74" s="163">
        <v>2.3969907407407408E-3</v>
      </c>
      <c r="S74" s="163">
        <v>2.4467592592592592E-3</v>
      </c>
      <c r="T74" s="163">
        <v>2.5081018518518521E-3</v>
      </c>
      <c r="U74" s="163">
        <v>2.4861111111111112E-3</v>
      </c>
      <c r="V74" s="163">
        <v>2.5023148148148149E-3</v>
      </c>
      <c r="W74" s="163">
        <v>2.5613425925925929E-3</v>
      </c>
      <c r="X74" s="163">
        <v>2.5497685185185185E-3</v>
      </c>
      <c r="Y74" s="163">
        <v>2.5081018518518521E-3</v>
      </c>
      <c r="Z74" s="163">
        <v>2.5474537037037037E-3</v>
      </c>
      <c r="AA74" s="163">
        <v>2.4525462962962964E-3</v>
      </c>
      <c r="AB74" s="163">
        <v>2.5324074074074073E-3</v>
      </c>
      <c r="AC74" s="163">
        <v>2.5358796296296297E-3</v>
      </c>
      <c r="AD74" s="163">
        <v>2.5891203703703705E-3</v>
      </c>
      <c r="AE74" s="163">
        <v>2.5497685185185185E-3</v>
      </c>
      <c r="AF74" s="163">
        <v>2.5972222222222226E-3</v>
      </c>
      <c r="AG74" s="163">
        <v>2.6446759259259258E-3</v>
      </c>
      <c r="AH74" s="163">
        <v>2.6064814814814818E-3</v>
      </c>
      <c r="AI74" s="163">
        <v>2.6284722222222226E-3</v>
      </c>
      <c r="AJ74" s="163">
        <v>2.5740740740740741E-3</v>
      </c>
      <c r="AK74" s="163">
        <v>2.5578703703703705E-3</v>
      </c>
      <c r="AL74" s="163">
        <v>2.5902777777777777E-3</v>
      </c>
      <c r="AM74" s="163">
        <v>2.6192129629629625E-3</v>
      </c>
      <c r="AN74" s="163">
        <v>2.6412037037037033E-3</v>
      </c>
      <c r="AO74" s="163">
        <v>2.6597222222222226E-3</v>
      </c>
      <c r="AP74" s="163">
        <v>2.6493055555555558E-3</v>
      </c>
      <c r="AQ74" s="163">
        <v>2.6134259259259257E-3</v>
      </c>
      <c r="AR74" s="163">
        <v>2.6585648148148146E-3</v>
      </c>
      <c r="AS74" s="163">
        <v>2.6377314814814818E-3</v>
      </c>
      <c r="AT74" s="163">
        <v>2.6527777777777782E-3</v>
      </c>
      <c r="AU74" s="163">
        <v>2.6793981481481482E-3</v>
      </c>
      <c r="AV74" s="163">
        <v>2.673611111111111E-3</v>
      </c>
      <c r="AW74" s="163">
        <v>2.7222222222222218E-3</v>
      </c>
      <c r="AX74" s="163">
        <v>2.7465277777777779E-3</v>
      </c>
      <c r="AY74" s="163">
        <v>2.7581018518518519E-3</v>
      </c>
      <c r="AZ74" s="163">
        <v>2.7650462962962963E-3</v>
      </c>
      <c r="BA74" s="163">
        <v>2.8113425925925923E-3</v>
      </c>
      <c r="BB74" s="163">
        <v>2.7870370370370375E-3</v>
      </c>
      <c r="BC74" s="163">
        <v>2.8564814814814811E-3</v>
      </c>
      <c r="BD74" s="163">
        <v>2.8379629629629627E-3</v>
      </c>
      <c r="BE74" s="163">
        <v>2.8900462962962968E-3</v>
      </c>
      <c r="BF74" s="163">
        <v>2.9074074074074072E-3</v>
      </c>
      <c r="BG74" s="163">
        <v>2.8726851851851852E-3</v>
      </c>
      <c r="BH74" s="163">
        <v>2.8969907407407412E-3</v>
      </c>
      <c r="BI74" s="163">
        <v>2.8599537037037035E-3</v>
      </c>
      <c r="BJ74" s="163">
        <v>2.9479166666666668E-3</v>
      </c>
      <c r="BK74" s="163">
        <v>2.9895833333333332E-3</v>
      </c>
      <c r="BL74" s="163">
        <v>2.9282407407407412E-3</v>
      </c>
      <c r="BM74" s="163">
        <v>2.9930555555555557E-3</v>
      </c>
      <c r="BN74" s="163">
        <v>2.9421296296296296E-3</v>
      </c>
      <c r="BO74" s="163">
        <v>2.9305555555555556E-3</v>
      </c>
      <c r="BP74" s="163">
        <v>3.0462962962962965E-3</v>
      </c>
      <c r="BQ74" s="163">
        <v>3.0231481481481481E-3</v>
      </c>
      <c r="BR74" s="163">
        <v>3.0092592592592588E-3</v>
      </c>
      <c r="BS74" s="163">
        <v>3.0173611111111109E-3</v>
      </c>
      <c r="BT74" s="164">
        <v>3.1608796296296298E-3</v>
      </c>
      <c r="BU74" s="164">
        <v>2.5173611111111113E-3</v>
      </c>
    </row>
    <row r="75" spans="2:73" x14ac:dyDescent="0.2">
      <c r="B75" s="124">
        <v>72</v>
      </c>
      <c r="C75" s="125">
        <v>85</v>
      </c>
      <c r="D75" s="125" t="s">
        <v>281</v>
      </c>
      <c r="E75" s="126">
        <v>1982</v>
      </c>
      <c r="F75" s="126" t="s">
        <v>181</v>
      </c>
      <c r="G75" s="126">
        <v>4</v>
      </c>
      <c r="H75" s="125" t="s">
        <v>282</v>
      </c>
      <c r="I75" s="160">
        <v>0.17098611111111109</v>
      </c>
      <c r="J75" s="162">
        <v>2.6655092592592594E-3</v>
      </c>
      <c r="K75" s="163">
        <v>2.3206018518518519E-3</v>
      </c>
      <c r="L75" s="163">
        <v>2.3425925925925923E-3</v>
      </c>
      <c r="M75" s="163">
        <v>2.3958333333333336E-3</v>
      </c>
      <c r="N75" s="163">
        <v>2.4027777777777776E-3</v>
      </c>
      <c r="O75" s="163">
        <v>2.445601851851852E-3</v>
      </c>
      <c r="P75" s="163">
        <v>2.4247685185185184E-3</v>
      </c>
      <c r="Q75" s="163">
        <v>2.4525462962962964E-3</v>
      </c>
      <c r="R75" s="163">
        <v>2.4930555555555552E-3</v>
      </c>
      <c r="S75" s="163">
        <v>2.4780092592592592E-3</v>
      </c>
      <c r="T75" s="163">
        <v>2.3981481481481479E-3</v>
      </c>
      <c r="U75" s="163">
        <v>2.3969907407407408E-3</v>
      </c>
      <c r="V75" s="163">
        <v>2.4120370370370368E-3</v>
      </c>
      <c r="W75" s="163">
        <v>2.4560185185185184E-3</v>
      </c>
      <c r="X75" s="163">
        <v>2.4513888888888888E-3</v>
      </c>
      <c r="Y75" s="163">
        <v>2.4664351851851852E-3</v>
      </c>
      <c r="Z75" s="163">
        <v>2.5000000000000001E-3</v>
      </c>
      <c r="AA75" s="163">
        <v>2.5601851851851849E-3</v>
      </c>
      <c r="AB75" s="163">
        <v>2.5451388888888889E-3</v>
      </c>
      <c r="AC75" s="163">
        <v>2.5486111111111113E-3</v>
      </c>
      <c r="AD75" s="163">
        <v>2.5451388888888889E-3</v>
      </c>
      <c r="AE75" s="163">
        <v>2.5057870370370368E-3</v>
      </c>
      <c r="AF75" s="163">
        <v>2.4826388888888888E-3</v>
      </c>
      <c r="AG75" s="163">
        <v>2.5335648148148149E-3</v>
      </c>
      <c r="AH75" s="163">
        <v>2.4826388888888888E-3</v>
      </c>
      <c r="AI75" s="163">
        <v>2.4722222222222224E-3</v>
      </c>
      <c r="AJ75" s="163">
        <v>2.4791666666666668E-3</v>
      </c>
      <c r="AK75" s="163">
        <v>2.5266203703703705E-3</v>
      </c>
      <c r="AL75" s="163">
        <v>2.5960648148148145E-3</v>
      </c>
      <c r="AM75" s="163">
        <v>2.5787037037037037E-3</v>
      </c>
      <c r="AN75" s="163">
        <v>2.5335648148148149E-3</v>
      </c>
      <c r="AO75" s="163">
        <v>2.5625000000000001E-3</v>
      </c>
      <c r="AP75" s="163">
        <v>2.5972222222222226E-3</v>
      </c>
      <c r="AQ75" s="163">
        <v>2.6284722222222226E-3</v>
      </c>
      <c r="AR75" s="163">
        <v>2.7083333333333334E-3</v>
      </c>
      <c r="AS75" s="163">
        <v>2.6574074074074074E-3</v>
      </c>
      <c r="AT75" s="163">
        <v>2.6805555555555554E-3</v>
      </c>
      <c r="AU75" s="163">
        <v>2.7291666666666662E-3</v>
      </c>
      <c r="AV75" s="163">
        <v>2.7326388888888891E-3</v>
      </c>
      <c r="AW75" s="163">
        <v>2.7395833333333335E-3</v>
      </c>
      <c r="AX75" s="163">
        <v>2.7581018518518519E-3</v>
      </c>
      <c r="AY75" s="163">
        <v>2.7696759259259259E-3</v>
      </c>
      <c r="AZ75" s="163">
        <v>2.7986111111111111E-3</v>
      </c>
      <c r="BA75" s="163">
        <v>2.7465277777777779E-3</v>
      </c>
      <c r="BB75" s="163">
        <v>2.704861111111111E-3</v>
      </c>
      <c r="BC75" s="163">
        <v>2.6747685185185186E-3</v>
      </c>
      <c r="BD75" s="163">
        <v>2.747685185185185E-3</v>
      </c>
      <c r="BE75" s="163">
        <v>2.7465277777777779E-3</v>
      </c>
      <c r="BF75" s="163">
        <v>2.8483796296296295E-3</v>
      </c>
      <c r="BG75" s="163">
        <v>2.9236111111111112E-3</v>
      </c>
      <c r="BH75" s="163">
        <v>2.9756944444444444E-3</v>
      </c>
      <c r="BI75" s="163">
        <v>2.9085648148148148E-3</v>
      </c>
      <c r="BJ75" s="163">
        <v>2.9884259259259261E-3</v>
      </c>
      <c r="BK75" s="163">
        <v>2.9745370370370373E-3</v>
      </c>
      <c r="BL75" s="163">
        <v>2.8923611111111112E-3</v>
      </c>
      <c r="BM75" s="163">
        <v>2.9340277777777772E-3</v>
      </c>
      <c r="BN75" s="163">
        <v>2.9629629629629628E-3</v>
      </c>
      <c r="BO75" s="163">
        <v>3.0312500000000005E-3</v>
      </c>
      <c r="BP75" s="163">
        <v>3.0729166666666665E-3</v>
      </c>
      <c r="BQ75" s="163">
        <v>3.0868055555555557E-3</v>
      </c>
      <c r="BR75" s="163">
        <v>3.0798611111111109E-3</v>
      </c>
      <c r="BS75" s="163">
        <v>3.1354166666666666E-3</v>
      </c>
      <c r="BT75" s="164">
        <v>3.189814814814815E-3</v>
      </c>
      <c r="BU75" s="164">
        <v>3.1064814814814813E-3</v>
      </c>
    </row>
    <row r="76" spans="2:73" x14ac:dyDescent="0.2">
      <c r="B76" s="124">
        <v>73</v>
      </c>
      <c r="C76" s="125">
        <v>63</v>
      </c>
      <c r="D76" s="125" t="s">
        <v>28</v>
      </c>
      <c r="E76" s="126">
        <v>1964</v>
      </c>
      <c r="F76" s="126" t="s">
        <v>224</v>
      </c>
      <c r="G76" s="126">
        <v>15</v>
      </c>
      <c r="H76" s="125" t="s">
        <v>29</v>
      </c>
      <c r="I76" s="160">
        <v>0.17207870370370371</v>
      </c>
      <c r="J76" s="162">
        <v>3.2581018518518519E-3</v>
      </c>
      <c r="K76" s="163">
        <v>2.5370370370370369E-3</v>
      </c>
      <c r="L76" s="163">
        <v>2.5219907407407409E-3</v>
      </c>
      <c r="M76" s="163">
        <v>2.5289351851851853E-3</v>
      </c>
      <c r="N76" s="163">
        <v>2.5081018518518521E-3</v>
      </c>
      <c r="O76" s="163">
        <v>2.5173611111111113E-3</v>
      </c>
      <c r="P76" s="163">
        <v>2.5891203703703705E-3</v>
      </c>
      <c r="Q76" s="163">
        <v>2.4583333333333336E-3</v>
      </c>
      <c r="R76" s="163">
        <v>2.4814814814814816E-3</v>
      </c>
      <c r="S76" s="163">
        <v>2.5208333333333333E-3</v>
      </c>
      <c r="T76" s="163">
        <v>2.5416666666666669E-3</v>
      </c>
      <c r="U76" s="163">
        <v>2.5868055555555557E-3</v>
      </c>
      <c r="V76" s="163">
        <v>2.5868055555555557E-3</v>
      </c>
      <c r="W76" s="163">
        <v>2.5219907407407409E-3</v>
      </c>
      <c r="X76" s="163">
        <v>2.4780092592592592E-3</v>
      </c>
      <c r="Y76" s="163">
        <v>2.5081018518518521E-3</v>
      </c>
      <c r="Z76" s="163">
        <v>2.5162037037037037E-3</v>
      </c>
      <c r="AA76" s="163">
        <v>2.5023148148148149E-3</v>
      </c>
      <c r="AB76" s="163">
        <v>2.5925925925925925E-3</v>
      </c>
      <c r="AC76" s="163">
        <v>2.4976851851851853E-3</v>
      </c>
      <c r="AD76" s="163">
        <v>2.5625000000000001E-3</v>
      </c>
      <c r="AE76" s="163">
        <v>2.6087962962962966E-3</v>
      </c>
      <c r="AF76" s="163">
        <v>2.6076388888888889E-3</v>
      </c>
      <c r="AG76" s="163">
        <v>2.5856481481481481E-3</v>
      </c>
      <c r="AH76" s="163">
        <v>2.5844907407407409E-3</v>
      </c>
      <c r="AI76" s="163">
        <v>2.5868055555555557E-3</v>
      </c>
      <c r="AJ76" s="163">
        <v>2.5879629629629629E-3</v>
      </c>
      <c r="AK76" s="163">
        <v>2.6863425925925926E-3</v>
      </c>
      <c r="AL76" s="163">
        <v>2.5995370370370369E-3</v>
      </c>
      <c r="AM76" s="163">
        <v>2.615740740740741E-3</v>
      </c>
      <c r="AN76" s="163">
        <v>2.6875000000000002E-3</v>
      </c>
      <c r="AO76" s="163">
        <v>2.6134259259259257E-3</v>
      </c>
      <c r="AP76" s="163">
        <v>2.6585648148148146E-3</v>
      </c>
      <c r="AQ76" s="163">
        <v>2.7129629629629626E-3</v>
      </c>
      <c r="AR76" s="163">
        <v>2.6840277777777778E-3</v>
      </c>
      <c r="AS76" s="163">
        <v>2.7037037037037043E-3</v>
      </c>
      <c r="AT76" s="163">
        <v>2.716435185185185E-3</v>
      </c>
      <c r="AU76" s="163">
        <v>2.7256944444444442E-3</v>
      </c>
      <c r="AV76" s="163">
        <v>2.7743055555555559E-3</v>
      </c>
      <c r="AW76" s="163">
        <v>2.8032407407407411E-3</v>
      </c>
      <c r="AX76" s="163">
        <v>2.7638888888888886E-3</v>
      </c>
      <c r="AY76" s="163">
        <v>2.8379629629629627E-3</v>
      </c>
      <c r="AZ76" s="163">
        <v>2.9780092592592588E-3</v>
      </c>
      <c r="BA76" s="163">
        <v>2.7754629629629626E-3</v>
      </c>
      <c r="BB76" s="163">
        <v>2.8923611111111112E-3</v>
      </c>
      <c r="BC76" s="163">
        <v>2.8495370370370371E-3</v>
      </c>
      <c r="BD76" s="163">
        <v>2.8391203703703703E-3</v>
      </c>
      <c r="BE76" s="163">
        <v>2.8946759259259255E-3</v>
      </c>
      <c r="BF76" s="163">
        <v>2.8981481481481484E-3</v>
      </c>
      <c r="BG76" s="163">
        <v>2.9942129629629628E-3</v>
      </c>
      <c r="BH76" s="163">
        <v>2.8553240740740739E-3</v>
      </c>
      <c r="BI76" s="163">
        <v>2.9444444444444444E-3</v>
      </c>
      <c r="BJ76" s="163">
        <v>2.9699074074074072E-3</v>
      </c>
      <c r="BK76" s="163">
        <v>2.9537037037037032E-3</v>
      </c>
      <c r="BL76" s="163">
        <v>2.8854166666666668E-3</v>
      </c>
      <c r="BM76" s="163">
        <v>2.9513888888888888E-3</v>
      </c>
      <c r="BN76" s="163">
        <v>2.9282407407407412E-3</v>
      </c>
      <c r="BO76" s="163">
        <v>2.8229166666666667E-3</v>
      </c>
      <c r="BP76" s="163">
        <v>2.7280092592592594E-3</v>
      </c>
      <c r="BQ76" s="163">
        <v>2.6979166666666666E-3</v>
      </c>
      <c r="BR76" s="163">
        <v>2.6296296296296293E-3</v>
      </c>
      <c r="BS76" s="163">
        <v>2.6724537037037034E-3</v>
      </c>
      <c r="BT76" s="164">
        <v>2.5428240740740741E-3</v>
      </c>
      <c r="BU76" s="164">
        <v>2.414351851851852E-3</v>
      </c>
    </row>
    <row r="77" spans="2:73" x14ac:dyDescent="0.2">
      <c r="B77" s="124">
        <v>74</v>
      </c>
      <c r="C77" s="125">
        <v>60</v>
      </c>
      <c r="D77" s="125" t="s">
        <v>26</v>
      </c>
      <c r="E77" s="126">
        <v>1949</v>
      </c>
      <c r="F77" s="126" t="s">
        <v>246</v>
      </c>
      <c r="G77" s="126">
        <v>4</v>
      </c>
      <c r="H77" s="125" t="s">
        <v>27</v>
      </c>
      <c r="I77" s="160">
        <v>0.17438773148148148</v>
      </c>
      <c r="J77" s="162">
        <v>3.2222222222222218E-3</v>
      </c>
      <c r="K77" s="163">
        <v>2.515046296296296E-3</v>
      </c>
      <c r="L77" s="163">
        <v>2.4722222222222224E-3</v>
      </c>
      <c r="M77" s="163">
        <v>2.4895833333333332E-3</v>
      </c>
      <c r="N77" s="163">
        <v>2.5092592592592593E-3</v>
      </c>
      <c r="O77" s="163">
        <v>2.5104166666666669E-3</v>
      </c>
      <c r="P77" s="163">
        <v>2.5254629629629629E-3</v>
      </c>
      <c r="Q77" s="163">
        <v>2.5034722222222225E-3</v>
      </c>
      <c r="R77" s="163">
        <v>2.5081018518518521E-3</v>
      </c>
      <c r="S77" s="163">
        <v>2.5312500000000001E-3</v>
      </c>
      <c r="T77" s="163">
        <v>2.5277777777777777E-3</v>
      </c>
      <c r="U77" s="163">
        <v>2.5046296296296297E-3</v>
      </c>
      <c r="V77" s="163">
        <v>2.5358796296296297E-3</v>
      </c>
      <c r="W77" s="163">
        <v>2.5648148148148149E-3</v>
      </c>
      <c r="X77" s="163">
        <v>2.5543981481481481E-3</v>
      </c>
      <c r="Y77" s="163">
        <v>2.5613425925925929E-3</v>
      </c>
      <c r="Z77" s="163">
        <v>2.5821759259259257E-3</v>
      </c>
      <c r="AA77" s="163">
        <v>2.5590277777777777E-3</v>
      </c>
      <c r="AB77" s="163">
        <v>2.5891203703703705E-3</v>
      </c>
      <c r="AC77" s="163">
        <v>2.5914351851851849E-3</v>
      </c>
      <c r="AD77" s="163">
        <v>2.5833333333333337E-3</v>
      </c>
      <c r="AE77" s="163">
        <v>2.5879629629629629E-3</v>
      </c>
      <c r="AF77" s="163">
        <v>2.5868055555555557E-3</v>
      </c>
      <c r="AG77" s="163">
        <v>2.5717592592592593E-3</v>
      </c>
      <c r="AH77" s="163">
        <v>2.5868055555555557E-3</v>
      </c>
      <c r="AI77" s="163">
        <v>2.6006944444444445E-3</v>
      </c>
      <c r="AJ77" s="163">
        <v>2.5798611111111109E-3</v>
      </c>
      <c r="AK77" s="163">
        <v>2.5925925925925925E-3</v>
      </c>
      <c r="AL77" s="163">
        <v>2.6006944444444445E-3</v>
      </c>
      <c r="AM77" s="163">
        <v>2.6215277777777777E-3</v>
      </c>
      <c r="AN77" s="163">
        <v>2.6608796296296294E-3</v>
      </c>
      <c r="AO77" s="163">
        <v>2.642361111111111E-3</v>
      </c>
      <c r="AP77" s="163">
        <v>2.6435185185185186E-3</v>
      </c>
      <c r="AQ77" s="163">
        <v>2.6377314814814818E-3</v>
      </c>
      <c r="AR77" s="163">
        <v>2.6388888888888885E-3</v>
      </c>
      <c r="AS77" s="163">
        <v>2.678240740740741E-3</v>
      </c>
      <c r="AT77" s="163">
        <v>2.6597222222222226E-3</v>
      </c>
      <c r="AU77" s="163">
        <v>2.673611111111111E-3</v>
      </c>
      <c r="AV77" s="163">
        <v>2.6412037037037033E-3</v>
      </c>
      <c r="AW77" s="163">
        <v>2.6631944444444442E-3</v>
      </c>
      <c r="AX77" s="163">
        <v>2.6585648148148146E-3</v>
      </c>
      <c r="AY77" s="163">
        <v>2.7129629629629626E-3</v>
      </c>
      <c r="AZ77" s="163">
        <v>2.6967592592592594E-3</v>
      </c>
      <c r="BA77" s="163">
        <v>2.7152777777777778E-3</v>
      </c>
      <c r="BB77" s="163">
        <v>2.7187500000000002E-3</v>
      </c>
      <c r="BC77" s="163">
        <v>2.7731481481481478E-3</v>
      </c>
      <c r="BD77" s="163">
        <v>2.8032407407407411E-3</v>
      </c>
      <c r="BE77" s="163">
        <v>2.8090277777777779E-3</v>
      </c>
      <c r="BF77" s="163">
        <v>2.7789351851851851E-3</v>
      </c>
      <c r="BG77" s="163">
        <v>2.8101851851851851E-3</v>
      </c>
      <c r="BH77" s="163">
        <v>2.8472222222222219E-3</v>
      </c>
      <c r="BI77" s="163">
        <v>2.8368055555555555E-3</v>
      </c>
      <c r="BJ77" s="163">
        <v>3.2476851851851851E-3</v>
      </c>
      <c r="BK77" s="163">
        <v>3.2118055555555559E-3</v>
      </c>
      <c r="BL77" s="163">
        <v>3.0347222222222221E-3</v>
      </c>
      <c r="BM77" s="163">
        <v>3.1331018518518518E-3</v>
      </c>
      <c r="BN77" s="163">
        <v>3.0717592592592589E-3</v>
      </c>
      <c r="BO77" s="163">
        <v>3.0914351851851853E-3</v>
      </c>
      <c r="BP77" s="163">
        <v>3.2268518518518518E-3</v>
      </c>
      <c r="BQ77" s="163">
        <v>3.1006944444444441E-3</v>
      </c>
      <c r="BR77" s="163">
        <v>2.9907407407407404E-3</v>
      </c>
      <c r="BS77" s="163">
        <v>3.1574074074074074E-3</v>
      </c>
      <c r="BT77" s="164">
        <v>3.0879629629629625E-3</v>
      </c>
      <c r="BU77" s="164">
        <v>3.0636574074074077E-3</v>
      </c>
    </row>
    <row r="78" spans="2:73" x14ac:dyDescent="0.2">
      <c r="B78" s="124">
        <v>75</v>
      </c>
      <c r="C78" s="125">
        <v>42</v>
      </c>
      <c r="D78" s="125" t="s">
        <v>19</v>
      </c>
      <c r="E78" s="126">
        <v>1961</v>
      </c>
      <c r="F78" s="126" t="s">
        <v>224</v>
      </c>
      <c r="G78" s="126">
        <v>16</v>
      </c>
      <c r="H78" s="125" t="s">
        <v>220</v>
      </c>
      <c r="I78" s="160">
        <v>0.17527430555555557</v>
      </c>
      <c r="J78" s="162">
        <v>2.9687500000000005E-3</v>
      </c>
      <c r="K78" s="163">
        <v>2.488425925925926E-3</v>
      </c>
      <c r="L78" s="163">
        <v>2.4421296296296296E-3</v>
      </c>
      <c r="M78" s="163">
        <v>2.3923611111111112E-3</v>
      </c>
      <c r="N78" s="163">
        <v>2.4305555555555556E-3</v>
      </c>
      <c r="O78" s="163">
        <v>2.445601851851852E-3</v>
      </c>
      <c r="P78" s="163">
        <v>2.4444444444444444E-3</v>
      </c>
      <c r="Q78" s="163">
        <v>2.5752314814814817E-3</v>
      </c>
      <c r="R78" s="163">
        <v>2.4641203703703704E-3</v>
      </c>
      <c r="S78" s="163">
        <v>2.4641203703703704E-3</v>
      </c>
      <c r="T78" s="163">
        <v>2.4560185185185184E-3</v>
      </c>
      <c r="U78" s="163">
        <v>2.491898148148148E-3</v>
      </c>
      <c r="V78" s="163">
        <v>2.5127314814814812E-3</v>
      </c>
      <c r="W78" s="163">
        <v>2.5219907407407409E-3</v>
      </c>
      <c r="X78" s="163">
        <v>2.6134259259259257E-3</v>
      </c>
      <c r="Y78" s="163">
        <v>2.538194444444444E-3</v>
      </c>
      <c r="Z78" s="163">
        <v>2.5115740740740741E-3</v>
      </c>
      <c r="AA78" s="163">
        <v>2.5185185185185185E-3</v>
      </c>
      <c r="AB78" s="163">
        <v>2.5625000000000001E-3</v>
      </c>
      <c r="AC78" s="163">
        <v>2.5671296296296297E-3</v>
      </c>
      <c r="AD78" s="163">
        <v>2.7442129629629626E-3</v>
      </c>
      <c r="AE78" s="163">
        <v>2.6319444444444441E-3</v>
      </c>
      <c r="AF78" s="163">
        <v>2.5462962962962961E-3</v>
      </c>
      <c r="AG78" s="163">
        <v>2.5960648148148145E-3</v>
      </c>
      <c r="AH78" s="163">
        <v>2.6122685185185185E-3</v>
      </c>
      <c r="AI78" s="163">
        <v>2.6608796296296294E-3</v>
      </c>
      <c r="AJ78" s="163">
        <v>2.6828703703703702E-3</v>
      </c>
      <c r="AK78" s="163">
        <v>2.7881944444444443E-3</v>
      </c>
      <c r="AL78" s="163">
        <v>2.6597222222222226E-3</v>
      </c>
      <c r="AM78" s="163">
        <v>2.6805555555555554E-3</v>
      </c>
      <c r="AN78" s="163">
        <v>2.673611111111111E-3</v>
      </c>
      <c r="AO78" s="163">
        <v>2.6990740740740742E-3</v>
      </c>
      <c r="AP78" s="163">
        <v>2.6747685185185186E-3</v>
      </c>
      <c r="AQ78" s="163">
        <v>2.6990740740740742E-3</v>
      </c>
      <c r="AR78" s="163">
        <v>2.7870370370370375E-3</v>
      </c>
      <c r="AS78" s="163">
        <v>2.7256944444444442E-3</v>
      </c>
      <c r="AT78" s="163">
        <v>2.7199074074074074E-3</v>
      </c>
      <c r="AU78" s="163">
        <v>2.7291666666666662E-3</v>
      </c>
      <c r="AV78" s="163">
        <v>2.7685185185185187E-3</v>
      </c>
      <c r="AW78" s="163">
        <v>2.7881944444444443E-3</v>
      </c>
      <c r="AX78" s="163">
        <v>3.0196759259259261E-3</v>
      </c>
      <c r="AY78" s="163">
        <v>2.8124999999999995E-3</v>
      </c>
      <c r="AZ78" s="163">
        <v>2.8587962962962963E-3</v>
      </c>
      <c r="BA78" s="163">
        <v>2.8333333333333335E-3</v>
      </c>
      <c r="BB78" s="163">
        <v>2.8738425925925928E-3</v>
      </c>
      <c r="BC78" s="163">
        <v>2.8634259259259255E-3</v>
      </c>
      <c r="BD78" s="163">
        <v>2.8449074074074075E-3</v>
      </c>
      <c r="BE78" s="163">
        <v>3.0648148148148149E-3</v>
      </c>
      <c r="BF78" s="163">
        <v>2.9317129629629628E-3</v>
      </c>
      <c r="BG78" s="163">
        <v>2.8854166666666668E-3</v>
      </c>
      <c r="BH78" s="163">
        <v>2.9131944444444444E-3</v>
      </c>
      <c r="BI78" s="163">
        <v>2.9155092592592596E-3</v>
      </c>
      <c r="BJ78" s="163">
        <v>2.8958333333333332E-3</v>
      </c>
      <c r="BK78" s="163">
        <v>3.1354166666666666E-3</v>
      </c>
      <c r="BL78" s="163">
        <v>2.9826388888888888E-3</v>
      </c>
      <c r="BM78" s="163">
        <v>3.0127314814814813E-3</v>
      </c>
      <c r="BN78" s="163">
        <v>2.9560185185185188E-3</v>
      </c>
      <c r="BO78" s="163">
        <v>3.0347222222222221E-3</v>
      </c>
      <c r="BP78" s="163">
        <v>3.0590277777777781E-3</v>
      </c>
      <c r="BQ78" s="163">
        <v>3.0150462962962965E-3</v>
      </c>
      <c r="BR78" s="163">
        <v>3.0439814814814821E-3</v>
      </c>
      <c r="BS78" s="163">
        <v>3.0659722222222221E-3</v>
      </c>
      <c r="BT78" s="164">
        <v>3.0300925925925925E-3</v>
      </c>
      <c r="BU78" s="164">
        <v>2.9479166666666668E-3</v>
      </c>
    </row>
    <row r="79" spans="2:73" x14ac:dyDescent="0.2">
      <c r="B79" s="124">
        <v>76</v>
      </c>
      <c r="C79" s="125">
        <v>133</v>
      </c>
      <c r="D79" s="125" t="s">
        <v>200</v>
      </c>
      <c r="E79" s="126">
        <v>1964</v>
      </c>
      <c r="F79" s="126" t="s">
        <v>224</v>
      </c>
      <c r="G79" s="126">
        <v>17</v>
      </c>
      <c r="H79" s="125" t="s">
        <v>220</v>
      </c>
      <c r="I79" s="160">
        <v>0.17565624999999999</v>
      </c>
      <c r="J79" s="162">
        <v>3.1134259259259257E-3</v>
      </c>
      <c r="K79" s="163">
        <v>2.5069444444444445E-3</v>
      </c>
      <c r="L79" s="163">
        <v>2.5520833333333333E-3</v>
      </c>
      <c r="M79" s="163">
        <v>2.5856481481481481E-3</v>
      </c>
      <c r="N79" s="163">
        <v>2.5995370370370369E-3</v>
      </c>
      <c r="O79" s="163">
        <v>2.5856481481481481E-3</v>
      </c>
      <c r="P79" s="163">
        <v>2.6377314814814818E-3</v>
      </c>
      <c r="Q79" s="163">
        <v>2.6053240740740741E-3</v>
      </c>
      <c r="R79" s="163">
        <v>2.7060185185185186E-3</v>
      </c>
      <c r="S79" s="163">
        <v>2.6087962962962966E-3</v>
      </c>
      <c r="T79" s="163">
        <v>2.6203703703703706E-3</v>
      </c>
      <c r="U79" s="163">
        <v>2.6030092592592593E-3</v>
      </c>
      <c r="V79" s="163">
        <v>2.653935185185185E-3</v>
      </c>
      <c r="W79" s="163">
        <v>2.6712962962962962E-3</v>
      </c>
      <c r="X79" s="163">
        <v>2.6875000000000002E-3</v>
      </c>
      <c r="Y79" s="163">
        <v>2.6678240740740742E-3</v>
      </c>
      <c r="Z79" s="163">
        <v>2.701388888888889E-3</v>
      </c>
      <c r="AA79" s="163">
        <v>2.7071759259259258E-3</v>
      </c>
      <c r="AB79" s="163">
        <v>2.7199074074074074E-3</v>
      </c>
      <c r="AC79" s="163">
        <v>2.7303240740740743E-3</v>
      </c>
      <c r="AD79" s="163">
        <v>2.7650462962962963E-3</v>
      </c>
      <c r="AE79" s="163">
        <v>2.6840277777777778E-3</v>
      </c>
      <c r="AF79" s="163">
        <v>2.7314814814814819E-3</v>
      </c>
      <c r="AG79" s="163">
        <v>2.7500000000000003E-3</v>
      </c>
      <c r="AH79" s="163">
        <v>2.7465277777777779E-3</v>
      </c>
      <c r="AI79" s="163">
        <v>2.7187500000000002E-3</v>
      </c>
      <c r="AJ79" s="163">
        <v>2.7430555555555559E-3</v>
      </c>
      <c r="AK79" s="163">
        <v>2.8506944444444443E-3</v>
      </c>
      <c r="AL79" s="163">
        <v>2.7418981481481478E-3</v>
      </c>
      <c r="AM79" s="163">
        <v>2.736111111111111E-3</v>
      </c>
      <c r="AN79" s="163">
        <v>2.7407407407407411E-3</v>
      </c>
      <c r="AO79" s="163">
        <v>2.7291666666666662E-3</v>
      </c>
      <c r="AP79" s="163">
        <v>2.7488425925925927E-3</v>
      </c>
      <c r="AQ79" s="163">
        <v>2.7372685185185187E-3</v>
      </c>
      <c r="AR79" s="163">
        <v>2.7407407407407411E-3</v>
      </c>
      <c r="AS79" s="163">
        <v>2.6979166666666666E-3</v>
      </c>
      <c r="AT79" s="163">
        <v>2.7025462962962962E-3</v>
      </c>
      <c r="AU79" s="163">
        <v>2.8391203703703703E-3</v>
      </c>
      <c r="AV79" s="163">
        <v>2.7881944444444443E-3</v>
      </c>
      <c r="AW79" s="163">
        <v>2.8298611111111111E-3</v>
      </c>
      <c r="AX79" s="163">
        <v>2.7592592592592595E-3</v>
      </c>
      <c r="AY79" s="163">
        <v>2.7719907407407411E-3</v>
      </c>
      <c r="AZ79" s="163">
        <v>2.747685185185185E-3</v>
      </c>
      <c r="BA79" s="163">
        <v>2.724537037037037E-3</v>
      </c>
      <c r="BB79" s="163">
        <v>2.7766203703703703E-3</v>
      </c>
      <c r="BC79" s="163">
        <v>2.7986111111111111E-3</v>
      </c>
      <c r="BD79" s="163">
        <v>2.8587962962962963E-3</v>
      </c>
      <c r="BE79" s="163">
        <v>2.7916666666666663E-3</v>
      </c>
      <c r="BF79" s="163">
        <v>2.8657407407407412E-3</v>
      </c>
      <c r="BG79" s="163">
        <v>2.9224537037037036E-3</v>
      </c>
      <c r="BH79" s="163">
        <v>2.8298611111111111E-3</v>
      </c>
      <c r="BI79" s="163">
        <v>2.6979166666666666E-3</v>
      </c>
      <c r="BJ79" s="163">
        <v>3.2499999999999999E-3</v>
      </c>
      <c r="BK79" s="163">
        <v>3.1192129629629625E-3</v>
      </c>
      <c r="BL79" s="163">
        <v>2.8483796296296295E-3</v>
      </c>
      <c r="BM79" s="163">
        <v>2.8460648148148152E-3</v>
      </c>
      <c r="BN79" s="163">
        <v>2.8252314814814811E-3</v>
      </c>
      <c r="BO79" s="163">
        <v>2.693287037037037E-3</v>
      </c>
      <c r="BP79" s="163">
        <v>2.7465277777777779E-3</v>
      </c>
      <c r="BQ79" s="163">
        <v>2.7754629629629626E-3</v>
      </c>
      <c r="BR79" s="163">
        <v>2.6898148148148146E-3</v>
      </c>
      <c r="BS79" s="163">
        <v>2.7673611111111111E-3</v>
      </c>
      <c r="BT79" s="164">
        <v>2.7037037037037043E-3</v>
      </c>
      <c r="BU79" s="164">
        <v>2.5601851851851849E-3</v>
      </c>
    </row>
    <row r="80" spans="2:73" x14ac:dyDescent="0.2">
      <c r="B80" s="124">
        <v>77</v>
      </c>
      <c r="C80" s="125">
        <v>49</v>
      </c>
      <c r="D80" s="125" t="s">
        <v>197</v>
      </c>
      <c r="E80" s="126">
        <v>1996</v>
      </c>
      <c r="F80" s="126" t="s">
        <v>235</v>
      </c>
      <c r="G80" s="126">
        <v>3</v>
      </c>
      <c r="H80" s="125" t="s">
        <v>220</v>
      </c>
      <c r="I80" s="160">
        <v>0.17602430555555557</v>
      </c>
      <c r="J80" s="162">
        <v>2.7835648148148151E-3</v>
      </c>
      <c r="K80" s="163">
        <v>2.2604166666666667E-3</v>
      </c>
      <c r="L80" s="163">
        <v>2.2928240740740743E-3</v>
      </c>
      <c r="M80" s="163">
        <v>2.3067129629629631E-3</v>
      </c>
      <c r="N80" s="163">
        <v>2.2777777777777779E-3</v>
      </c>
      <c r="O80" s="163">
        <v>2.2997685185185183E-3</v>
      </c>
      <c r="P80" s="163">
        <v>2.3113425925925927E-3</v>
      </c>
      <c r="Q80" s="163">
        <v>2.3171296296296299E-3</v>
      </c>
      <c r="R80" s="163">
        <v>2.3078703703703703E-3</v>
      </c>
      <c r="S80" s="163">
        <v>2.2766203703703703E-3</v>
      </c>
      <c r="T80" s="163">
        <v>2.2777777777777779E-3</v>
      </c>
      <c r="U80" s="163">
        <v>2.2476851851851855E-3</v>
      </c>
      <c r="V80" s="163">
        <v>2.2870370370370371E-3</v>
      </c>
      <c r="W80" s="163">
        <v>2.3425925925925923E-3</v>
      </c>
      <c r="X80" s="163">
        <v>3.0624999999999997E-3</v>
      </c>
      <c r="Y80" s="163">
        <v>3.9895833333333337E-3</v>
      </c>
      <c r="Z80" s="163">
        <v>2.3738425925925928E-3</v>
      </c>
      <c r="AA80" s="163">
        <v>2.3749999999999999E-3</v>
      </c>
      <c r="AB80" s="163">
        <v>2.3298611111111111E-3</v>
      </c>
      <c r="AC80" s="163">
        <v>2.4004629629629627E-3</v>
      </c>
      <c r="AD80" s="163">
        <v>2.4131944444444444E-3</v>
      </c>
      <c r="AE80" s="163">
        <v>2.417824074074074E-3</v>
      </c>
      <c r="AF80" s="163">
        <v>2.5659722222222225E-3</v>
      </c>
      <c r="AG80" s="163">
        <v>2.5509259259259257E-3</v>
      </c>
      <c r="AH80" s="163">
        <v>2.4386574074074072E-3</v>
      </c>
      <c r="AI80" s="163">
        <v>2.4027777777777776E-3</v>
      </c>
      <c r="AJ80" s="163">
        <v>2.4537037037037036E-3</v>
      </c>
      <c r="AK80" s="163">
        <v>2.4560185185185184E-3</v>
      </c>
      <c r="AL80" s="163">
        <v>2.4618055555555556E-3</v>
      </c>
      <c r="AM80" s="163">
        <v>2.5219907407407409E-3</v>
      </c>
      <c r="AN80" s="163">
        <v>2.6689814814814818E-3</v>
      </c>
      <c r="AO80" s="163">
        <v>2.7442129629629626E-3</v>
      </c>
      <c r="AP80" s="163">
        <v>2.6574074074074074E-3</v>
      </c>
      <c r="AQ80" s="163">
        <v>2.7222222222222218E-3</v>
      </c>
      <c r="AR80" s="163">
        <v>2.6898148148148146E-3</v>
      </c>
      <c r="AS80" s="163">
        <v>2.716435185185185E-3</v>
      </c>
      <c r="AT80" s="163">
        <v>2.8182870370370371E-3</v>
      </c>
      <c r="AU80" s="163">
        <v>2.8854166666666668E-3</v>
      </c>
      <c r="AV80" s="163">
        <v>2.8692129629629627E-3</v>
      </c>
      <c r="AW80" s="163">
        <v>2.8657407407407412E-3</v>
      </c>
      <c r="AX80" s="163">
        <v>2.9548611111111112E-3</v>
      </c>
      <c r="AY80" s="163">
        <v>3.0462962962962965E-3</v>
      </c>
      <c r="AZ80" s="163">
        <v>2.8622685185185188E-3</v>
      </c>
      <c r="BA80" s="163">
        <v>2.9085648148148148E-3</v>
      </c>
      <c r="BB80" s="163">
        <v>2.8958333333333332E-3</v>
      </c>
      <c r="BC80" s="163">
        <v>3.0636574074074077E-3</v>
      </c>
      <c r="BD80" s="163">
        <v>2.9479166666666668E-3</v>
      </c>
      <c r="BE80" s="163">
        <v>2.9513888888888888E-3</v>
      </c>
      <c r="BF80" s="163">
        <v>2.9837962962962965E-3</v>
      </c>
      <c r="BG80" s="163">
        <v>2.9710648148148148E-3</v>
      </c>
      <c r="BH80" s="163">
        <v>3.422453703703704E-3</v>
      </c>
      <c r="BI80" s="163">
        <v>2.9976851851851848E-3</v>
      </c>
      <c r="BJ80" s="163">
        <v>3.2118055555555559E-3</v>
      </c>
      <c r="BK80" s="163">
        <v>3.0972222222222221E-3</v>
      </c>
      <c r="BL80" s="163">
        <v>3.0868055555555557E-3</v>
      </c>
      <c r="BM80" s="163">
        <v>3.5590277777777777E-3</v>
      </c>
      <c r="BN80" s="163">
        <v>3.0439814814814821E-3</v>
      </c>
      <c r="BO80" s="163">
        <v>3.0624999999999997E-3</v>
      </c>
      <c r="BP80" s="163">
        <v>3.3784722222222224E-3</v>
      </c>
      <c r="BQ80" s="163">
        <v>3.2291666666666666E-3</v>
      </c>
      <c r="BR80" s="163">
        <v>3.2291666666666666E-3</v>
      </c>
      <c r="BS80" s="163">
        <v>3.3564814814814811E-3</v>
      </c>
      <c r="BT80" s="164">
        <v>3.3680555555555551E-3</v>
      </c>
      <c r="BU80" s="164">
        <v>2.9548611111111112E-3</v>
      </c>
    </row>
    <row r="81" spans="2:73" x14ac:dyDescent="0.2">
      <c r="B81" s="124">
        <v>78</v>
      </c>
      <c r="C81" s="125">
        <v>77</v>
      </c>
      <c r="D81" s="125" t="s">
        <v>207</v>
      </c>
      <c r="E81" s="126">
        <v>1977</v>
      </c>
      <c r="F81" s="126" t="s">
        <v>181</v>
      </c>
      <c r="G81" s="126">
        <v>5</v>
      </c>
      <c r="H81" s="125" t="s">
        <v>208</v>
      </c>
      <c r="I81" s="160">
        <v>0.17650462962962962</v>
      </c>
      <c r="J81" s="162">
        <v>3.0370370370370364E-3</v>
      </c>
      <c r="K81" s="163">
        <v>2.4016203703703704E-3</v>
      </c>
      <c r="L81" s="163">
        <v>2.3634259259259259E-3</v>
      </c>
      <c r="M81" s="163">
        <v>2.3321759259259259E-3</v>
      </c>
      <c r="N81" s="163">
        <v>2.3796296296296295E-3</v>
      </c>
      <c r="O81" s="163">
        <v>2.417824074074074E-3</v>
      </c>
      <c r="P81" s="163">
        <v>2.3634259259259259E-3</v>
      </c>
      <c r="Q81" s="163">
        <v>2.3842592592592591E-3</v>
      </c>
      <c r="R81" s="163">
        <v>2.4247685185185184E-3</v>
      </c>
      <c r="S81" s="163">
        <v>2.4189814814814816E-3</v>
      </c>
      <c r="T81" s="163">
        <v>2.4351851851851852E-3</v>
      </c>
      <c r="U81" s="163">
        <v>2.4826388888888888E-3</v>
      </c>
      <c r="V81" s="163">
        <v>2.5254629629629629E-3</v>
      </c>
      <c r="W81" s="163">
        <v>2.5312500000000001E-3</v>
      </c>
      <c r="X81" s="163">
        <v>2.4907407407407408E-3</v>
      </c>
      <c r="Y81" s="163">
        <v>2.460648148148148E-3</v>
      </c>
      <c r="Z81" s="163">
        <v>2.4479166666666664E-3</v>
      </c>
      <c r="AA81" s="163">
        <v>2.4768518518518516E-3</v>
      </c>
      <c r="AB81" s="163">
        <v>2.5659722222222225E-3</v>
      </c>
      <c r="AC81" s="163">
        <v>2.5706018518518521E-3</v>
      </c>
      <c r="AD81" s="163">
        <v>2.6041666666666665E-3</v>
      </c>
      <c r="AE81" s="163">
        <v>2.5497685185185185E-3</v>
      </c>
      <c r="AF81" s="163">
        <v>2.5856481481481481E-3</v>
      </c>
      <c r="AG81" s="163">
        <v>2.5439814814814813E-3</v>
      </c>
      <c r="AH81" s="163">
        <v>2.6111111111111109E-3</v>
      </c>
      <c r="AI81" s="163">
        <v>2.6319444444444441E-3</v>
      </c>
      <c r="AJ81" s="163">
        <v>2.6087962962962966E-3</v>
      </c>
      <c r="AK81" s="163">
        <v>2.5798611111111109E-3</v>
      </c>
      <c r="AL81" s="163">
        <v>2.5972222222222226E-3</v>
      </c>
      <c r="AM81" s="163">
        <v>2.6238425925925925E-3</v>
      </c>
      <c r="AN81" s="163">
        <v>2.6284722222222226E-3</v>
      </c>
      <c r="AO81" s="163">
        <v>2.6076388888888889E-3</v>
      </c>
      <c r="AP81" s="163">
        <v>2.6064814814814818E-3</v>
      </c>
      <c r="AQ81" s="163">
        <v>2.6400462962962966E-3</v>
      </c>
      <c r="AR81" s="163">
        <v>2.5891203703703705E-3</v>
      </c>
      <c r="AS81" s="163">
        <v>2.6585648148148146E-3</v>
      </c>
      <c r="AT81" s="163">
        <v>2.673611111111111E-3</v>
      </c>
      <c r="AU81" s="163">
        <v>2.646990740740741E-3</v>
      </c>
      <c r="AV81" s="163">
        <v>2.6944444444444442E-3</v>
      </c>
      <c r="AW81" s="163">
        <v>2.7418981481481478E-3</v>
      </c>
      <c r="AX81" s="163">
        <v>2.7118055555555554E-3</v>
      </c>
      <c r="AY81" s="163">
        <v>2.7326388888888891E-3</v>
      </c>
      <c r="AZ81" s="163">
        <v>3.2233796296296299E-3</v>
      </c>
      <c r="BA81" s="163">
        <v>2.9120370370370372E-3</v>
      </c>
      <c r="BB81" s="163">
        <v>3.0763888888888889E-3</v>
      </c>
      <c r="BC81" s="163">
        <v>3.0081018518518521E-3</v>
      </c>
      <c r="BD81" s="163">
        <v>2.8854166666666668E-3</v>
      </c>
      <c r="BE81" s="163">
        <v>3.1099537037037038E-3</v>
      </c>
      <c r="BF81" s="163">
        <v>3.1631944444444442E-3</v>
      </c>
      <c r="BG81" s="163">
        <v>2.8067129629629635E-3</v>
      </c>
      <c r="BH81" s="163">
        <v>3.274305555555555E-3</v>
      </c>
      <c r="BI81" s="163">
        <v>3.3321759259259264E-3</v>
      </c>
      <c r="BJ81" s="163">
        <v>3.5682870370370369E-3</v>
      </c>
      <c r="BK81" s="163">
        <v>5.8090277777777775E-3</v>
      </c>
      <c r="BL81" s="163">
        <v>2.721064814814815E-3</v>
      </c>
      <c r="BM81" s="163">
        <v>2.7534722222222218E-3</v>
      </c>
      <c r="BN81" s="163">
        <v>3.0891203703703705E-3</v>
      </c>
      <c r="BO81" s="163">
        <v>2.6909722222222226E-3</v>
      </c>
      <c r="BP81" s="163">
        <v>2.8321759259259259E-3</v>
      </c>
      <c r="BQ81" s="163">
        <v>3.3981481481481484E-3</v>
      </c>
      <c r="BR81" s="163">
        <v>2.7604166666666667E-3</v>
      </c>
      <c r="BS81" s="163">
        <v>3.4363425925925928E-3</v>
      </c>
      <c r="BT81" s="164">
        <v>2.7569444444444442E-3</v>
      </c>
      <c r="BU81" s="164">
        <v>2.5185185185185185E-3</v>
      </c>
    </row>
    <row r="82" spans="2:73" x14ac:dyDescent="0.2">
      <c r="B82" s="124">
        <v>79</v>
      </c>
      <c r="C82" s="125">
        <v>92</v>
      </c>
      <c r="D82" s="125" t="s">
        <v>170</v>
      </c>
      <c r="E82" s="126">
        <v>1962</v>
      </c>
      <c r="F82" s="126" t="s">
        <v>181</v>
      </c>
      <c r="G82" s="126">
        <v>6</v>
      </c>
      <c r="H82" s="125" t="s">
        <v>283</v>
      </c>
      <c r="I82" s="160">
        <v>0.17734143518518519</v>
      </c>
      <c r="J82" s="162">
        <v>3.3067129629629631E-3</v>
      </c>
      <c r="K82" s="163">
        <v>2.4444444444444444E-3</v>
      </c>
      <c r="L82" s="163">
        <v>2.4166666666666668E-3</v>
      </c>
      <c r="M82" s="163">
        <v>2.4733796296296296E-3</v>
      </c>
      <c r="N82" s="163">
        <v>2.460648148148148E-3</v>
      </c>
      <c r="O82" s="163">
        <v>2.4594907407407408E-3</v>
      </c>
      <c r="P82" s="163">
        <v>2.4780092592592592E-3</v>
      </c>
      <c r="Q82" s="163">
        <v>2.4675925925925924E-3</v>
      </c>
      <c r="R82" s="163">
        <v>2.4791666666666668E-3</v>
      </c>
      <c r="S82" s="163">
        <v>2.4629629629629632E-3</v>
      </c>
      <c r="T82" s="163">
        <v>2.4618055555555556E-3</v>
      </c>
      <c r="U82" s="163">
        <v>2.5162037037037037E-3</v>
      </c>
      <c r="V82" s="163">
        <v>2.5034722222222225E-3</v>
      </c>
      <c r="W82" s="163">
        <v>2.5370370370370369E-3</v>
      </c>
      <c r="X82" s="163">
        <v>2.5208333333333333E-3</v>
      </c>
      <c r="Y82" s="163">
        <v>2.5543981481481481E-3</v>
      </c>
      <c r="Z82" s="163">
        <v>2.6863425925925926E-3</v>
      </c>
      <c r="AA82" s="163">
        <v>2.5833333333333337E-3</v>
      </c>
      <c r="AB82" s="163">
        <v>2.6053240740740741E-3</v>
      </c>
      <c r="AC82" s="163">
        <v>2.5717592592592593E-3</v>
      </c>
      <c r="AD82" s="163">
        <v>2.5324074074074073E-3</v>
      </c>
      <c r="AE82" s="163">
        <v>2.6458333333333334E-3</v>
      </c>
      <c r="AF82" s="163">
        <v>2.6203703703703706E-3</v>
      </c>
      <c r="AG82" s="163">
        <v>2.6956018518518518E-3</v>
      </c>
      <c r="AH82" s="163">
        <v>2.7083333333333334E-3</v>
      </c>
      <c r="AI82" s="163">
        <v>2.7187500000000002E-3</v>
      </c>
      <c r="AJ82" s="163">
        <v>2.6805555555555554E-3</v>
      </c>
      <c r="AK82" s="163">
        <v>2.704861111111111E-3</v>
      </c>
      <c r="AL82" s="163">
        <v>2.6574074074074074E-3</v>
      </c>
      <c r="AM82" s="163">
        <v>2.7627314814814819E-3</v>
      </c>
      <c r="AN82" s="163">
        <v>2.6666666666666666E-3</v>
      </c>
      <c r="AO82" s="163">
        <v>2.7175925925925926E-3</v>
      </c>
      <c r="AP82" s="163">
        <v>3.0335648148148149E-3</v>
      </c>
      <c r="AQ82" s="163">
        <v>2.8564814814814811E-3</v>
      </c>
      <c r="AR82" s="163">
        <v>2.8287037037037035E-3</v>
      </c>
      <c r="AS82" s="163">
        <v>2.8368055555555555E-3</v>
      </c>
      <c r="AT82" s="163">
        <v>3.2673611111111111E-3</v>
      </c>
      <c r="AU82" s="163">
        <v>2.7465277777777779E-3</v>
      </c>
      <c r="AV82" s="163">
        <v>2.8402777777777779E-3</v>
      </c>
      <c r="AW82" s="163">
        <v>2.8356481481481479E-3</v>
      </c>
      <c r="AX82" s="163">
        <v>2.9155092592592596E-3</v>
      </c>
      <c r="AY82" s="163">
        <v>2.8368055555555555E-3</v>
      </c>
      <c r="AZ82" s="163">
        <v>2.8969907407407412E-3</v>
      </c>
      <c r="BA82" s="163">
        <v>2.9282407407407412E-3</v>
      </c>
      <c r="BB82" s="163">
        <v>2.9340277777777772E-3</v>
      </c>
      <c r="BC82" s="163">
        <v>2.8703703703703708E-3</v>
      </c>
      <c r="BD82" s="163">
        <v>2.9143518518518516E-3</v>
      </c>
      <c r="BE82" s="163">
        <v>3.2673611111111111E-3</v>
      </c>
      <c r="BF82" s="163">
        <v>2.9629629629629628E-3</v>
      </c>
      <c r="BG82" s="163">
        <v>2.9872685185185189E-3</v>
      </c>
      <c r="BH82" s="163">
        <v>2.9664351851851848E-3</v>
      </c>
      <c r="BI82" s="163">
        <v>2.9074074074074072E-3</v>
      </c>
      <c r="BJ82" s="163">
        <v>2.9930555555555557E-3</v>
      </c>
      <c r="BK82" s="163">
        <v>3.0023148148148149E-3</v>
      </c>
      <c r="BL82" s="163">
        <v>2.871527777777778E-3</v>
      </c>
      <c r="BM82" s="163">
        <v>2.8680555555555555E-3</v>
      </c>
      <c r="BN82" s="163">
        <v>2.9131944444444444E-3</v>
      </c>
      <c r="BO82" s="163">
        <v>3.181712962962963E-3</v>
      </c>
      <c r="BP82" s="163">
        <v>2.9305555555555556E-3</v>
      </c>
      <c r="BQ82" s="163">
        <v>2.9733796296296296E-3</v>
      </c>
      <c r="BR82" s="163">
        <v>3.0659722222222221E-3</v>
      </c>
      <c r="BS82" s="163">
        <v>2.9664351851851848E-3</v>
      </c>
      <c r="BT82" s="164">
        <v>2.9803240740740745E-3</v>
      </c>
      <c r="BU82" s="164">
        <v>2.8611111111111111E-3</v>
      </c>
    </row>
    <row r="83" spans="2:73" x14ac:dyDescent="0.2">
      <c r="B83" s="124">
        <v>80</v>
      </c>
      <c r="C83" s="125">
        <v>86</v>
      </c>
      <c r="D83" s="125" t="s">
        <v>284</v>
      </c>
      <c r="E83" s="126">
        <v>1978</v>
      </c>
      <c r="F83" s="126" t="s">
        <v>218</v>
      </c>
      <c r="G83" s="126">
        <v>23</v>
      </c>
      <c r="H83" s="125" t="s">
        <v>285</v>
      </c>
      <c r="I83" s="160">
        <v>0.17839583333333334</v>
      </c>
      <c r="J83" s="162">
        <v>3.3761574074074071E-3</v>
      </c>
      <c r="K83" s="163">
        <v>2.6574074074074074E-3</v>
      </c>
      <c r="L83" s="163">
        <v>2.5949074074074073E-3</v>
      </c>
      <c r="M83" s="163">
        <v>2.6076388888888889E-3</v>
      </c>
      <c r="N83" s="163">
        <v>2.6365740740740742E-3</v>
      </c>
      <c r="O83" s="163">
        <v>2.627314814814815E-3</v>
      </c>
      <c r="P83" s="163">
        <v>2.6134259259259257E-3</v>
      </c>
      <c r="Q83" s="163">
        <v>2.6203703703703706E-3</v>
      </c>
      <c r="R83" s="163">
        <v>2.6435185185185186E-3</v>
      </c>
      <c r="S83" s="163">
        <v>2.5983796296296297E-3</v>
      </c>
      <c r="T83" s="163">
        <v>2.5196759259259261E-3</v>
      </c>
      <c r="U83" s="163">
        <v>2.5057870370370368E-3</v>
      </c>
      <c r="V83" s="163">
        <v>2.5219907407407409E-3</v>
      </c>
      <c r="W83" s="163">
        <v>2.4895833333333332E-3</v>
      </c>
      <c r="X83" s="163">
        <v>2.491898148148148E-3</v>
      </c>
      <c r="Y83" s="163">
        <v>2.4282407407407408E-3</v>
      </c>
      <c r="Z83" s="163">
        <v>2.4004629629629627E-3</v>
      </c>
      <c r="AA83" s="163">
        <v>2.4386574074074072E-3</v>
      </c>
      <c r="AB83" s="163">
        <v>2.4722222222222224E-3</v>
      </c>
      <c r="AC83" s="163">
        <v>2.4664351851851852E-3</v>
      </c>
      <c r="AD83" s="163">
        <v>2.4444444444444444E-3</v>
      </c>
      <c r="AE83" s="163">
        <v>2.4201388888888888E-3</v>
      </c>
      <c r="AF83" s="163">
        <v>2.40625E-3</v>
      </c>
      <c r="AG83" s="163">
        <v>2.4189814814814816E-3</v>
      </c>
      <c r="AH83" s="163">
        <v>2.4155092592592592E-3</v>
      </c>
      <c r="AI83" s="163">
        <v>2.5601851851851849E-3</v>
      </c>
      <c r="AJ83" s="163">
        <v>2.480324074074074E-3</v>
      </c>
      <c r="AK83" s="163">
        <v>2.4351851851851852E-3</v>
      </c>
      <c r="AL83" s="163">
        <v>2.4699074074074072E-3</v>
      </c>
      <c r="AM83" s="163">
        <v>2.4502314814814816E-3</v>
      </c>
      <c r="AN83" s="163">
        <v>2.5023148148148149E-3</v>
      </c>
      <c r="AO83" s="163">
        <v>2.5659722222222225E-3</v>
      </c>
      <c r="AP83" s="163">
        <v>2.5428240740740741E-3</v>
      </c>
      <c r="AQ83" s="163">
        <v>2.6238425925925925E-3</v>
      </c>
      <c r="AR83" s="163">
        <v>2.6111111111111109E-3</v>
      </c>
      <c r="AS83" s="163">
        <v>2.5659722222222225E-3</v>
      </c>
      <c r="AT83" s="163">
        <v>2.6134259259259257E-3</v>
      </c>
      <c r="AU83" s="163">
        <v>2.6145833333333333E-3</v>
      </c>
      <c r="AV83" s="163">
        <v>2.6956018518518518E-3</v>
      </c>
      <c r="AW83" s="163">
        <v>2.6921296296296298E-3</v>
      </c>
      <c r="AX83" s="163">
        <v>2.7685185185185187E-3</v>
      </c>
      <c r="AY83" s="163">
        <v>2.7372685185185187E-3</v>
      </c>
      <c r="AZ83" s="163">
        <v>2.8391203703703703E-3</v>
      </c>
      <c r="BA83" s="163">
        <v>2.8113425925925923E-3</v>
      </c>
      <c r="BB83" s="163">
        <v>2.8344907407407412E-3</v>
      </c>
      <c r="BC83" s="163">
        <v>2.8877314814814811E-3</v>
      </c>
      <c r="BD83" s="163">
        <v>2.9513888888888888E-3</v>
      </c>
      <c r="BE83" s="163">
        <v>2.8912037037037036E-3</v>
      </c>
      <c r="BF83" s="163">
        <v>2.9907407407407404E-3</v>
      </c>
      <c r="BG83" s="163">
        <v>2.9652777777777772E-3</v>
      </c>
      <c r="BH83" s="163">
        <v>3.0763888888888889E-3</v>
      </c>
      <c r="BI83" s="163">
        <v>3.0335648148148149E-3</v>
      </c>
      <c r="BJ83" s="163">
        <v>3.1365740740740742E-3</v>
      </c>
      <c r="BK83" s="163">
        <v>3.158564814814815E-3</v>
      </c>
      <c r="BL83" s="163">
        <v>3.1435185185185181E-3</v>
      </c>
      <c r="BM83" s="163">
        <v>3.3773148148148152E-3</v>
      </c>
      <c r="BN83" s="163">
        <v>3.7384259259259263E-3</v>
      </c>
      <c r="BO83" s="163">
        <v>3.3194444444444447E-3</v>
      </c>
      <c r="BP83" s="163">
        <v>3.4791666666666664E-3</v>
      </c>
      <c r="BQ83" s="163">
        <v>3.6087962962962961E-3</v>
      </c>
      <c r="BR83" s="163">
        <v>3.8379629629629627E-3</v>
      </c>
      <c r="BS83" s="163">
        <v>3.7268518518518514E-3</v>
      </c>
      <c r="BT83" s="164">
        <v>3.5069444444444445E-3</v>
      </c>
      <c r="BU83" s="164">
        <v>3.3356481481481483E-3</v>
      </c>
    </row>
    <row r="84" spans="2:73" x14ac:dyDescent="0.2">
      <c r="B84" s="124">
        <v>81</v>
      </c>
      <c r="C84" s="125">
        <v>50</v>
      </c>
      <c r="D84" s="125" t="s">
        <v>18</v>
      </c>
      <c r="E84" s="126">
        <v>1967</v>
      </c>
      <c r="F84" s="126" t="s">
        <v>224</v>
      </c>
      <c r="G84" s="126">
        <v>18</v>
      </c>
      <c r="H84" s="125" t="s">
        <v>9</v>
      </c>
      <c r="I84" s="160">
        <v>0.17869907407407407</v>
      </c>
      <c r="J84" s="162">
        <v>3.0069444444444445E-3</v>
      </c>
      <c r="K84" s="163">
        <v>2.3923611111111112E-3</v>
      </c>
      <c r="L84" s="163">
        <v>2.391203703703704E-3</v>
      </c>
      <c r="M84" s="163">
        <v>2.4166666666666668E-3</v>
      </c>
      <c r="N84" s="163">
        <v>2.4502314814814816E-3</v>
      </c>
      <c r="O84" s="163">
        <v>2.4074074074074076E-3</v>
      </c>
      <c r="P84" s="163">
        <v>2.4525462962962964E-3</v>
      </c>
      <c r="Q84" s="163">
        <v>2.4895833333333332E-3</v>
      </c>
      <c r="R84" s="163">
        <v>2.4618055555555556E-3</v>
      </c>
      <c r="S84" s="163">
        <v>2.4479166666666664E-3</v>
      </c>
      <c r="T84" s="163">
        <v>2.4340277777777776E-3</v>
      </c>
      <c r="U84" s="163">
        <v>2.4930555555555552E-3</v>
      </c>
      <c r="V84" s="163">
        <v>2.5196759259259261E-3</v>
      </c>
      <c r="W84" s="163">
        <v>2.5162037037037037E-3</v>
      </c>
      <c r="X84" s="163">
        <v>2.5925925925925925E-3</v>
      </c>
      <c r="Y84" s="163">
        <v>2.5289351851851853E-3</v>
      </c>
      <c r="Z84" s="163">
        <v>2.5543981481481481E-3</v>
      </c>
      <c r="AA84" s="163">
        <v>2.5486111111111113E-3</v>
      </c>
      <c r="AB84" s="163">
        <v>2.5752314814814817E-3</v>
      </c>
      <c r="AC84" s="163">
        <v>2.5833333333333337E-3</v>
      </c>
      <c r="AD84" s="163">
        <v>2.693287037037037E-3</v>
      </c>
      <c r="AE84" s="163">
        <v>2.5983796296296297E-3</v>
      </c>
      <c r="AF84" s="163">
        <v>2.6134259259259257E-3</v>
      </c>
      <c r="AG84" s="163">
        <v>2.6817129629629634E-3</v>
      </c>
      <c r="AH84" s="163">
        <v>2.6655092592592594E-3</v>
      </c>
      <c r="AI84" s="163">
        <v>2.6724537037037034E-3</v>
      </c>
      <c r="AJ84" s="163">
        <v>2.6863425925925926E-3</v>
      </c>
      <c r="AK84" s="163">
        <v>2.7766203703703703E-3</v>
      </c>
      <c r="AL84" s="163">
        <v>2.7534722222222218E-3</v>
      </c>
      <c r="AM84" s="163">
        <v>2.7222222222222218E-3</v>
      </c>
      <c r="AN84" s="163">
        <v>2.7326388888888891E-3</v>
      </c>
      <c r="AO84" s="163">
        <v>2.7465277777777779E-3</v>
      </c>
      <c r="AP84" s="163">
        <v>2.7812500000000003E-3</v>
      </c>
      <c r="AQ84" s="163">
        <v>2.8530092592592596E-3</v>
      </c>
      <c r="AR84" s="163">
        <v>2.886574074074074E-3</v>
      </c>
      <c r="AS84" s="163">
        <v>2.7557870370370371E-3</v>
      </c>
      <c r="AT84" s="163">
        <v>2.8043981481481479E-3</v>
      </c>
      <c r="AU84" s="163">
        <v>2.8055555555555555E-3</v>
      </c>
      <c r="AV84" s="163">
        <v>2.8217592592592595E-3</v>
      </c>
      <c r="AW84" s="163">
        <v>2.8530092592592596E-3</v>
      </c>
      <c r="AX84" s="163">
        <v>2.8402777777777779E-3</v>
      </c>
      <c r="AY84" s="163">
        <v>2.8530092592592596E-3</v>
      </c>
      <c r="AZ84" s="163">
        <v>2.8923611111111112E-3</v>
      </c>
      <c r="BA84" s="163">
        <v>2.9467592592592588E-3</v>
      </c>
      <c r="BB84" s="163">
        <v>2.8657407407407412E-3</v>
      </c>
      <c r="BC84" s="163">
        <v>3.1851851851851854E-3</v>
      </c>
      <c r="BD84" s="163">
        <v>2.9143518518518516E-3</v>
      </c>
      <c r="BE84" s="163">
        <v>2.9907407407407404E-3</v>
      </c>
      <c r="BF84" s="163">
        <v>2.9444444444444444E-3</v>
      </c>
      <c r="BG84" s="163">
        <v>2.9629629629629628E-3</v>
      </c>
      <c r="BH84" s="163">
        <v>2.9814814814814812E-3</v>
      </c>
      <c r="BI84" s="163">
        <v>3.2152777777777774E-3</v>
      </c>
      <c r="BJ84" s="163">
        <v>2.991898148148148E-3</v>
      </c>
      <c r="BK84" s="163">
        <v>3.0555555555555557E-3</v>
      </c>
      <c r="BL84" s="163">
        <v>3.1874999999999998E-3</v>
      </c>
      <c r="BM84" s="163">
        <v>3.2037037037037034E-3</v>
      </c>
      <c r="BN84" s="163">
        <v>3.1249999999999997E-3</v>
      </c>
      <c r="BO84" s="163">
        <v>3.1574074074074074E-3</v>
      </c>
      <c r="BP84" s="163">
        <v>3.2083333333333334E-3</v>
      </c>
      <c r="BQ84" s="163">
        <v>3.3958333333333327E-3</v>
      </c>
      <c r="BR84" s="163">
        <v>3.1562499999999998E-3</v>
      </c>
      <c r="BS84" s="163">
        <v>3.2870370370370367E-3</v>
      </c>
      <c r="BT84" s="164">
        <v>3.1990740740740742E-3</v>
      </c>
      <c r="BU84" s="164">
        <v>2.972222222222222E-3</v>
      </c>
    </row>
    <row r="85" spans="2:73" x14ac:dyDescent="0.2">
      <c r="B85" s="124">
        <v>82</v>
      </c>
      <c r="C85" s="125">
        <v>61</v>
      </c>
      <c r="D85" s="125" t="s">
        <v>286</v>
      </c>
      <c r="E85" s="126">
        <v>1966</v>
      </c>
      <c r="F85" s="126" t="s">
        <v>181</v>
      </c>
      <c r="G85" s="126">
        <v>7</v>
      </c>
      <c r="H85" s="125" t="s">
        <v>287</v>
      </c>
      <c r="I85" s="160">
        <v>0.17931944444444445</v>
      </c>
      <c r="J85" s="162">
        <v>3.4016203703703704E-3</v>
      </c>
      <c r="K85" s="163">
        <v>2.7418981481481478E-3</v>
      </c>
      <c r="L85" s="163">
        <v>2.7662037037037034E-3</v>
      </c>
      <c r="M85" s="163">
        <v>2.7870370370370375E-3</v>
      </c>
      <c r="N85" s="163">
        <v>2.8020833333333335E-3</v>
      </c>
      <c r="O85" s="163">
        <v>3.1018518518518522E-3</v>
      </c>
      <c r="P85" s="163">
        <v>2.7974537037037035E-3</v>
      </c>
      <c r="Q85" s="163">
        <v>2.9537037037037032E-3</v>
      </c>
      <c r="R85" s="163">
        <v>2.8020833333333335E-3</v>
      </c>
      <c r="S85" s="163">
        <v>2.9131944444444444E-3</v>
      </c>
      <c r="T85" s="163">
        <v>2.9907407407407404E-3</v>
      </c>
      <c r="U85" s="163">
        <v>2.8576388888888892E-3</v>
      </c>
      <c r="V85" s="163">
        <v>2.8796296296296296E-3</v>
      </c>
      <c r="W85" s="163">
        <v>2.7326388888888891E-3</v>
      </c>
      <c r="X85" s="163">
        <v>2.721064814814815E-3</v>
      </c>
      <c r="Y85" s="163">
        <v>2.7685185185185187E-3</v>
      </c>
      <c r="Z85" s="163">
        <v>2.8402777777777779E-3</v>
      </c>
      <c r="AA85" s="163">
        <v>2.7500000000000003E-3</v>
      </c>
      <c r="AB85" s="163">
        <v>2.8657407407407412E-3</v>
      </c>
      <c r="AC85" s="163">
        <v>2.7569444444444442E-3</v>
      </c>
      <c r="AD85" s="163">
        <v>2.8796296296296296E-3</v>
      </c>
      <c r="AE85" s="163">
        <v>2.8703703703703708E-3</v>
      </c>
      <c r="AF85" s="163">
        <v>2.8171296296296295E-3</v>
      </c>
      <c r="AG85" s="163">
        <v>2.7199074074074074E-3</v>
      </c>
      <c r="AH85" s="163">
        <v>2.902777777777778E-3</v>
      </c>
      <c r="AI85" s="163">
        <v>2.6458333333333334E-3</v>
      </c>
      <c r="AJ85" s="163">
        <v>2.7256944444444442E-3</v>
      </c>
      <c r="AK85" s="163">
        <v>2.673611111111111E-3</v>
      </c>
      <c r="AL85" s="163">
        <v>2.7881944444444443E-3</v>
      </c>
      <c r="AM85" s="163">
        <v>2.7106481481481482E-3</v>
      </c>
      <c r="AN85" s="163">
        <v>2.8182870370370371E-3</v>
      </c>
      <c r="AO85" s="163">
        <v>2.6886574074074074E-3</v>
      </c>
      <c r="AP85" s="163">
        <v>2.6527777777777782E-3</v>
      </c>
      <c r="AQ85" s="163">
        <v>2.7118055555555554E-3</v>
      </c>
      <c r="AR85" s="163">
        <v>2.6192129629629625E-3</v>
      </c>
      <c r="AS85" s="163">
        <v>2.6666666666666666E-3</v>
      </c>
      <c r="AT85" s="163">
        <v>2.9097222222222228E-3</v>
      </c>
      <c r="AU85" s="163">
        <v>2.7233796296296298E-3</v>
      </c>
      <c r="AV85" s="163">
        <v>2.7303240740740743E-3</v>
      </c>
      <c r="AW85" s="163">
        <v>2.6793981481481482E-3</v>
      </c>
      <c r="AX85" s="163">
        <v>2.6331018518518517E-3</v>
      </c>
      <c r="AY85" s="163">
        <v>2.7534722222222218E-3</v>
      </c>
      <c r="AZ85" s="163">
        <v>2.7152777777777778E-3</v>
      </c>
      <c r="BA85" s="163">
        <v>2.8425925925925927E-3</v>
      </c>
      <c r="BB85" s="163">
        <v>2.6817129629629634E-3</v>
      </c>
      <c r="BC85" s="163">
        <v>2.7673611111111111E-3</v>
      </c>
      <c r="BD85" s="163">
        <v>2.6770833333333334E-3</v>
      </c>
      <c r="BE85" s="163">
        <v>2.7604166666666667E-3</v>
      </c>
      <c r="BF85" s="163">
        <v>2.7592592592592595E-3</v>
      </c>
      <c r="BG85" s="163">
        <v>2.9201388888888888E-3</v>
      </c>
      <c r="BH85" s="163">
        <v>2.7384259259259258E-3</v>
      </c>
      <c r="BI85" s="163">
        <v>2.9791666666666664E-3</v>
      </c>
      <c r="BJ85" s="163">
        <v>2.9826388888888888E-3</v>
      </c>
      <c r="BK85" s="163">
        <v>2.8240740740740739E-3</v>
      </c>
      <c r="BL85" s="163">
        <v>2.8842592592592596E-3</v>
      </c>
      <c r="BM85" s="163">
        <v>2.7546296296296294E-3</v>
      </c>
      <c r="BN85" s="163">
        <v>2.9247685185185188E-3</v>
      </c>
      <c r="BO85" s="163">
        <v>2.8900462962962968E-3</v>
      </c>
      <c r="BP85" s="163">
        <v>2.6805555555555554E-3</v>
      </c>
      <c r="BQ85" s="163">
        <v>2.8993055555555556E-3</v>
      </c>
      <c r="BR85" s="163">
        <v>2.8668981481481479E-3</v>
      </c>
      <c r="BS85" s="163">
        <v>2.7881944444444443E-3</v>
      </c>
      <c r="BT85" s="164">
        <v>2.7581018518518519E-3</v>
      </c>
      <c r="BU85" s="164">
        <v>2.673611111111111E-3</v>
      </c>
    </row>
    <row r="86" spans="2:73" x14ac:dyDescent="0.2">
      <c r="B86" s="124">
        <v>83</v>
      </c>
      <c r="C86" s="125">
        <v>82</v>
      </c>
      <c r="D86" s="125" t="s">
        <v>288</v>
      </c>
      <c r="E86" s="126">
        <v>1960</v>
      </c>
      <c r="F86" s="126" t="s">
        <v>224</v>
      </c>
      <c r="G86" s="126">
        <v>19</v>
      </c>
      <c r="H86" s="125" t="s">
        <v>289</v>
      </c>
      <c r="I86" s="160">
        <v>0.17998726851851851</v>
      </c>
      <c r="J86" s="162">
        <v>3.2256944444444442E-3</v>
      </c>
      <c r="K86" s="163">
        <v>2.5659722222222225E-3</v>
      </c>
      <c r="L86" s="163">
        <v>2.5590277777777777E-3</v>
      </c>
      <c r="M86" s="163">
        <v>2.6504629629629625E-3</v>
      </c>
      <c r="N86" s="163">
        <v>2.5555555555555553E-3</v>
      </c>
      <c r="O86" s="163">
        <v>2.6296296296296293E-3</v>
      </c>
      <c r="P86" s="163">
        <v>2.615740740740741E-3</v>
      </c>
      <c r="Q86" s="163">
        <v>2.6724537037037034E-3</v>
      </c>
      <c r="R86" s="163">
        <v>2.5972222222222226E-3</v>
      </c>
      <c r="S86" s="163">
        <v>2.6145833333333333E-3</v>
      </c>
      <c r="T86" s="163">
        <v>2.709490740740741E-3</v>
      </c>
      <c r="U86" s="163">
        <v>2.5914351851851849E-3</v>
      </c>
      <c r="V86" s="163">
        <v>2.6898148148148146E-3</v>
      </c>
      <c r="W86" s="163">
        <v>2.673611111111111E-3</v>
      </c>
      <c r="X86" s="163">
        <v>2.6458333333333334E-3</v>
      </c>
      <c r="Y86" s="163">
        <v>2.6909722222222226E-3</v>
      </c>
      <c r="Z86" s="163">
        <v>2.7025462962962962E-3</v>
      </c>
      <c r="AA86" s="163">
        <v>2.6388888888888885E-3</v>
      </c>
      <c r="AB86" s="163">
        <v>2.7407407407407411E-3</v>
      </c>
      <c r="AC86" s="163">
        <v>2.6319444444444441E-3</v>
      </c>
      <c r="AD86" s="163">
        <v>2.7175925925925926E-3</v>
      </c>
      <c r="AE86" s="163">
        <v>2.6608796296296294E-3</v>
      </c>
      <c r="AF86" s="163">
        <v>2.8356481481481479E-3</v>
      </c>
      <c r="AG86" s="163">
        <v>2.6886574074074074E-3</v>
      </c>
      <c r="AH86" s="163">
        <v>2.7025462962962962E-3</v>
      </c>
      <c r="AI86" s="163">
        <v>2.7615740740740743E-3</v>
      </c>
      <c r="AJ86" s="163">
        <v>2.7905092592592595E-3</v>
      </c>
      <c r="AK86" s="163">
        <v>2.7291666666666662E-3</v>
      </c>
      <c r="AL86" s="163">
        <v>2.7222222222222218E-3</v>
      </c>
      <c r="AM86" s="163">
        <v>2.7916666666666663E-3</v>
      </c>
      <c r="AN86" s="163">
        <v>2.7291666666666662E-3</v>
      </c>
      <c r="AO86" s="163">
        <v>2.7222222222222218E-3</v>
      </c>
      <c r="AP86" s="163">
        <v>2.724537037037037E-3</v>
      </c>
      <c r="AQ86" s="163">
        <v>2.6608796296296294E-3</v>
      </c>
      <c r="AR86" s="163">
        <v>2.7372685185185187E-3</v>
      </c>
      <c r="AS86" s="163">
        <v>2.7800925925925923E-3</v>
      </c>
      <c r="AT86" s="163">
        <v>2.8576388888888892E-3</v>
      </c>
      <c r="AU86" s="163">
        <v>2.8668981481481479E-3</v>
      </c>
      <c r="AV86" s="163">
        <v>3.0775462962962965E-3</v>
      </c>
      <c r="AW86" s="163">
        <v>2.7905092592592595E-3</v>
      </c>
      <c r="AX86" s="163">
        <v>3.0000000000000005E-3</v>
      </c>
      <c r="AY86" s="163">
        <v>2.8113425925925923E-3</v>
      </c>
      <c r="AZ86" s="163">
        <v>2.7766203703703703E-3</v>
      </c>
      <c r="BA86" s="163">
        <v>2.9826388888888888E-3</v>
      </c>
      <c r="BB86" s="163">
        <v>2.8148148148148151E-3</v>
      </c>
      <c r="BC86" s="163">
        <v>2.8923611111111112E-3</v>
      </c>
      <c r="BD86" s="163">
        <v>3.2592592592592591E-3</v>
      </c>
      <c r="BE86" s="163">
        <v>2.886574074074074E-3</v>
      </c>
      <c r="BF86" s="163">
        <v>3.0451388888888889E-3</v>
      </c>
      <c r="BG86" s="163">
        <v>2.9444444444444444E-3</v>
      </c>
      <c r="BH86" s="163">
        <v>2.9733796296296296E-3</v>
      </c>
      <c r="BI86" s="163">
        <v>2.9351851851851852E-3</v>
      </c>
      <c r="BJ86" s="163">
        <v>3.0428240740740741E-3</v>
      </c>
      <c r="BK86" s="163">
        <v>2.9710648148148148E-3</v>
      </c>
      <c r="BL86" s="163">
        <v>2.9907407407407404E-3</v>
      </c>
      <c r="BM86" s="163">
        <v>3.4664351851851852E-3</v>
      </c>
      <c r="BN86" s="163">
        <v>2.9641203703703704E-3</v>
      </c>
      <c r="BO86" s="163">
        <v>2.902777777777778E-3</v>
      </c>
      <c r="BP86" s="163">
        <v>3.1365740740740742E-3</v>
      </c>
      <c r="BQ86" s="163">
        <v>2.8391203703703703E-3</v>
      </c>
      <c r="BR86" s="163">
        <v>3.0289351851851849E-3</v>
      </c>
      <c r="BS86" s="163">
        <v>3.0243055555555561E-3</v>
      </c>
      <c r="BT86" s="164">
        <v>2.9884259259259261E-3</v>
      </c>
      <c r="BU86" s="164">
        <v>2.5613425925925929E-3</v>
      </c>
    </row>
    <row r="87" spans="2:73" x14ac:dyDescent="0.2">
      <c r="B87" s="124">
        <v>84</v>
      </c>
      <c r="C87" s="125">
        <v>44</v>
      </c>
      <c r="D87" s="125" t="s">
        <v>168</v>
      </c>
      <c r="E87" s="126">
        <v>1964</v>
      </c>
      <c r="F87" s="126" t="s">
        <v>181</v>
      </c>
      <c r="G87" s="126">
        <v>8</v>
      </c>
      <c r="H87" s="125" t="s">
        <v>169</v>
      </c>
      <c r="I87" s="160">
        <v>0.18031828703703703</v>
      </c>
      <c r="J87" s="162">
        <v>3.0266203703703705E-3</v>
      </c>
      <c r="K87" s="163">
        <v>2.4351851851851852E-3</v>
      </c>
      <c r="L87" s="163">
        <v>2.4583333333333336E-3</v>
      </c>
      <c r="M87" s="163">
        <v>2.4710648148148153E-3</v>
      </c>
      <c r="N87" s="163">
        <v>2.46875E-3</v>
      </c>
      <c r="O87" s="163">
        <v>2.5138888888888889E-3</v>
      </c>
      <c r="P87" s="163">
        <v>2.4814814814814816E-3</v>
      </c>
      <c r="Q87" s="163">
        <v>2.5034722222222225E-3</v>
      </c>
      <c r="R87" s="163">
        <v>2.5092592592592593E-3</v>
      </c>
      <c r="S87" s="163">
        <v>2.5011574074074072E-3</v>
      </c>
      <c r="T87" s="163">
        <v>2.5196759259259261E-3</v>
      </c>
      <c r="U87" s="163">
        <v>2.5983796296296297E-3</v>
      </c>
      <c r="V87" s="163">
        <v>2.5173611111111113E-3</v>
      </c>
      <c r="W87" s="163">
        <v>2.5173611111111113E-3</v>
      </c>
      <c r="X87" s="163">
        <v>2.5243055555555552E-3</v>
      </c>
      <c r="Y87" s="163">
        <v>2.6956018518518518E-3</v>
      </c>
      <c r="Z87" s="163">
        <v>2.5324074074074073E-3</v>
      </c>
      <c r="AA87" s="163">
        <v>2.5543981481481481E-3</v>
      </c>
      <c r="AB87" s="163">
        <v>2.6574074074074074E-3</v>
      </c>
      <c r="AC87" s="163">
        <v>2.5567129629629629E-3</v>
      </c>
      <c r="AD87" s="163">
        <v>2.5775462962962965E-3</v>
      </c>
      <c r="AE87" s="163">
        <v>2.5706018518518521E-3</v>
      </c>
      <c r="AF87" s="163">
        <v>2.6111111111111109E-3</v>
      </c>
      <c r="AG87" s="163">
        <v>2.7581018518518519E-3</v>
      </c>
      <c r="AH87" s="163">
        <v>2.6192129629629625E-3</v>
      </c>
      <c r="AI87" s="163">
        <v>2.5856481481481481E-3</v>
      </c>
      <c r="AJ87" s="163">
        <v>2.6354166666666665E-3</v>
      </c>
      <c r="AK87" s="163">
        <v>2.7384259259259258E-3</v>
      </c>
      <c r="AL87" s="163">
        <v>2.6631944444444442E-3</v>
      </c>
      <c r="AM87" s="163">
        <v>2.6296296296296293E-3</v>
      </c>
      <c r="AN87" s="163">
        <v>2.7870370370370375E-3</v>
      </c>
      <c r="AO87" s="163">
        <v>2.7060185185185186E-3</v>
      </c>
      <c r="AP87" s="163">
        <v>2.7546296296296294E-3</v>
      </c>
      <c r="AQ87" s="163">
        <v>3.1354166666666666E-3</v>
      </c>
      <c r="AR87" s="163">
        <v>2.7939814814814819E-3</v>
      </c>
      <c r="AS87" s="163">
        <v>3.0451388888888889E-3</v>
      </c>
      <c r="AT87" s="163">
        <v>2.8148148148148151E-3</v>
      </c>
      <c r="AU87" s="163">
        <v>2.9328703703703704E-3</v>
      </c>
      <c r="AV87" s="163">
        <v>2.8171296296296295E-3</v>
      </c>
      <c r="AW87" s="163">
        <v>3.0752314814814813E-3</v>
      </c>
      <c r="AX87" s="163">
        <v>2.8969907407407412E-3</v>
      </c>
      <c r="AY87" s="163">
        <v>2.957175925925926E-3</v>
      </c>
      <c r="AZ87" s="163">
        <v>2.9375000000000004E-3</v>
      </c>
      <c r="BA87" s="163">
        <v>3.274305555555555E-3</v>
      </c>
      <c r="BB87" s="163">
        <v>3.0011574074074072E-3</v>
      </c>
      <c r="BC87" s="163">
        <v>2.9849537037037032E-3</v>
      </c>
      <c r="BD87" s="163">
        <v>2.9120370370370372E-3</v>
      </c>
      <c r="BE87" s="163">
        <v>3.0960648148148149E-3</v>
      </c>
      <c r="BF87" s="163">
        <v>3.1851851851851854E-3</v>
      </c>
      <c r="BG87" s="163">
        <v>3.1180555555555558E-3</v>
      </c>
      <c r="BH87" s="163">
        <v>3.1944444444444442E-3</v>
      </c>
      <c r="BI87" s="163">
        <v>3.0810185185185181E-3</v>
      </c>
      <c r="BJ87" s="163">
        <v>3.2534722222222223E-3</v>
      </c>
      <c r="BK87" s="163">
        <v>3.181712962962963E-3</v>
      </c>
      <c r="BL87" s="163">
        <v>2.9513888888888888E-3</v>
      </c>
      <c r="BM87" s="163">
        <v>3.4895833333333337E-3</v>
      </c>
      <c r="BN87" s="163">
        <v>3.0370370370370364E-3</v>
      </c>
      <c r="BO87" s="163">
        <v>2.9502314814814812E-3</v>
      </c>
      <c r="BP87" s="163">
        <v>3.1678240740740742E-3</v>
      </c>
      <c r="BQ87" s="163">
        <v>3.0706018518518521E-3</v>
      </c>
      <c r="BR87" s="163">
        <v>3.0243055555555561E-3</v>
      </c>
      <c r="BS87" s="163">
        <v>3.0578703703703705E-3</v>
      </c>
      <c r="BT87" s="164">
        <v>3.196759259259259E-3</v>
      </c>
      <c r="BU87" s="164">
        <v>3.0046296296296297E-3</v>
      </c>
    </row>
    <row r="88" spans="2:73" x14ac:dyDescent="0.2">
      <c r="B88" s="124">
        <v>85</v>
      </c>
      <c r="C88" s="125">
        <v>116</v>
      </c>
      <c r="D88" s="125" t="s">
        <v>290</v>
      </c>
      <c r="E88" s="126">
        <v>1968</v>
      </c>
      <c r="F88" s="126" t="s">
        <v>215</v>
      </c>
      <c r="G88" s="126">
        <v>27</v>
      </c>
      <c r="H88" s="125" t="s">
        <v>291</v>
      </c>
      <c r="I88" s="160">
        <v>0.18046412037037038</v>
      </c>
      <c r="J88" s="162">
        <v>2.9907407407407404E-3</v>
      </c>
      <c r="K88" s="163">
        <v>2.4201388888888888E-3</v>
      </c>
      <c r="L88" s="163">
        <v>2.3877314814814816E-3</v>
      </c>
      <c r="M88" s="163">
        <v>2.3460648148148151E-3</v>
      </c>
      <c r="N88" s="163">
        <v>2.3773148148148147E-3</v>
      </c>
      <c r="O88" s="163">
        <v>2.3819444444444448E-3</v>
      </c>
      <c r="P88" s="163">
        <v>2.3344907407407407E-3</v>
      </c>
      <c r="Q88" s="163">
        <v>2.3124999999999999E-3</v>
      </c>
      <c r="R88" s="163">
        <v>2.3148148148148151E-3</v>
      </c>
      <c r="S88" s="163">
        <v>2.3298611111111111E-3</v>
      </c>
      <c r="T88" s="163">
        <v>2.3923611111111112E-3</v>
      </c>
      <c r="U88" s="163">
        <v>2.3495370370370371E-3</v>
      </c>
      <c r="V88" s="163">
        <v>2.3252314814814815E-3</v>
      </c>
      <c r="W88" s="163">
        <v>2.3275462962962963E-3</v>
      </c>
      <c r="X88" s="163">
        <v>2.538194444444444E-3</v>
      </c>
      <c r="Y88" s="163">
        <v>2.3472222222222223E-3</v>
      </c>
      <c r="Z88" s="163">
        <v>2.409722222222222E-3</v>
      </c>
      <c r="AA88" s="163">
        <v>2.3819444444444448E-3</v>
      </c>
      <c r="AB88" s="163">
        <v>2.3622685185185188E-3</v>
      </c>
      <c r="AC88" s="163">
        <v>2.3900462962962959E-3</v>
      </c>
      <c r="AD88" s="163">
        <v>2.4027777777777776E-3</v>
      </c>
      <c r="AE88" s="163">
        <v>2.4189814814814816E-3</v>
      </c>
      <c r="AF88" s="163">
        <v>2.4421296296296296E-3</v>
      </c>
      <c r="AG88" s="163">
        <v>2.4976851851851853E-3</v>
      </c>
      <c r="AH88" s="163">
        <v>3.0196759259259261E-3</v>
      </c>
      <c r="AI88" s="163">
        <v>2.46875E-3</v>
      </c>
      <c r="AJ88" s="163">
        <v>2.4525462962962964E-3</v>
      </c>
      <c r="AK88" s="163">
        <v>2.6365740740740742E-3</v>
      </c>
      <c r="AL88" s="163">
        <v>2.5717592592592593E-3</v>
      </c>
      <c r="AM88" s="163">
        <v>2.5393518518518521E-3</v>
      </c>
      <c r="AN88" s="163">
        <v>4.0856481481481481E-3</v>
      </c>
      <c r="AO88" s="163">
        <v>2.5138888888888889E-3</v>
      </c>
      <c r="AP88" s="163">
        <v>2.5104166666666669E-3</v>
      </c>
      <c r="AQ88" s="163">
        <v>2.627314814814815E-3</v>
      </c>
      <c r="AR88" s="163">
        <v>2.5694444444444445E-3</v>
      </c>
      <c r="AS88" s="163">
        <v>2.5266203703703705E-3</v>
      </c>
      <c r="AT88" s="163">
        <v>2.6655092592592594E-3</v>
      </c>
      <c r="AU88" s="163">
        <v>2.685185185185185E-3</v>
      </c>
      <c r="AV88" s="163">
        <v>2.8668981481481479E-3</v>
      </c>
      <c r="AW88" s="163">
        <v>4.6180555555555558E-3</v>
      </c>
      <c r="AX88" s="163">
        <v>2.6585648148148146E-3</v>
      </c>
      <c r="AY88" s="163">
        <v>2.7557870370370371E-3</v>
      </c>
      <c r="AZ88" s="163">
        <v>2.7534722222222218E-3</v>
      </c>
      <c r="BA88" s="163">
        <v>2.8240740740740739E-3</v>
      </c>
      <c r="BB88" s="163">
        <v>2.9884259259259261E-3</v>
      </c>
      <c r="BC88" s="163">
        <v>2.9988425925925929E-3</v>
      </c>
      <c r="BD88" s="163">
        <v>3.1215277777777782E-3</v>
      </c>
      <c r="BE88" s="163">
        <v>3.1493055555555558E-3</v>
      </c>
      <c r="BF88" s="163">
        <v>3.1655092592592598E-3</v>
      </c>
      <c r="BG88" s="163">
        <v>3.201388888888889E-3</v>
      </c>
      <c r="BH88" s="163">
        <v>3.2662037037037035E-3</v>
      </c>
      <c r="BI88" s="163">
        <v>3.4490740740740745E-3</v>
      </c>
      <c r="BJ88" s="163">
        <v>3.3495370370370367E-3</v>
      </c>
      <c r="BK88" s="163">
        <v>3.3877314814814816E-3</v>
      </c>
      <c r="BL88" s="163">
        <v>3.351851851851852E-3</v>
      </c>
      <c r="BM88" s="163">
        <v>3.4363425925925928E-3</v>
      </c>
      <c r="BN88" s="163">
        <v>3.4351851851851852E-3</v>
      </c>
      <c r="BO88" s="163">
        <v>3.3981481481481484E-3</v>
      </c>
      <c r="BP88" s="163">
        <v>3.3773148148148152E-3</v>
      </c>
      <c r="BQ88" s="163">
        <v>3.4768518518518521E-3</v>
      </c>
      <c r="BR88" s="163">
        <v>3.4895833333333337E-3</v>
      </c>
      <c r="BS88" s="163">
        <v>3.6087962962962961E-3</v>
      </c>
      <c r="BT88" s="164">
        <v>3.655092592592593E-3</v>
      </c>
      <c r="BU88" s="164">
        <v>3.0266203703703705E-3</v>
      </c>
    </row>
    <row r="89" spans="2:73" x14ac:dyDescent="0.2">
      <c r="B89" s="124">
        <v>86</v>
      </c>
      <c r="C89" s="125">
        <v>9</v>
      </c>
      <c r="D89" s="125" t="s">
        <v>292</v>
      </c>
      <c r="E89" s="126">
        <v>1977</v>
      </c>
      <c r="F89" s="126" t="s">
        <v>215</v>
      </c>
      <c r="G89" s="126">
        <v>28</v>
      </c>
      <c r="H89" s="125" t="s">
        <v>293</v>
      </c>
      <c r="I89" s="160">
        <v>0.1805451388888889</v>
      </c>
      <c r="J89" s="162">
        <v>3.3819444444444444E-3</v>
      </c>
      <c r="K89" s="163">
        <v>2.6435185185185186E-3</v>
      </c>
      <c r="L89" s="163">
        <v>2.5914351851851849E-3</v>
      </c>
      <c r="M89" s="163">
        <v>2.6180555555555558E-3</v>
      </c>
      <c r="N89" s="163">
        <v>2.6354166666666665E-3</v>
      </c>
      <c r="O89" s="163">
        <v>2.6319444444444441E-3</v>
      </c>
      <c r="P89" s="163">
        <v>2.5868055555555557E-3</v>
      </c>
      <c r="Q89" s="163">
        <v>3.1458333333333334E-3</v>
      </c>
      <c r="R89" s="163">
        <v>2.2488425925925926E-3</v>
      </c>
      <c r="S89" s="163">
        <v>2.4502314814814816E-3</v>
      </c>
      <c r="T89" s="163">
        <v>2.491898148148148E-3</v>
      </c>
      <c r="U89" s="163">
        <v>2.4085648148148148E-3</v>
      </c>
      <c r="V89" s="163">
        <v>2.4641203703703704E-3</v>
      </c>
      <c r="W89" s="163">
        <v>2.4976851851851853E-3</v>
      </c>
      <c r="X89" s="163">
        <v>2.5138888888888889E-3</v>
      </c>
      <c r="Y89" s="163">
        <v>2.5138888888888889E-3</v>
      </c>
      <c r="Z89" s="163">
        <v>2.8240740740740739E-3</v>
      </c>
      <c r="AA89" s="163">
        <v>2.5983796296296297E-3</v>
      </c>
      <c r="AB89" s="163">
        <v>2.488425925925926E-3</v>
      </c>
      <c r="AC89" s="163">
        <v>2.414351851851852E-3</v>
      </c>
      <c r="AD89" s="163">
        <v>2.4317129629629632E-3</v>
      </c>
      <c r="AE89" s="163">
        <v>2.4976851851851853E-3</v>
      </c>
      <c r="AF89" s="163">
        <v>2.5949074074074073E-3</v>
      </c>
      <c r="AG89" s="163">
        <v>2.4224537037037036E-3</v>
      </c>
      <c r="AH89" s="163">
        <v>2.4652777777777776E-3</v>
      </c>
      <c r="AI89" s="163">
        <v>2.4814814814814816E-3</v>
      </c>
      <c r="AJ89" s="163">
        <v>2.4861111111111112E-3</v>
      </c>
      <c r="AK89" s="163">
        <v>2.5937500000000001E-3</v>
      </c>
      <c r="AL89" s="163">
        <v>2.5960648148148145E-3</v>
      </c>
      <c r="AM89" s="163">
        <v>2.685185185185185E-3</v>
      </c>
      <c r="AN89" s="163">
        <v>2.6215277777777777E-3</v>
      </c>
      <c r="AO89" s="163">
        <v>2.7442129629629626E-3</v>
      </c>
      <c r="AP89" s="163">
        <v>2.7083333333333334E-3</v>
      </c>
      <c r="AQ89" s="163">
        <v>2.7175925925925926E-3</v>
      </c>
      <c r="AR89" s="163">
        <v>2.7881944444444443E-3</v>
      </c>
      <c r="AS89" s="163">
        <v>3.8067129629629627E-3</v>
      </c>
      <c r="AT89" s="163">
        <v>2.7569444444444442E-3</v>
      </c>
      <c r="AU89" s="163">
        <v>3.0706018518518521E-3</v>
      </c>
      <c r="AV89" s="163">
        <v>2.9432870370370372E-3</v>
      </c>
      <c r="AW89" s="163">
        <v>2.7118055555555554E-3</v>
      </c>
      <c r="AX89" s="163">
        <v>2.7025462962962962E-3</v>
      </c>
      <c r="AY89" s="163">
        <v>2.701388888888889E-3</v>
      </c>
      <c r="AZ89" s="163">
        <v>3.1493055555555558E-3</v>
      </c>
      <c r="BA89" s="163">
        <v>2.7106481481481482E-3</v>
      </c>
      <c r="BB89" s="163">
        <v>2.7152777777777778E-3</v>
      </c>
      <c r="BC89" s="163">
        <v>2.9166666666666668E-3</v>
      </c>
      <c r="BD89" s="163">
        <v>3.0104166666666664E-3</v>
      </c>
      <c r="BE89" s="163">
        <v>2.9976851851851848E-3</v>
      </c>
      <c r="BF89" s="163">
        <v>3.0624999999999997E-3</v>
      </c>
      <c r="BG89" s="163">
        <v>4.440972222222222E-3</v>
      </c>
      <c r="BH89" s="163">
        <v>3.1527777777777782E-3</v>
      </c>
      <c r="BI89" s="163">
        <v>3.1516203703703702E-3</v>
      </c>
      <c r="BJ89" s="163">
        <v>2.9131944444444444E-3</v>
      </c>
      <c r="BK89" s="163">
        <v>2.9016203703703704E-3</v>
      </c>
      <c r="BL89" s="163">
        <v>5.4710648148148149E-3</v>
      </c>
      <c r="BM89" s="163">
        <v>2.9189814814814812E-3</v>
      </c>
      <c r="BN89" s="163">
        <v>3.1145833333333338E-3</v>
      </c>
      <c r="BO89" s="163">
        <v>3.1307870370370365E-3</v>
      </c>
      <c r="BP89" s="163">
        <v>3.0277777777777781E-3</v>
      </c>
      <c r="BQ89" s="163">
        <v>2.9270833333333332E-3</v>
      </c>
      <c r="BR89" s="163">
        <v>2.8020833333333335E-3</v>
      </c>
      <c r="BS89" s="163">
        <v>2.8738425925925928E-3</v>
      </c>
      <c r="BT89" s="164">
        <v>2.8333333333333335E-3</v>
      </c>
      <c r="BU89" s="164">
        <v>2.6458333333333334E-3</v>
      </c>
    </row>
    <row r="90" spans="2:73" x14ac:dyDescent="0.2">
      <c r="B90" s="124">
        <v>87</v>
      </c>
      <c r="C90" s="125">
        <v>32</v>
      </c>
      <c r="D90" s="125" t="s">
        <v>294</v>
      </c>
      <c r="E90" s="126">
        <v>1978</v>
      </c>
      <c r="F90" s="126" t="s">
        <v>218</v>
      </c>
      <c r="G90" s="126">
        <v>24</v>
      </c>
      <c r="H90" s="125" t="s">
        <v>295</v>
      </c>
      <c r="I90" s="160">
        <v>0.18141666666666667</v>
      </c>
      <c r="J90" s="162">
        <v>2.8831018518518515E-3</v>
      </c>
      <c r="K90" s="163">
        <v>2.1979166666666666E-3</v>
      </c>
      <c r="L90" s="163">
        <v>2.2673611111111111E-3</v>
      </c>
      <c r="M90" s="163">
        <v>2.2662037037037039E-3</v>
      </c>
      <c r="N90" s="163">
        <v>2.2939814814814815E-3</v>
      </c>
      <c r="O90" s="163">
        <v>2.2858796296296295E-3</v>
      </c>
      <c r="P90" s="163">
        <v>2.3032407407407407E-3</v>
      </c>
      <c r="Q90" s="163">
        <v>2.3043981481481483E-3</v>
      </c>
      <c r="R90" s="163">
        <v>2.3368055555555559E-3</v>
      </c>
      <c r="S90" s="163">
        <v>2.3379629629629631E-3</v>
      </c>
      <c r="T90" s="163">
        <v>2.3252314814814815E-3</v>
      </c>
      <c r="U90" s="163">
        <v>2.2962962962962963E-3</v>
      </c>
      <c r="V90" s="163">
        <v>2.4340277777777776E-3</v>
      </c>
      <c r="W90" s="163">
        <v>2.3321759259259259E-3</v>
      </c>
      <c r="X90" s="163">
        <v>2.3229166666666663E-3</v>
      </c>
      <c r="Y90" s="163">
        <v>2.3229166666666663E-3</v>
      </c>
      <c r="Z90" s="163">
        <v>2.3287037037037039E-3</v>
      </c>
      <c r="AA90" s="163">
        <v>2.3356481481481479E-3</v>
      </c>
      <c r="AB90" s="163">
        <v>2.3287037037037039E-3</v>
      </c>
      <c r="AC90" s="163">
        <v>2.3541666666666667E-3</v>
      </c>
      <c r="AD90" s="163">
        <v>2.4652777777777776E-3</v>
      </c>
      <c r="AE90" s="163">
        <v>2.4490740740740744E-3</v>
      </c>
      <c r="AF90" s="163">
        <v>2.4282407407407408E-3</v>
      </c>
      <c r="AG90" s="163">
        <v>2.3541666666666667E-3</v>
      </c>
      <c r="AH90" s="163">
        <v>2.3611111111111111E-3</v>
      </c>
      <c r="AI90" s="163">
        <v>2.3807870370370367E-3</v>
      </c>
      <c r="AJ90" s="163">
        <v>2.3888888888888887E-3</v>
      </c>
      <c r="AK90" s="163">
        <v>2.3668981481481479E-3</v>
      </c>
      <c r="AL90" s="163">
        <v>2.4351851851851852E-3</v>
      </c>
      <c r="AM90" s="163">
        <v>2.4467592592592592E-3</v>
      </c>
      <c r="AN90" s="163">
        <v>2.4039351851851856E-3</v>
      </c>
      <c r="AO90" s="163">
        <v>2.3437499999999999E-3</v>
      </c>
      <c r="AP90" s="163">
        <v>2.5960648148148145E-3</v>
      </c>
      <c r="AQ90" s="163">
        <v>2.5706018518518521E-3</v>
      </c>
      <c r="AR90" s="163">
        <v>2.5706018518518521E-3</v>
      </c>
      <c r="AS90" s="163">
        <v>2.6597222222222226E-3</v>
      </c>
      <c r="AT90" s="163">
        <v>2.6180555555555558E-3</v>
      </c>
      <c r="AU90" s="163">
        <v>2.7152777777777778E-3</v>
      </c>
      <c r="AV90" s="163">
        <v>2.5243055555555552E-3</v>
      </c>
      <c r="AW90" s="163">
        <v>2.6840277777777778E-3</v>
      </c>
      <c r="AX90" s="163">
        <v>2.9016203703703704E-3</v>
      </c>
      <c r="AY90" s="163">
        <v>2.7604166666666667E-3</v>
      </c>
      <c r="AZ90" s="163">
        <v>2.8055555555555555E-3</v>
      </c>
      <c r="BA90" s="163">
        <v>2.8946759259259255E-3</v>
      </c>
      <c r="BB90" s="163">
        <v>3.2418981481481478E-3</v>
      </c>
      <c r="BC90" s="163">
        <v>3.0462962962962965E-3</v>
      </c>
      <c r="BD90" s="163">
        <v>3.0474537037037037E-3</v>
      </c>
      <c r="BE90" s="163">
        <v>3.2777777777777775E-3</v>
      </c>
      <c r="BF90" s="163">
        <v>4.193287037037037E-3</v>
      </c>
      <c r="BG90" s="163">
        <v>3.4363425925925928E-3</v>
      </c>
      <c r="BH90" s="163">
        <v>3.8460648148148147E-3</v>
      </c>
      <c r="BI90" s="163">
        <v>4.6898148148148151E-3</v>
      </c>
      <c r="BJ90" s="163">
        <v>3.4293981481481484E-3</v>
      </c>
      <c r="BK90" s="163">
        <v>3.7430555555555555E-3</v>
      </c>
      <c r="BL90" s="163">
        <v>4.2951388888888891E-3</v>
      </c>
      <c r="BM90" s="163">
        <v>4.4953703703703709E-3</v>
      </c>
      <c r="BN90" s="163">
        <v>3.7476851851851851E-3</v>
      </c>
      <c r="BO90" s="163">
        <v>3.9351851851851857E-3</v>
      </c>
      <c r="BP90" s="163">
        <v>3.3645833333333336E-3</v>
      </c>
      <c r="BQ90" s="163">
        <v>3.9490740740740745E-3</v>
      </c>
      <c r="BR90" s="163">
        <v>4.6932870370370366E-3</v>
      </c>
      <c r="BS90" s="163">
        <v>3.0567129629629629E-3</v>
      </c>
      <c r="BT90" s="164">
        <v>3.1053240740740741E-3</v>
      </c>
      <c r="BU90" s="164">
        <v>2.8402777777777779E-3</v>
      </c>
    </row>
    <row r="91" spans="2:73" x14ac:dyDescent="0.2">
      <c r="B91" s="124">
        <v>88</v>
      </c>
      <c r="C91" s="125">
        <v>20</v>
      </c>
      <c r="D91" s="125" t="s">
        <v>201</v>
      </c>
      <c r="E91" s="126">
        <v>1985</v>
      </c>
      <c r="F91" s="126" t="s">
        <v>183</v>
      </c>
      <c r="G91" s="126">
        <v>1</v>
      </c>
      <c r="H91" s="125" t="s">
        <v>195</v>
      </c>
      <c r="I91" s="160">
        <v>0.18170254629629631</v>
      </c>
      <c r="J91" s="162">
        <v>2.9826388888888888E-3</v>
      </c>
      <c r="K91" s="163">
        <v>2.4328703703703704E-3</v>
      </c>
      <c r="L91" s="163">
        <v>2.4340277777777776E-3</v>
      </c>
      <c r="M91" s="163">
        <v>2.4039351851851856E-3</v>
      </c>
      <c r="N91" s="163">
        <v>2.4594907407407408E-3</v>
      </c>
      <c r="O91" s="163">
        <v>2.4270833333333336E-3</v>
      </c>
      <c r="P91" s="163">
        <v>2.4548611111111112E-3</v>
      </c>
      <c r="Q91" s="163">
        <v>2.5092592592592593E-3</v>
      </c>
      <c r="R91" s="163">
        <v>2.4490740740740744E-3</v>
      </c>
      <c r="S91" s="163">
        <v>2.4398148148148148E-3</v>
      </c>
      <c r="T91" s="163">
        <v>2.4444444444444444E-3</v>
      </c>
      <c r="U91" s="163">
        <v>2.4317129629629632E-3</v>
      </c>
      <c r="V91" s="163">
        <v>2.4756944444444444E-3</v>
      </c>
      <c r="W91" s="163">
        <v>2.4895833333333332E-3</v>
      </c>
      <c r="X91" s="163">
        <v>2.5219907407407409E-3</v>
      </c>
      <c r="Y91" s="163">
        <v>2.5671296296296297E-3</v>
      </c>
      <c r="Z91" s="163">
        <v>2.5601851851851849E-3</v>
      </c>
      <c r="AA91" s="163">
        <v>2.5370370370370369E-3</v>
      </c>
      <c r="AB91" s="163">
        <v>2.5891203703703705E-3</v>
      </c>
      <c r="AC91" s="163">
        <v>2.5312500000000001E-3</v>
      </c>
      <c r="AD91" s="163">
        <v>2.5821759259259257E-3</v>
      </c>
      <c r="AE91" s="163">
        <v>2.6550925925925926E-3</v>
      </c>
      <c r="AF91" s="163">
        <v>2.6585648148148146E-3</v>
      </c>
      <c r="AG91" s="163">
        <v>2.704861111111111E-3</v>
      </c>
      <c r="AH91" s="163">
        <v>2.6840277777777778E-3</v>
      </c>
      <c r="AI91" s="163">
        <v>2.693287037037037E-3</v>
      </c>
      <c r="AJ91" s="163">
        <v>2.7638888888888886E-3</v>
      </c>
      <c r="AK91" s="163">
        <v>2.7060185185185186E-3</v>
      </c>
      <c r="AL91" s="163">
        <v>2.7037037037037043E-3</v>
      </c>
      <c r="AM91" s="163">
        <v>2.7858796296296295E-3</v>
      </c>
      <c r="AN91" s="163">
        <v>2.7800925925925923E-3</v>
      </c>
      <c r="AO91" s="163">
        <v>2.7997685185185178E-3</v>
      </c>
      <c r="AP91" s="163">
        <v>2.9525462962962964E-3</v>
      </c>
      <c r="AQ91" s="163">
        <v>2.9050925925925928E-3</v>
      </c>
      <c r="AR91" s="163">
        <v>2.8391203703703703E-3</v>
      </c>
      <c r="AS91" s="163">
        <v>2.8472222222222219E-3</v>
      </c>
      <c r="AT91" s="163">
        <v>2.871527777777778E-3</v>
      </c>
      <c r="AU91" s="163">
        <v>3.1261574074074074E-3</v>
      </c>
      <c r="AV91" s="163">
        <v>2.9583333333333332E-3</v>
      </c>
      <c r="AW91" s="163">
        <v>3.0763888888888889E-3</v>
      </c>
      <c r="AX91" s="163">
        <v>3.1122685185185181E-3</v>
      </c>
      <c r="AY91" s="163">
        <v>3.0648148148148149E-3</v>
      </c>
      <c r="AZ91" s="163">
        <v>3.0821759259259261E-3</v>
      </c>
      <c r="BA91" s="163">
        <v>3.0972222222222221E-3</v>
      </c>
      <c r="BB91" s="163">
        <v>3.1053240740740741E-3</v>
      </c>
      <c r="BC91" s="163">
        <v>3.5451388888888893E-3</v>
      </c>
      <c r="BD91" s="163">
        <v>3.2060185185185191E-3</v>
      </c>
      <c r="BE91" s="163">
        <v>3.003472222222222E-3</v>
      </c>
      <c r="BF91" s="163">
        <v>3.0983796296296297E-3</v>
      </c>
      <c r="BG91" s="163">
        <v>3.1018518518518522E-3</v>
      </c>
      <c r="BH91" s="163">
        <v>3.4085648148148144E-3</v>
      </c>
      <c r="BI91" s="163">
        <v>3.0428240740740741E-3</v>
      </c>
      <c r="BJ91" s="163">
        <v>3.0902777777777782E-3</v>
      </c>
      <c r="BK91" s="163">
        <v>3.1319444444444441E-3</v>
      </c>
      <c r="BL91" s="163">
        <v>3.6018518518518522E-3</v>
      </c>
      <c r="BM91" s="163">
        <v>3.1539351851851854E-3</v>
      </c>
      <c r="BN91" s="163">
        <v>3.1631944444444442E-3</v>
      </c>
      <c r="BO91" s="163">
        <v>3.1458333333333334E-3</v>
      </c>
      <c r="BP91" s="163">
        <v>3.166666666666667E-3</v>
      </c>
      <c r="BQ91" s="163">
        <v>3.1076388888888885E-3</v>
      </c>
      <c r="BR91" s="163">
        <v>3.1064814814814813E-3</v>
      </c>
      <c r="BS91" s="163">
        <v>3.1331018518518518E-3</v>
      </c>
      <c r="BT91" s="164">
        <v>3.0104166666666664E-3</v>
      </c>
      <c r="BU91" s="164">
        <v>2.7881944444444443E-3</v>
      </c>
    </row>
    <row r="92" spans="2:73" x14ac:dyDescent="0.2">
      <c r="B92" s="124">
        <v>89</v>
      </c>
      <c r="C92" s="125">
        <v>17</v>
      </c>
      <c r="D92" s="125" t="s">
        <v>171</v>
      </c>
      <c r="E92" s="126">
        <v>1966</v>
      </c>
      <c r="F92" s="126" t="s">
        <v>224</v>
      </c>
      <c r="G92" s="126">
        <v>20</v>
      </c>
      <c r="H92" s="125" t="s">
        <v>296</v>
      </c>
      <c r="I92" s="160">
        <v>0.18292708333333332</v>
      </c>
      <c r="J92" s="162">
        <v>2.8599537037037035E-3</v>
      </c>
      <c r="K92" s="163">
        <v>2.2847222222222223E-3</v>
      </c>
      <c r="L92" s="163">
        <v>2.3321759259259259E-3</v>
      </c>
      <c r="M92" s="163">
        <v>2.3252314814814815E-3</v>
      </c>
      <c r="N92" s="163">
        <v>2.2673611111111111E-3</v>
      </c>
      <c r="O92" s="163">
        <v>2.3240740740740743E-3</v>
      </c>
      <c r="P92" s="163">
        <v>2.3402777777777779E-3</v>
      </c>
      <c r="Q92" s="163">
        <v>2.3078703703703703E-3</v>
      </c>
      <c r="R92" s="163">
        <v>2.3310185185185183E-3</v>
      </c>
      <c r="S92" s="163">
        <v>2.3217592592592591E-3</v>
      </c>
      <c r="T92" s="163">
        <v>2.391203703703704E-3</v>
      </c>
      <c r="U92" s="163">
        <v>2.3854166666666668E-3</v>
      </c>
      <c r="V92" s="163">
        <v>2.4004629629629627E-3</v>
      </c>
      <c r="W92" s="163">
        <v>2.5104166666666669E-3</v>
      </c>
      <c r="X92" s="163">
        <v>2.391203703703704E-3</v>
      </c>
      <c r="Y92" s="163">
        <v>2.3437499999999999E-3</v>
      </c>
      <c r="Z92" s="163">
        <v>2.3923611111111112E-3</v>
      </c>
      <c r="AA92" s="163">
        <v>2.3657407407407407E-3</v>
      </c>
      <c r="AB92" s="163">
        <v>2.3807870370370367E-3</v>
      </c>
      <c r="AC92" s="163">
        <v>2.5717592592592593E-3</v>
      </c>
      <c r="AD92" s="163">
        <v>2.5821759259259257E-3</v>
      </c>
      <c r="AE92" s="163">
        <v>2.7303240740740743E-3</v>
      </c>
      <c r="AF92" s="163">
        <v>2.6724537037037034E-3</v>
      </c>
      <c r="AG92" s="163">
        <v>2.7743055555555559E-3</v>
      </c>
      <c r="AH92" s="163">
        <v>2.7384259259259258E-3</v>
      </c>
      <c r="AI92" s="163">
        <v>2.7465277777777779E-3</v>
      </c>
      <c r="AJ92" s="163">
        <v>2.7986111111111111E-3</v>
      </c>
      <c r="AK92" s="163">
        <v>2.9143518518518516E-3</v>
      </c>
      <c r="AL92" s="163">
        <v>2.8206018518518519E-3</v>
      </c>
      <c r="AM92" s="163">
        <v>2.9930555555555557E-3</v>
      </c>
      <c r="AN92" s="163">
        <v>2.9768518518518521E-3</v>
      </c>
      <c r="AO92" s="163">
        <v>2.9814814814814812E-3</v>
      </c>
      <c r="AP92" s="163">
        <v>3.1597222222222222E-3</v>
      </c>
      <c r="AQ92" s="163">
        <v>3.0324074074074073E-3</v>
      </c>
      <c r="AR92" s="163">
        <v>3.2071759259259258E-3</v>
      </c>
      <c r="AS92" s="163">
        <v>3.1550925925925926E-3</v>
      </c>
      <c r="AT92" s="163">
        <v>2.736111111111111E-3</v>
      </c>
      <c r="AU92" s="163">
        <v>2.8553240740740739E-3</v>
      </c>
      <c r="AV92" s="163">
        <v>2.9502314814814812E-3</v>
      </c>
      <c r="AW92" s="163">
        <v>2.7685185185185187E-3</v>
      </c>
      <c r="AX92" s="163">
        <v>2.9548611111111112E-3</v>
      </c>
      <c r="AY92" s="163">
        <v>3.1377314814814814E-3</v>
      </c>
      <c r="AZ92" s="163">
        <v>2.9108796296296296E-3</v>
      </c>
      <c r="BA92" s="163">
        <v>3.1597222222222222E-3</v>
      </c>
      <c r="BB92" s="163">
        <v>3.2291666666666666E-3</v>
      </c>
      <c r="BC92" s="163">
        <v>3.2407407407407406E-3</v>
      </c>
      <c r="BD92" s="163">
        <v>3.2881944444444447E-3</v>
      </c>
      <c r="BE92" s="163">
        <v>3.3344907407407407E-3</v>
      </c>
      <c r="BF92" s="163">
        <v>3.3333333333333335E-3</v>
      </c>
      <c r="BG92" s="163">
        <v>3.3321759259259264E-3</v>
      </c>
      <c r="BH92" s="163">
        <v>3.2789351851851851E-3</v>
      </c>
      <c r="BI92" s="163">
        <v>3.421296296296296E-3</v>
      </c>
      <c r="BJ92" s="163">
        <v>3.2974537037037035E-3</v>
      </c>
      <c r="BK92" s="163">
        <v>3.2858796296296295E-3</v>
      </c>
      <c r="BL92" s="163">
        <v>3.2048611111111115E-3</v>
      </c>
      <c r="BM92" s="163">
        <v>3.2337962962962958E-3</v>
      </c>
      <c r="BN92" s="163">
        <v>3.2476851851851851E-3</v>
      </c>
      <c r="BO92" s="163">
        <v>3.3587962962962968E-3</v>
      </c>
      <c r="BP92" s="163">
        <v>3.2627314814814815E-3</v>
      </c>
      <c r="BQ92" s="163">
        <v>3.181712962962963E-3</v>
      </c>
      <c r="BR92" s="163">
        <v>3.1793981481481482E-3</v>
      </c>
      <c r="BS92" s="163">
        <v>3.2627314814814815E-3</v>
      </c>
      <c r="BT92" s="164">
        <v>3.3495370370370367E-3</v>
      </c>
      <c r="BU92" s="164">
        <v>3.0196759259259261E-3</v>
      </c>
    </row>
    <row r="93" spans="2:73" x14ac:dyDescent="0.2">
      <c r="B93" s="124">
        <v>90</v>
      </c>
      <c r="C93" s="125">
        <v>139</v>
      </c>
      <c r="D93" s="125" t="s">
        <v>161</v>
      </c>
      <c r="E93" s="126">
        <v>1963</v>
      </c>
      <c r="F93" s="126" t="s">
        <v>224</v>
      </c>
      <c r="G93" s="126">
        <v>21</v>
      </c>
      <c r="H93" s="125" t="s">
        <v>162</v>
      </c>
      <c r="I93" s="160">
        <v>0.18334027777777775</v>
      </c>
      <c r="J93" s="162">
        <v>3.181712962962963E-3</v>
      </c>
      <c r="K93" s="163">
        <v>2.6979166666666666E-3</v>
      </c>
      <c r="L93" s="163">
        <v>2.6365740740740742E-3</v>
      </c>
      <c r="M93" s="163">
        <v>2.6979166666666666E-3</v>
      </c>
      <c r="N93" s="163">
        <v>2.7500000000000003E-3</v>
      </c>
      <c r="O93" s="163">
        <v>2.7071759259259258E-3</v>
      </c>
      <c r="P93" s="163">
        <v>2.6817129629629634E-3</v>
      </c>
      <c r="Q93" s="163">
        <v>2.693287037037037E-3</v>
      </c>
      <c r="R93" s="163">
        <v>2.7569444444444442E-3</v>
      </c>
      <c r="S93" s="163">
        <v>2.7083333333333334E-3</v>
      </c>
      <c r="T93" s="163">
        <v>2.6921296296296298E-3</v>
      </c>
      <c r="U93" s="163">
        <v>2.6793981481481482E-3</v>
      </c>
      <c r="V93" s="163">
        <v>2.7152777777777778E-3</v>
      </c>
      <c r="W93" s="163">
        <v>2.7129629629629626E-3</v>
      </c>
      <c r="X93" s="163">
        <v>2.7280092592592594E-3</v>
      </c>
      <c r="Y93" s="163">
        <v>2.6759259259259258E-3</v>
      </c>
      <c r="Z93" s="163">
        <v>2.8344907407407412E-3</v>
      </c>
      <c r="AA93" s="163">
        <v>2.6574074074074074E-3</v>
      </c>
      <c r="AB93" s="163">
        <v>2.6759259259259258E-3</v>
      </c>
      <c r="AC93" s="163">
        <v>2.6689814814814818E-3</v>
      </c>
      <c r="AD93" s="163">
        <v>2.7256944444444442E-3</v>
      </c>
      <c r="AE93" s="163">
        <v>2.6747685185185186E-3</v>
      </c>
      <c r="AF93" s="163">
        <v>2.7037037037037043E-3</v>
      </c>
      <c r="AG93" s="163">
        <v>2.7696759259259259E-3</v>
      </c>
      <c r="AH93" s="163">
        <v>3.4386574074074072E-3</v>
      </c>
      <c r="AI93" s="163">
        <v>2.7384259259259258E-3</v>
      </c>
      <c r="AJ93" s="163">
        <v>2.7303240740740743E-3</v>
      </c>
      <c r="AK93" s="163">
        <v>2.8055555555555555E-3</v>
      </c>
      <c r="AL93" s="163">
        <v>2.6678240740740742E-3</v>
      </c>
      <c r="AM93" s="163">
        <v>2.7141203703703702E-3</v>
      </c>
      <c r="AN93" s="163">
        <v>2.7847222222222219E-3</v>
      </c>
      <c r="AO93" s="163">
        <v>2.7685185185185187E-3</v>
      </c>
      <c r="AP93" s="163">
        <v>3.0416666666666665E-3</v>
      </c>
      <c r="AQ93" s="163">
        <v>2.8124999999999995E-3</v>
      </c>
      <c r="AR93" s="163">
        <v>2.8101851851851851E-3</v>
      </c>
      <c r="AS93" s="163">
        <v>2.8113425925925923E-3</v>
      </c>
      <c r="AT93" s="163">
        <v>2.8518518518518519E-3</v>
      </c>
      <c r="AU93" s="163">
        <v>2.8437499999999995E-3</v>
      </c>
      <c r="AV93" s="163">
        <v>2.8877314814814811E-3</v>
      </c>
      <c r="AW93" s="163">
        <v>2.8414351851851851E-3</v>
      </c>
      <c r="AX93" s="163">
        <v>2.9606481481481484E-3</v>
      </c>
      <c r="AY93" s="163">
        <v>2.8333333333333335E-3</v>
      </c>
      <c r="AZ93" s="163">
        <v>3.0277777777777781E-3</v>
      </c>
      <c r="BA93" s="163">
        <v>2.8935185185185188E-3</v>
      </c>
      <c r="BB93" s="163">
        <v>2.8819444444444444E-3</v>
      </c>
      <c r="BC93" s="163">
        <v>3.5416666666666665E-3</v>
      </c>
      <c r="BD93" s="163">
        <v>2.9756944444444444E-3</v>
      </c>
      <c r="BE93" s="163">
        <v>2.8993055555555556E-3</v>
      </c>
      <c r="BF93" s="163">
        <v>2.957175925925926E-3</v>
      </c>
      <c r="BG93" s="163">
        <v>2.9525462962962964E-3</v>
      </c>
      <c r="BH93" s="163">
        <v>3.0659722222222221E-3</v>
      </c>
      <c r="BI93" s="163">
        <v>2.9675925925925929E-3</v>
      </c>
      <c r="BJ93" s="163">
        <v>2.9583333333333332E-3</v>
      </c>
      <c r="BK93" s="163">
        <v>3.0520833333333333E-3</v>
      </c>
      <c r="BL93" s="163">
        <v>3.3530092592592591E-3</v>
      </c>
      <c r="BM93" s="163">
        <v>3.0821759259259261E-3</v>
      </c>
      <c r="BN93" s="163">
        <v>3.1805555555555558E-3</v>
      </c>
      <c r="BO93" s="163">
        <v>3.0821759259259261E-3</v>
      </c>
      <c r="BP93" s="163">
        <v>3.0011574074074072E-3</v>
      </c>
      <c r="BQ93" s="163">
        <v>3.0092592592592588E-3</v>
      </c>
      <c r="BR93" s="163">
        <v>2.9583333333333332E-3</v>
      </c>
      <c r="BS93" s="163">
        <v>2.9247685185185188E-3</v>
      </c>
      <c r="BT93" s="164">
        <v>2.5891203703703705E-3</v>
      </c>
      <c r="BU93" s="164">
        <v>3.2175925925925926E-3</v>
      </c>
    </row>
    <row r="94" spans="2:73" x14ac:dyDescent="0.2">
      <c r="B94" s="124">
        <v>91</v>
      </c>
      <c r="C94" s="125">
        <v>41</v>
      </c>
      <c r="D94" s="125" t="s">
        <v>14</v>
      </c>
      <c r="E94" s="126">
        <v>1957</v>
      </c>
      <c r="F94" s="126" t="s">
        <v>246</v>
      </c>
      <c r="G94" s="126">
        <v>5</v>
      </c>
      <c r="H94" s="125" t="s">
        <v>9</v>
      </c>
      <c r="I94" s="160">
        <v>0.18375810185185185</v>
      </c>
      <c r="J94" s="162">
        <v>2.9699074074074072E-3</v>
      </c>
      <c r="K94" s="163">
        <v>2.3645833333333336E-3</v>
      </c>
      <c r="L94" s="163">
        <v>2.3692129629629632E-3</v>
      </c>
      <c r="M94" s="163">
        <v>2.3530092592592591E-3</v>
      </c>
      <c r="N94" s="163">
        <v>2.4050925925925928E-3</v>
      </c>
      <c r="O94" s="163">
        <v>2.3761574074074076E-3</v>
      </c>
      <c r="P94" s="163">
        <v>2.3854166666666668E-3</v>
      </c>
      <c r="Q94" s="163">
        <v>2.3437499999999999E-3</v>
      </c>
      <c r="R94" s="163">
        <v>2.3124999999999999E-3</v>
      </c>
      <c r="S94" s="163">
        <v>2.3240740740740743E-3</v>
      </c>
      <c r="T94" s="163">
        <v>2.3587962962962959E-3</v>
      </c>
      <c r="U94" s="163">
        <v>2.3680555555555555E-3</v>
      </c>
      <c r="V94" s="163">
        <v>2.3645833333333336E-3</v>
      </c>
      <c r="W94" s="163">
        <v>2.4016203703703704E-3</v>
      </c>
      <c r="X94" s="163">
        <v>2.4155092592592592E-3</v>
      </c>
      <c r="Y94" s="163">
        <v>2.3043981481481483E-3</v>
      </c>
      <c r="Z94" s="163">
        <v>2.3159722222222223E-3</v>
      </c>
      <c r="AA94" s="163">
        <v>2.3217592592592591E-3</v>
      </c>
      <c r="AB94" s="163">
        <v>2.3819444444444448E-3</v>
      </c>
      <c r="AC94" s="163">
        <v>2.3622685185185188E-3</v>
      </c>
      <c r="AD94" s="163">
        <v>2.3553240740740739E-3</v>
      </c>
      <c r="AE94" s="163">
        <v>2.3495370370370371E-3</v>
      </c>
      <c r="AF94" s="163">
        <v>2.4270833333333336E-3</v>
      </c>
      <c r="AG94" s="163">
        <v>2.3541666666666667E-3</v>
      </c>
      <c r="AH94" s="163">
        <v>2.4629629629629632E-3</v>
      </c>
      <c r="AI94" s="163">
        <v>2.5428240740740741E-3</v>
      </c>
      <c r="AJ94" s="163">
        <v>2.5625000000000001E-3</v>
      </c>
      <c r="AK94" s="163">
        <v>2.6608796296296294E-3</v>
      </c>
      <c r="AL94" s="163">
        <v>2.6400462962962966E-3</v>
      </c>
      <c r="AM94" s="163">
        <v>2.5567129629629629E-3</v>
      </c>
      <c r="AN94" s="163">
        <v>2.5914351851851849E-3</v>
      </c>
      <c r="AO94" s="163">
        <v>2.5486111111111113E-3</v>
      </c>
      <c r="AP94" s="163">
        <v>2.6076388888888889E-3</v>
      </c>
      <c r="AQ94" s="163">
        <v>2.9351851851851852E-3</v>
      </c>
      <c r="AR94" s="163">
        <v>2.8749999999999995E-3</v>
      </c>
      <c r="AS94" s="163">
        <v>2.9479166666666668E-3</v>
      </c>
      <c r="AT94" s="163">
        <v>2.8472222222222219E-3</v>
      </c>
      <c r="AU94" s="163">
        <v>2.9768518518518521E-3</v>
      </c>
      <c r="AV94" s="163">
        <v>3.0196759259259261E-3</v>
      </c>
      <c r="AW94" s="163">
        <v>2.9305555555555556E-3</v>
      </c>
      <c r="AX94" s="163">
        <v>2.8923611111111112E-3</v>
      </c>
      <c r="AY94" s="163">
        <v>2.9212962962962964E-3</v>
      </c>
      <c r="AZ94" s="163">
        <v>3.0891203703703705E-3</v>
      </c>
      <c r="BA94" s="163">
        <v>3.2754629629629631E-3</v>
      </c>
      <c r="BB94" s="163">
        <v>3.3414351851851851E-3</v>
      </c>
      <c r="BC94" s="163">
        <v>4.9421296296296288E-3</v>
      </c>
      <c r="BD94" s="163">
        <v>4.3298611111111116E-3</v>
      </c>
      <c r="BE94" s="163">
        <v>3.1423611111111114E-3</v>
      </c>
      <c r="BF94" s="163">
        <v>3.2719907407407407E-3</v>
      </c>
      <c r="BG94" s="163">
        <v>3.3692129629629627E-3</v>
      </c>
      <c r="BH94" s="163">
        <v>3.9641203703703705E-3</v>
      </c>
      <c r="BI94" s="163">
        <v>3.8078703703703707E-3</v>
      </c>
      <c r="BJ94" s="163">
        <v>3.6643518518518514E-3</v>
      </c>
      <c r="BK94" s="163">
        <v>3.3969907407407408E-3</v>
      </c>
      <c r="BL94" s="163">
        <v>3.5682870370370369E-3</v>
      </c>
      <c r="BM94" s="163">
        <v>3.5636574074074077E-3</v>
      </c>
      <c r="BN94" s="163">
        <v>3.4953703703703705E-3</v>
      </c>
      <c r="BO94" s="163">
        <v>3.2465277777777774E-3</v>
      </c>
      <c r="BP94" s="163">
        <v>3.4305555555555552E-3</v>
      </c>
      <c r="BQ94" s="163">
        <v>3.2534722222222223E-3</v>
      </c>
      <c r="BR94" s="163">
        <v>3.3761574074074071E-3</v>
      </c>
      <c r="BS94" s="163">
        <v>3.3472222222222224E-3</v>
      </c>
      <c r="BT94" s="164">
        <v>3.0787037037037037E-3</v>
      </c>
      <c r="BU94" s="164">
        <v>2.9988425925925929E-3</v>
      </c>
    </row>
    <row r="95" spans="2:73" x14ac:dyDescent="0.2">
      <c r="B95" s="124">
        <v>92</v>
      </c>
      <c r="C95" s="125">
        <v>141</v>
      </c>
      <c r="D95" s="125" t="s">
        <v>297</v>
      </c>
      <c r="E95" s="126">
        <v>1961</v>
      </c>
      <c r="F95" s="126" t="s">
        <v>224</v>
      </c>
      <c r="G95" s="126">
        <v>22</v>
      </c>
      <c r="H95" s="125" t="s">
        <v>298</v>
      </c>
      <c r="I95" s="160">
        <v>0.18631828703703704</v>
      </c>
      <c r="J95" s="162">
        <v>2.6817129629629634E-3</v>
      </c>
      <c r="K95" s="163">
        <v>2.1724537037037038E-3</v>
      </c>
      <c r="L95" s="163">
        <v>2.1956018518518518E-3</v>
      </c>
      <c r="M95" s="163">
        <v>2.1863425925925926E-3</v>
      </c>
      <c r="N95" s="163">
        <v>2.2025462962962966E-3</v>
      </c>
      <c r="O95" s="163">
        <v>2.2280092592592594E-3</v>
      </c>
      <c r="P95" s="163">
        <v>2.2141203703703702E-3</v>
      </c>
      <c r="Q95" s="163">
        <v>2.1979166666666666E-3</v>
      </c>
      <c r="R95" s="163">
        <v>2.2094907407407406E-3</v>
      </c>
      <c r="S95" s="163">
        <v>2.2546296296296294E-3</v>
      </c>
      <c r="T95" s="163">
        <v>2.2199074074074074E-3</v>
      </c>
      <c r="U95" s="163">
        <v>2.2372685185185186E-3</v>
      </c>
      <c r="V95" s="163">
        <v>2.2800925925925927E-3</v>
      </c>
      <c r="W95" s="163">
        <v>2.2523148148148146E-3</v>
      </c>
      <c r="X95" s="163">
        <v>2.2881944444444443E-3</v>
      </c>
      <c r="Y95" s="163">
        <v>2.2928240740740743E-3</v>
      </c>
      <c r="Z95" s="163">
        <v>2.3148148148148151E-3</v>
      </c>
      <c r="AA95" s="163">
        <v>2.2847222222222223E-3</v>
      </c>
      <c r="AB95" s="163">
        <v>2.3773148148148147E-3</v>
      </c>
      <c r="AC95" s="163">
        <v>2.3703703703703703E-3</v>
      </c>
      <c r="AD95" s="163">
        <v>2.3449074074074075E-3</v>
      </c>
      <c r="AE95" s="163">
        <v>2.3414351851851851E-3</v>
      </c>
      <c r="AF95" s="163">
        <v>2.4016203703703704E-3</v>
      </c>
      <c r="AG95" s="163">
        <v>2.4618055555555556E-3</v>
      </c>
      <c r="AH95" s="163">
        <v>2.5335648148148149E-3</v>
      </c>
      <c r="AI95" s="163">
        <v>2.6817129629629634E-3</v>
      </c>
      <c r="AJ95" s="163">
        <v>2.5995370370370369E-3</v>
      </c>
      <c r="AK95" s="163">
        <v>2.6793981481481482E-3</v>
      </c>
      <c r="AL95" s="163">
        <v>2.673611111111111E-3</v>
      </c>
      <c r="AM95" s="163">
        <v>2.7928240740740739E-3</v>
      </c>
      <c r="AN95" s="163">
        <v>2.7581018518518519E-3</v>
      </c>
      <c r="AO95" s="163">
        <v>2.7662037037037034E-3</v>
      </c>
      <c r="AP95" s="163">
        <v>2.8321759259259259E-3</v>
      </c>
      <c r="AQ95" s="163">
        <v>2.886574074074074E-3</v>
      </c>
      <c r="AR95" s="163">
        <v>3.0011574074074072E-3</v>
      </c>
      <c r="AS95" s="163">
        <v>2.9502314814814812E-3</v>
      </c>
      <c r="AT95" s="163">
        <v>3.1388888888888885E-3</v>
      </c>
      <c r="AU95" s="163">
        <v>3.2557870370370375E-3</v>
      </c>
      <c r="AV95" s="163">
        <v>3.1747685185185182E-3</v>
      </c>
      <c r="AW95" s="163">
        <v>3.3298611111111111E-3</v>
      </c>
      <c r="AX95" s="163">
        <v>3.2384259259259258E-3</v>
      </c>
      <c r="AY95" s="163">
        <v>3.3877314814814816E-3</v>
      </c>
      <c r="AZ95" s="163">
        <v>3.4050925925925928E-3</v>
      </c>
      <c r="BA95" s="163">
        <v>3.5821759259259257E-3</v>
      </c>
      <c r="BB95" s="163">
        <v>3.8368055555555555E-3</v>
      </c>
      <c r="BC95" s="163">
        <v>3.2638888888888891E-3</v>
      </c>
      <c r="BD95" s="163">
        <v>3.1782407407407402E-3</v>
      </c>
      <c r="BE95" s="163">
        <v>3.1481481481481482E-3</v>
      </c>
      <c r="BF95" s="163">
        <v>3.9895833333333337E-3</v>
      </c>
      <c r="BG95" s="163">
        <v>3.3668981481481484E-3</v>
      </c>
      <c r="BH95" s="163">
        <v>3.4537037037037036E-3</v>
      </c>
      <c r="BI95" s="163">
        <v>3.5208333333333337E-3</v>
      </c>
      <c r="BJ95" s="163">
        <v>3.677083333333333E-3</v>
      </c>
      <c r="BK95" s="163">
        <v>3.1030092592592598E-3</v>
      </c>
      <c r="BL95" s="163">
        <v>3.8645833333333327E-3</v>
      </c>
      <c r="BM95" s="163">
        <v>3.4849537037037037E-3</v>
      </c>
      <c r="BN95" s="163">
        <v>3.8541666666666668E-3</v>
      </c>
      <c r="BO95" s="163">
        <v>3.6539351851851854E-3</v>
      </c>
      <c r="BP95" s="163">
        <v>3.4097222222222224E-3</v>
      </c>
      <c r="BQ95" s="163">
        <v>4.138888888888889E-3</v>
      </c>
      <c r="BR95" s="163">
        <v>3.2696759259259259E-3</v>
      </c>
      <c r="BS95" s="163">
        <v>3.655092592592593E-3</v>
      </c>
      <c r="BT95" s="164">
        <v>3.6574074074074074E-3</v>
      </c>
      <c r="BU95" s="164">
        <v>4.1134259259259258E-3</v>
      </c>
    </row>
    <row r="96" spans="2:73" x14ac:dyDescent="0.2">
      <c r="B96" s="124">
        <v>93</v>
      </c>
      <c r="C96" s="125">
        <v>21</v>
      </c>
      <c r="D96" s="125" t="s">
        <v>31</v>
      </c>
      <c r="E96" s="126">
        <v>1949</v>
      </c>
      <c r="F96" s="126" t="s">
        <v>246</v>
      </c>
      <c r="G96" s="126">
        <v>6</v>
      </c>
      <c r="H96" s="125" t="s">
        <v>299</v>
      </c>
      <c r="I96" s="160">
        <v>0.18704282407407405</v>
      </c>
      <c r="J96" s="162">
        <v>3.2384259259259258E-3</v>
      </c>
      <c r="K96" s="163">
        <v>2.5104166666666669E-3</v>
      </c>
      <c r="L96" s="163">
        <v>2.480324074074074E-3</v>
      </c>
      <c r="M96" s="163">
        <v>2.4861111111111112E-3</v>
      </c>
      <c r="N96" s="163">
        <v>2.5590277777777777E-3</v>
      </c>
      <c r="O96" s="163">
        <v>2.460648148148148E-3</v>
      </c>
      <c r="P96" s="163">
        <v>2.5231481481481481E-3</v>
      </c>
      <c r="Q96" s="163">
        <v>2.5868055555555557E-3</v>
      </c>
      <c r="R96" s="163">
        <v>2.5173611111111113E-3</v>
      </c>
      <c r="S96" s="163">
        <v>2.5983796296296297E-3</v>
      </c>
      <c r="T96" s="163">
        <v>2.5532407407407409E-3</v>
      </c>
      <c r="U96" s="163">
        <v>2.7152777777777778E-3</v>
      </c>
      <c r="V96" s="163">
        <v>2.5868055555555557E-3</v>
      </c>
      <c r="W96" s="163">
        <v>2.5787037037037037E-3</v>
      </c>
      <c r="X96" s="163">
        <v>2.7812500000000003E-3</v>
      </c>
      <c r="Y96" s="163">
        <v>2.6377314814814818E-3</v>
      </c>
      <c r="Z96" s="163">
        <v>2.6898148148148146E-3</v>
      </c>
      <c r="AA96" s="163">
        <v>2.6284722222222226E-3</v>
      </c>
      <c r="AB96" s="163">
        <v>2.7060185185185186E-3</v>
      </c>
      <c r="AC96" s="163">
        <v>2.8935185185185188E-3</v>
      </c>
      <c r="AD96" s="163">
        <v>2.6527777777777782E-3</v>
      </c>
      <c r="AE96" s="163">
        <v>2.6840277777777778E-3</v>
      </c>
      <c r="AF96" s="163">
        <v>2.7222222222222218E-3</v>
      </c>
      <c r="AG96" s="163">
        <v>2.8761574074074071E-3</v>
      </c>
      <c r="AH96" s="163">
        <v>3.4027777777777784E-3</v>
      </c>
      <c r="AI96" s="163">
        <v>2.9618055555555556E-3</v>
      </c>
      <c r="AJ96" s="163">
        <v>2.6990740740740742E-3</v>
      </c>
      <c r="AK96" s="163">
        <v>2.7581018518518519E-3</v>
      </c>
      <c r="AL96" s="163">
        <v>2.721064814814815E-3</v>
      </c>
      <c r="AM96" s="163">
        <v>2.8078703703703703E-3</v>
      </c>
      <c r="AN96" s="163">
        <v>2.6712962962962962E-3</v>
      </c>
      <c r="AO96" s="163">
        <v>2.9050925925925928E-3</v>
      </c>
      <c r="AP96" s="163">
        <v>3.7407407407407407E-3</v>
      </c>
      <c r="AQ96" s="163">
        <v>2.9502314814814812E-3</v>
      </c>
      <c r="AR96" s="163">
        <v>2.8518518518518519E-3</v>
      </c>
      <c r="AS96" s="163">
        <v>2.8506944444444443E-3</v>
      </c>
      <c r="AT96" s="163">
        <v>3.7106481481481487E-3</v>
      </c>
      <c r="AU96" s="163">
        <v>3.7094907407407406E-3</v>
      </c>
      <c r="AV96" s="163">
        <v>2.7071759259259258E-3</v>
      </c>
      <c r="AW96" s="163">
        <v>2.9270833333333332E-3</v>
      </c>
      <c r="AX96" s="163">
        <v>2.9351851851851852E-3</v>
      </c>
      <c r="AY96" s="163">
        <v>2.902777777777778E-3</v>
      </c>
      <c r="AZ96" s="163">
        <v>3.2071759259259258E-3</v>
      </c>
      <c r="BA96" s="163">
        <v>2.9456018518518516E-3</v>
      </c>
      <c r="BB96" s="163">
        <v>3.0567129629629629E-3</v>
      </c>
      <c r="BC96" s="163">
        <v>3.1168981481481482E-3</v>
      </c>
      <c r="BD96" s="163">
        <v>3.81712962962963E-3</v>
      </c>
      <c r="BE96" s="163">
        <v>3.201388888888889E-3</v>
      </c>
      <c r="BF96" s="163">
        <v>3.0439814814814821E-3</v>
      </c>
      <c r="BG96" s="163">
        <v>2.9699074074074072E-3</v>
      </c>
      <c r="BH96" s="163">
        <v>3.0312500000000005E-3</v>
      </c>
      <c r="BI96" s="163">
        <v>3.1331018518518518E-3</v>
      </c>
      <c r="BJ96" s="163">
        <v>3.1724537037037038E-3</v>
      </c>
      <c r="BK96" s="163">
        <v>3.0243055555555561E-3</v>
      </c>
      <c r="BL96" s="163">
        <v>3.0231481481481481E-3</v>
      </c>
      <c r="BM96" s="163">
        <v>2.9525462962962964E-3</v>
      </c>
      <c r="BN96" s="163">
        <v>3.0115740740740745E-3</v>
      </c>
      <c r="BO96" s="163">
        <v>3.452546296296296E-3</v>
      </c>
      <c r="BP96" s="163">
        <v>5.3425925925925924E-3</v>
      </c>
      <c r="BQ96" s="163">
        <v>2.6712962962962962E-3</v>
      </c>
      <c r="BR96" s="163">
        <v>2.736111111111111E-3</v>
      </c>
      <c r="BS96" s="163">
        <v>2.7511574074074075E-3</v>
      </c>
      <c r="BT96" s="164">
        <v>2.7893518518518519E-3</v>
      </c>
      <c r="BU96" s="164">
        <v>2.7129629629629626E-3</v>
      </c>
    </row>
    <row r="97" spans="2:73" x14ac:dyDescent="0.2">
      <c r="B97" s="124">
        <v>94</v>
      </c>
      <c r="C97" s="125">
        <v>46</v>
      </c>
      <c r="D97" s="125" t="s">
        <v>300</v>
      </c>
      <c r="E97" s="126">
        <v>1958</v>
      </c>
      <c r="F97" s="126" t="s">
        <v>224</v>
      </c>
      <c r="G97" s="126">
        <v>23</v>
      </c>
      <c r="H97" s="125" t="s">
        <v>301</v>
      </c>
      <c r="I97" s="160">
        <v>0.18819212962962961</v>
      </c>
      <c r="J97" s="162">
        <v>3.363425925925926E-3</v>
      </c>
      <c r="K97" s="163">
        <v>2.6793981481481482E-3</v>
      </c>
      <c r="L97" s="163">
        <v>2.6840277777777778E-3</v>
      </c>
      <c r="M97" s="163">
        <v>2.6875000000000002E-3</v>
      </c>
      <c r="N97" s="163">
        <v>2.7083333333333334E-3</v>
      </c>
      <c r="O97" s="163">
        <v>2.6805555555555554E-3</v>
      </c>
      <c r="P97" s="163">
        <v>2.6041666666666665E-3</v>
      </c>
      <c r="Q97" s="163">
        <v>2.6180555555555558E-3</v>
      </c>
      <c r="R97" s="163">
        <v>2.615740740740741E-3</v>
      </c>
      <c r="S97" s="163">
        <v>2.6319444444444441E-3</v>
      </c>
      <c r="T97" s="163">
        <v>2.6909722222222226E-3</v>
      </c>
      <c r="U97" s="163">
        <v>2.670138888888889E-3</v>
      </c>
      <c r="V97" s="163">
        <v>2.6388888888888885E-3</v>
      </c>
      <c r="W97" s="163">
        <v>2.6631944444444442E-3</v>
      </c>
      <c r="X97" s="163">
        <v>2.6886574074074074E-3</v>
      </c>
      <c r="Y97" s="163">
        <v>2.6886574074074074E-3</v>
      </c>
      <c r="Z97" s="163">
        <v>2.7615740740740743E-3</v>
      </c>
      <c r="AA97" s="163">
        <v>2.7268518518518518E-3</v>
      </c>
      <c r="AB97" s="163">
        <v>2.7442129629629626E-3</v>
      </c>
      <c r="AC97" s="163">
        <v>2.7500000000000003E-3</v>
      </c>
      <c r="AD97" s="163">
        <v>2.7453703703703702E-3</v>
      </c>
      <c r="AE97" s="163">
        <v>2.7372685185185187E-3</v>
      </c>
      <c r="AF97" s="163">
        <v>2.8229166666666667E-3</v>
      </c>
      <c r="AG97" s="163">
        <v>2.7939814814814819E-3</v>
      </c>
      <c r="AH97" s="163">
        <v>2.8020833333333335E-3</v>
      </c>
      <c r="AI97" s="163">
        <v>2.8240740740740739E-3</v>
      </c>
      <c r="AJ97" s="163">
        <v>2.8124999999999995E-3</v>
      </c>
      <c r="AK97" s="163">
        <v>3.2048611111111115E-3</v>
      </c>
      <c r="AL97" s="163">
        <v>2.8356481481481479E-3</v>
      </c>
      <c r="AM97" s="163">
        <v>2.8541666666666667E-3</v>
      </c>
      <c r="AN97" s="163">
        <v>2.8692129629629627E-3</v>
      </c>
      <c r="AO97" s="163">
        <v>2.871527777777778E-3</v>
      </c>
      <c r="AP97" s="163">
        <v>2.8692129629629627E-3</v>
      </c>
      <c r="AQ97" s="163">
        <v>2.8530092592592596E-3</v>
      </c>
      <c r="AR97" s="163">
        <v>3.2488425925925931E-3</v>
      </c>
      <c r="AS97" s="163">
        <v>2.8761574074074071E-3</v>
      </c>
      <c r="AT97" s="163">
        <v>2.8854166666666668E-3</v>
      </c>
      <c r="AU97" s="163">
        <v>2.9756944444444444E-3</v>
      </c>
      <c r="AV97" s="163">
        <v>2.9305555555555556E-3</v>
      </c>
      <c r="AW97" s="163">
        <v>2.9884259259259261E-3</v>
      </c>
      <c r="AX97" s="163">
        <v>2.9641203703703704E-3</v>
      </c>
      <c r="AY97" s="163">
        <v>3.3564814814814811E-3</v>
      </c>
      <c r="AZ97" s="163">
        <v>2.9768518518518521E-3</v>
      </c>
      <c r="BA97" s="163">
        <v>3.0300925925925925E-3</v>
      </c>
      <c r="BB97" s="163">
        <v>3.0162037037037037E-3</v>
      </c>
      <c r="BC97" s="163">
        <v>3.0254629629629629E-3</v>
      </c>
      <c r="BD97" s="163">
        <v>3.0289351851851849E-3</v>
      </c>
      <c r="BE97" s="163">
        <v>3.4641203703703704E-3</v>
      </c>
      <c r="BF97" s="163">
        <v>3.0810185185185181E-3</v>
      </c>
      <c r="BG97" s="163">
        <v>3.1030092592592598E-3</v>
      </c>
      <c r="BH97" s="163">
        <v>3.1064814814814813E-3</v>
      </c>
      <c r="BI97" s="163">
        <v>3.1388888888888885E-3</v>
      </c>
      <c r="BJ97" s="163">
        <v>3.1157407407407405E-3</v>
      </c>
      <c r="BK97" s="163">
        <v>3.5428240740740737E-3</v>
      </c>
      <c r="BL97" s="163">
        <v>3.1712962962962958E-3</v>
      </c>
      <c r="BM97" s="163">
        <v>3.1562499999999998E-3</v>
      </c>
      <c r="BN97" s="163">
        <v>3.181712962962963E-3</v>
      </c>
      <c r="BO97" s="163">
        <v>3.1921296296296298E-3</v>
      </c>
      <c r="BP97" s="163">
        <v>3.4768518518518521E-3</v>
      </c>
      <c r="BQ97" s="163">
        <v>3.1828703703703702E-3</v>
      </c>
      <c r="BR97" s="163">
        <v>3.1990740740740742E-3</v>
      </c>
      <c r="BS97" s="163">
        <v>3.2037037037037034E-3</v>
      </c>
      <c r="BT97" s="164">
        <v>3.228009259259259E-3</v>
      </c>
      <c r="BU97" s="164">
        <v>3.1527777777777782E-3</v>
      </c>
    </row>
    <row r="98" spans="2:73" x14ac:dyDescent="0.2">
      <c r="B98" s="124">
        <v>95</v>
      </c>
      <c r="C98" s="125">
        <v>120</v>
      </c>
      <c r="D98" s="125" t="s">
        <v>32</v>
      </c>
      <c r="E98" s="126">
        <v>1949</v>
      </c>
      <c r="F98" s="126" t="s">
        <v>246</v>
      </c>
      <c r="G98" s="126">
        <v>7</v>
      </c>
      <c r="H98" s="125" t="s">
        <v>199</v>
      </c>
      <c r="I98" s="160">
        <v>0.19003241898148149</v>
      </c>
      <c r="J98" s="162">
        <v>2.7685185185185187E-3</v>
      </c>
      <c r="K98" s="163">
        <v>2.2847222222222223E-3</v>
      </c>
      <c r="L98" s="163">
        <v>2.3032407407407407E-3</v>
      </c>
      <c r="M98" s="163">
        <v>2.3067129629629631E-3</v>
      </c>
      <c r="N98" s="163">
        <v>2.2962962962962963E-3</v>
      </c>
      <c r="O98" s="163">
        <v>2.3310185185185183E-3</v>
      </c>
      <c r="P98" s="163">
        <v>2.2847222222222223E-3</v>
      </c>
      <c r="Q98" s="163">
        <v>2.3148148148148151E-3</v>
      </c>
      <c r="R98" s="163">
        <v>2.3078703703703703E-3</v>
      </c>
      <c r="S98" s="163">
        <v>2.3321759259259259E-3</v>
      </c>
      <c r="T98" s="163">
        <v>2.3136574074074071E-3</v>
      </c>
      <c r="U98" s="163">
        <v>2.2789351851851855E-3</v>
      </c>
      <c r="V98" s="163">
        <v>2.3067129629629631E-3</v>
      </c>
      <c r="W98" s="163">
        <v>2.3379629629629631E-3</v>
      </c>
      <c r="X98" s="163">
        <v>2.3587962962962959E-3</v>
      </c>
      <c r="Y98" s="163">
        <v>2.4016203703703704E-3</v>
      </c>
      <c r="Z98" s="163">
        <v>2.4016203703703704E-3</v>
      </c>
      <c r="AA98" s="163">
        <v>2.3703703703703703E-3</v>
      </c>
      <c r="AB98" s="163">
        <v>2.3553240740740739E-3</v>
      </c>
      <c r="AC98" s="163">
        <v>2.3796296296296295E-3</v>
      </c>
      <c r="AD98" s="163">
        <v>2.3958333333333336E-3</v>
      </c>
      <c r="AE98" s="163">
        <v>2.414351851851852E-3</v>
      </c>
      <c r="AF98" s="163">
        <v>2.4745370370370372E-3</v>
      </c>
      <c r="AG98" s="163">
        <v>2.4675925925925924E-3</v>
      </c>
      <c r="AH98" s="163">
        <v>2.5011574074074072E-3</v>
      </c>
      <c r="AI98" s="163">
        <v>2.4780092592592592E-3</v>
      </c>
      <c r="AJ98" s="163">
        <v>2.4155092592592592E-3</v>
      </c>
      <c r="AK98" s="163">
        <v>2.4675925925925924E-3</v>
      </c>
      <c r="AL98" s="163">
        <v>2.5219907407407409E-3</v>
      </c>
      <c r="AM98" s="163">
        <v>2.5439814814814813E-3</v>
      </c>
      <c r="AN98" s="163">
        <v>2.7696759259259259E-3</v>
      </c>
      <c r="AO98" s="163">
        <v>2.5925925925925925E-3</v>
      </c>
      <c r="AP98" s="163">
        <v>2.6678240740740742E-3</v>
      </c>
      <c r="AQ98" s="163">
        <v>2.7418981481481478E-3</v>
      </c>
      <c r="AR98" s="163">
        <v>2.8854166666666668E-3</v>
      </c>
      <c r="AS98" s="163">
        <v>2.9236111111111112E-3</v>
      </c>
      <c r="AT98" s="163">
        <v>3.0949074074074078E-3</v>
      </c>
      <c r="AU98" s="163">
        <v>3.1284722222222222E-3</v>
      </c>
      <c r="AV98" s="163">
        <v>3.1435185185185181E-3</v>
      </c>
      <c r="AW98" s="163">
        <v>3.1678240740740742E-3</v>
      </c>
      <c r="AX98" s="163">
        <v>3.1064814814814813E-3</v>
      </c>
      <c r="AY98" s="163">
        <v>3.2870370370370367E-3</v>
      </c>
      <c r="AZ98" s="163">
        <v>3.2858796296296295E-3</v>
      </c>
      <c r="BA98" s="163">
        <v>3.7326388888888891E-3</v>
      </c>
      <c r="BB98" s="163">
        <v>3.5277777777777777E-3</v>
      </c>
      <c r="BC98" s="163">
        <v>3.8611111111111116E-3</v>
      </c>
      <c r="BD98" s="163">
        <v>3.1412037037037038E-3</v>
      </c>
      <c r="BE98" s="163">
        <v>3.5648148148148154E-3</v>
      </c>
      <c r="BF98" s="163">
        <v>4.4363425925925933E-3</v>
      </c>
      <c r="BG98" s="163">
        <v>3.9687500000000001E-3</v>
      </c>
      <c r="BH98" s="163">
        <v>4.0381944444444441E-3</v>
      </c>
      <c r="BI98" s="163">
        <v>3.81712962962963E-3</v>
      </c>
      <c r="BJ98" s="163">
        <v>4.0868055555555553E-3</v>
      </c>
      <c r="BK98" s="163">
        <v>3.6921296296296298E-3</v>
      </c>
      <c r="BL98" s="163">
        <v>3.8148148148148147E-3</v>
      </c>
      <c r="BM98" s="163">
        <v>3.754629629629629E-3</v>
      </c>
      <c r="BN98" s="163">
        <v>3.8611111111111116E-3</v>
      </c>
      <c r="BO98" s="163">
        <v>4.2858796296296299E-3</v>
      </c>
      <c r="BP98" s="163">
        <v>4.1898148148148146E-3</v>
      </c>
      <c r="BQ98" s="163">
        <v>4.1111111111111114E-3</v>
      </c>
      <c r="BR98" s="163">
        <v>3.8437499999999999E-3</v>
      </c>
      <c r="BS98" s="163">
        <v>3.3043981481481479E-3</v>
      </c>
      <c r="BT98" s="164">
        <v>3.2662037037037035E-3</v>
      </c>
      <c r="BU98" s="164">
        <v>3.2233796296296299E-3</v>
      </c>
    </row>
    <row r="99" spans="2:73" x14ac:dyDescent="0.2">
      <c r="B99" s="124">
        <v>96</v>
      </c>
      <c r="C99" s="125">
        <v>140</v>
      </c>
      <c r="D99" s="125" t="s">
        <v>24</v>
      </c>
      <c r="E99" s="126">
        <v>1977</v>
      </c>
      <c r="F99" s="126" t="s">
        <v>215</v>
      </c>
      <c r="G99" s="126">
        <v>29</v>
      </c>
      <c r="H99" s="125" t="s">
        <v>182</v>
      </c>
      <c r="I99" s="160">
        <v>0.19244328703703703</v>
      </c>
      <c r="J99" s="162">
        <v>2.8912037037037036E-3</v>
      </c>
      <c r="K99" s="163">
        <v>2.2199074074074074E-3</v>
      </c>
      <c r="L99" s="163">
        <v>2.3854166666666668E-3</v>
      </c>
      <c r="M99" s="163">
        <v>2.3414351851851851E-3</v>
      </c>
      <c r="N99" s="163">
        <v>2.2326388888888886E-3</v>
      </c>
      <c r="O99" s="163">
        <v>2.2523148148148146E-3</v>
      </c>
      <c r="P99" s="163">
        <v>2.3136574074074071E-3</v>
      </c>
      <c r="Q99" s="163">
        <v>2.3124999999999999E-3</v>
      </c>
      <c r="R99" s="163">
        <v>2.417824074074074E-3</v>
      </c>
      <c r="S99" s="163">
        <v>2.3842592592592591E-3</v>
      </c>
      <c r="T99" s="163">
        <v>2.5729166666666665E-3</v>
      </c>
      <c r="U99" s="163">
        <v>2.3773148148148147E-3</v>
      </c>
      <c r="V99" s="163">
        <v>2.3749999999999999E-3</v>
      </c>
      <c r="W99" s="163">
        <v>2.3842592592592591E-3</v>
      </c>
      <c r="X99" s="163">
        <v>2.4247685185185184E-3</v>
      </c>
      <c r="Y99" s="163">
        <v>2.4953703703703705E-3</v>
      </c>
      <c r="Z99" s="163">
        <v>2.5601851851851849E-3</v>
      </c>
      <c r="AA99" s="163">
        <v>2.6666666666666666E-3</v>
      </c>
      <c r="AB99" s="163">
        <v>2.5636574074074073E-3</v>
      </c>
      <c r="AC99" s="163">
        <v>2.5810185185185185E-3</v>
      </c>
      <c r="AD99" s="163">
        <v>2.5902777777777777E-3</v>
      </c>
      <c r="AE99" s="163">
        <v>2.5509259259259257E-3</v>
      </c>
      <c r="AF99" s="163">
        <v>2.6145833333333333E-3</v>
      </c>
      <c r="AG99" s="163">
        <v>2.7025462962962962E-3</v>
      </c>
      <c r="AH99" s="163">
        <v>3.6087962962962961E-3</v>
      </c>
      <c r="AI99" s="163">
        <v>2.8611111111111111E-3</v>
      </c>
      <c r="AJ99" s="163">
        <v>3.0243055555555561E-3</v>
      </c>
      <c r="AK99" s="163">
        <v>2.8645833333333336E-3</v>
      </c>
      <c r="AL99" s="163">
        <v>2.721064814814815E-3</v>
      </c>
      <c r="AM99" s="163">
        <v>2.7789351851851851E-3</v>
      </c>
      <c r="AN99" s="163">
        <v>2.7280092592592594E-3</v>
      </c>
      <c r="AO99" s="163">
        <v>2.8587962962962963E-3</v>
      </c>
      <c r="AP99" s="163">
        <v>3.4583333333333337E-3</v>
      </c>
      <c r="AQ99" s="163">
        <v>4.6319444444444446E-3</v>
      </c>
      <c r="AR99" s="163">
        <v>3.5370370370370369E-3</v>
      </c>
      <c r="AS99" s="163">
        <v>4.6134259259259262E-3</v>
      </c>
      <c r="AT99" s="163">
        <v>3.90625E-3</v>
      </c>
      <c r="AU99" s="163">
        <v>3.3171296296296295E-3</v>
      </c>
      <c r="AV99" s="163">
        <v>3.2581018518518519E-3</v>
      </c>
      <c r="AW99" s="163">
        <v>3.3842592592592592E-3</v>
      </c>
      <c r="AX99" s="163">
        <v>3.445601851851852E-3</v>
      </c>
      <c r="AY99" s="163">
        <v>3.7037037037037034E-3</v>
      </c>
      <c r="AZ99" s="163">
        <v>3.1041666666666665E-3</v>
      </c>
      <c r="BA99" s="163">
        <v>3.1284722222222222E-3</v>
      </c>
      <c r="BB99" s="163">
        <v>3.1886574074074074E-3</v>
      </c>
      <c r="BC99" s="163">
        <v>3.189814814814815E-3</v>
      </c>
      <c r="BD99" s="163">
        <v>3.3009259259259263E-3</v>
      </c>
      <c r="BE99" s="163">
        <v>4.0381944444444441E-3</v>
      </c>
      <c r="BF99" s="163">
        <v>3.1261574074074074E-3</v>
      </c>
      <c r="BG99" s="163">
        <v>3.1145833333333338E-3</v>
      </c>
      <c r="BH99" s="163">
        <v>3.1539351851851854E-3</v>
      </c>
      <c r="BI99" s="163">
        <v>3.0208333333333333E-3</v>
      </c>
      <c r="BJ99" s="163">
        <v>3.158564814814815E-3</v>
      </c>
      <c r="BK99" s="163">
        <v>3.3067129629629631E-3</v>
      </c>
      <c r="BL99" s="163">
        <v>3.2777777777777775E-3</v>
      </c>
      <c r="BM99" s="163">
        <v>3.2384259259259258E-3</v>
      </c>
      <c r="BN99" s="163">
        <v>3.3865740740740744E-3</v>
      </c>
      <c r="BO99" s="163">
        <v>3.2476851851851851E-3</v>
      </c>
      <c r="BP99" s="163">
        <v>3.5243055555555553E-3</v>
      </c>
      <c r="BQ99" s="163">
        <v>3.4594907407407404E-3</v>
      </c>
      <c r="BR99" s="163">
        <v>3.4074074074074072E-3</v>
      </c>
      <c r="BS99" s="163">
        <v>3.5231481481481481E-3</v>
      </c>
      <c r="BT99" s="164">
        <v>3.3055555555555551E-3</v>
      </c>
      <c r="BU99" s="164">
        <v>3.3298611111111111E-3</v>
      </c>
    </row>
    <row r="100" spans="2:73" x14ac:dyDescent="0.2">
      <c r="B100" s="124">
        <v>97</v>
      </c>
      <c r="C100" s="125">
        <v>106</v>
      </c>
      <c r="D100" s="125" t="s">
        <v>302</v>
      </c>
      <c r="E100" s="126">
        <v>1965</v>
      </c>
      <c r="F100" s="126" t="s">
        <v>224</v>
      </c>
      <c r="G100" s="126">
        <v>24</v>
      </c>
      <c r="H100" s="125" t="s">
        <v>303</v>
      </c>
      <c r="I100" s="160">
        <v>0.19405208333333335</v>
      </c>
      <c r="J100" s="162">
        <v>3.40625E-3</v>
      </c>
      <c r="K100" s="163">
        <v>2.678240740740741E-3</v>
      </c>
      <c r="L100" s="163">
        <v>2.6863425925925926E-3</v>
      </c>
      <c r="M100" s="163">
        <v>2.7118055555555554E-3</v>
      </c>
      <c r="N100" s="163">
        <v>2.7291666666666662E-3</v>
      </c>
      <c r="O100" s="163">
        <v>2.7256944444444442E-3</v>
      </c>
      <c r="P100" s="163">
        <v>2.7303240740740743E-3</v>
      </c>
      <c r="Q100" s="163">
        <v>2.7349537037037034E-3</v>
      </c>
      <c r="R100" s="163">
        <v>2.7037037037037043E-3</v>
      </c>
      <c r="S100" s="163">
        <v>2.7025462962962962E-3</v>
      </c>
      <c r="T100" s="163">
        <v>2.7592592592592595E-3</v>
      </c>
      <c r="U100" s="163">
        <v>2.7337962962962962E-3</v>
      </c>
      <c r="V100" s="163">
        <v>2.7152777777777778E-3</v>
      </c>
      <c r="W100" s="163">
        <v>2.7511574074074075E-3</v>
      </c>
      <c r="X100" s="163">
        <v>2.7187500000000002E-3</v>
      </c>
      <c r="Y100" s="163">
        <v>2.7199074074074074E-3</v>
      </c>
      <c r="Z100" s="163">
        <v>2.7511574074074075E-3</v>
      </c>
      <c r="AA100" s="163">
        <v>2.7511574074074075E-3</v>
      </c>
      <c r="AB100" s="163">
        <v>2.7592592592592595E-3</v>
      </c>
      <c r="AC100" s="163">
        <v>2.7604166666666667E-3</v>
      </c>
      <c r="AD100" s="163">
        <v>2.7604166666666667E-3</v>
      </c>
      <c r="AE100" s="163">
        <v>2.7835648148148151E-3</v>
      </c>
      <c r="AF100" s="163">
        <v>2.7569444444444442E-3</v>
      </c>
      <c r="AG100" s="163">
        <v>2.7442129629629626E-3</v>
      </c>
      <c r="AH100" s="163">
        <v>2.7488425925925927E-3</v>
      </c>
      <c r="AI100" s="163">
        <v>2.7442129629629626E-3</v>
      </c>
      <c r="AJ100" s="163">
        <v>2.7662037037037034E-3</v>
      </c>
      <c r="AK100" s="163">
        <v>2.7858796296296295E-3</v>
      </c>
      <c r="AL100" s="163">
        <v>2.8055555555555555E-3</v>
      </c>
      <c r="AM100" s="163">
        <v>2.7824074074074075E-3</v>
      </c>
      <c r="AN100" s="163">
        <v>2.7569444444444442E-3</v>
      </c>
      <c r="AO100" s="163">
        <v>2.7962962962962963E-3</v>
      </c>
      <c r="AP100" s="163">
        <v>2.8402777777777779E-3</v>
      </c>
      <c r="AQ100" s="163">
        <v>2.8530092592592596E-3</v>
      </c>
      <c r="AR100" s="163">
        <v>2.7881944444444443E-3</v>
      </c>
      <c r="AS100" s="163">
        <v>2.8483796296296295E-3</v>
      </c>
      <c r="AT100" s="163">
        <v>2.8946759259259255E-3</v>
      </c>
      <c r="AU100" s="163">
        <v>2.9143518518518516E-3</v>
      </c>
      <c r="AV100" s="163">
        <v>2.9351851851851852E-3</v>
      </c>
      <c r="AW100" s="163">
        <v>3.0023148148148149E-3</v>
      </c>
      <c r="AX100" s="163">
        <v>2.9988425925925929E-3</v>
      </c>
      <c r="AY100" s="163">
        <v>3.0856481481481481E-3</v>
      </c>
      <c r="AZ100" s="163">
        <v>3.2118055555555559E-3</v>
      </c>
      <c r="BA100" s="163">
        <v>3.3078703703703707E-3</v>
      </c>
      <c r="BB100" s="163">
        <v>3.3287037037037035E-3</v>
      </c>
      <c r="BC100" s="163">
        <v>3.3657407407407408E-3</v>
      </c>
      <c r="BD100" s="163">
        <v>3.3622685185185183E-3</v>
      </c>
      <c r="BE100" s="163">
        <v>3.3738425925925928E-3</v>
      </c>
      <c r="BF100" s="163">
        <v>3.4629629629629628E-3</v>
      </c>
      <c r="BG100" s="163">
        <v>3.4328703703703704E-3</v>
      </c>
      <c r="BH100" s="163">
        <v>3.4872685185185185E-3</v>
      </c>
      <c r="BI100" s="163">
        <v>3.6296296296296298E-3</v>
      </c>
      <c r="BJ100" s="163">
        <v>3.5358796296296297E-3</v>
      </c>
      <c r="BK100" s="163">
        <v>3.5173611111111113E-3</v>
      </c>
      <c r="BL100" s="163">
        <v>3.4791666666666664E-3</v>
      </c>
      <c r="BM100" s="163">
        <v>3.7291666666666667E-3</v>
      </c>
      <c r="BN100" s="163">
        <v>3.5856481481481481E-3</v>
      </c>
      <c r="BO100" s="163">
        <v>3.5752314814814813E-3</v>
      </c>
      <c r="BP100" s="163">
        <v>3.7106481481481487E-3</v>
      </c>
      <c r="BQ100" s="163">
        <v>3.5763888888888894E-3</v>
      </c>
      <c r="BR100" s="163">
        <v>3.5787037037037037E-3</v>
      </c>
      <c r="BS100" s="163">
        <v>3.4305555555555552E-3</v>
      </c>
      <c r="BT100" s="164">
        <v>3.1574074074074074E-3</v>
      </c>
      <c r="BU100" s="164">
        <v>3.5914351851851854E-3</v>
      </c>
    </row>
    <row r="101" spans="2:73" x14ac:dyDescent="0.2">
      <c r="B101" s="124">
        <v>98</v>
      </c>
      <c r="C101" s="125">
        <v>142</v>
      </c>
      <c r="D101" s="125" t="s">
        <v>33</v>
      </c>
      <c r="E101" s="126">
        <v>1950</v>
      </c>
      <c r="F101" s="126" t="s">
        <v>246</v>
      </c>
      <c r="G101" s="126">
        <v>8</v>
      </c>
      <c r="H101" s="125" t="s">
        <v>220</v>
      </c>
      <c r="I101" s="160">
        <v>0.1981851736111111</v>
      </c>
      <c r="J101" s="162">
        <v>3.2326388888888891E-3</v>
      </c>
      <c r="K101" s="163">
        <v>2.5081018518518521E-3</v>
      </c>
      <c r="L101" s="163">
        <v>2.4733796296296296E-3</v>
      </c>
      <c r="M101" s="163">
        <v>2.4942129629629633E-3</v>
      </c>
      <c r="N101" s="163">
        <v>2.5092592592592593E-3</v>
      </c>
      <c r="O101" s="163">
        <v>2.5057870370370368E-3</v>
      </c>
      <c r="P101" s="163">
        <v>2.5266203703703705E-3</v>
      </c>
      <c r="Q101" s="163">
        <v>2.5127314814814812E-3</v>
      </c>
      <c r="R101" s="163">
        <v>2.5081018518518521E-3</v>
      </c>
      <c r="S101" s="163">
        <v>2.5185185185185185E-3</v>
      </c>
      <c r="T101" s="163">
        <v>2.5347222222222221E-3</v>
      </c>
      <c r="U101" s="163">
        <v>2.4988425925925924E-3</v>
      </c>
      <c r="V101" s="163">
        <v>2.5370370370370369E-3</v>
      </c>
      <c r="W101" s="163">
        <v>2.5625000000000001E-3</v>
      </c>
      <c r="X101" s="163">
        <v>2.5648148148148149E-3</v>
      </c>
      <c r="Y101" s="163">
        <v>2.6006944444444445E-3</v>
      </c>
      <c r="Z101" s="163">
        <v>2.5740740740740741E-3</v>
      </c>
      <c r="AA101" s="163">
        <v>2.5636574074074073E-3</v>
      </c>
      <c r="AB101" s="163">
        <v>2.5590277777777777E-3</v>
      </c>
      <c r="AC101" s="163">
        <v>2.6041666666666665E-3</v>
      </c>
      <c r="AD101" s="163">
        <v>2.5879629629629629E-3</v>
      </c>
      <c r="AE101" s="163">
        <v>2.6203703703703706E-3</v>
      </c>
      <c r="AF101" s="163">
        <v>2.673611111111111E-3</v>
      </c>
      <c r="AG101" s="163">
        <v>2.8055555555555555E-3</v>
      </c>
      <c r="AH101" s="163">
        <v>2.6631944444444442E-3</v>
      </c>
      <c r="AI101" s="163">
        <v>2.6967592592592594E-3</v>
      </c>
      <c r="AJ101" s="163">
        <v>3.0960648148148149E-3</v>
      </c>
      <c r="AK101" s="163">
        <v>2.7407407407407411E-3</v>
      </c>
      <c r="AL101" s="163">
        <v>2.736111111111111E-3</v>
      </c>
      <c r="AM101" s="163">
        <v>2.7488425925925927E-3</v>
      </c>
      <c r="AN101" s="163">
        <v>2.8599537037037035E-3</v>
      </c>
      <c r="AO101" s="163">
        <v>2.8101851851851851E-3</v>
      </c>
      <c r="AP101" s="163">
        <v>2.8703703703703708E-3</v>
      </c>
      <c r="AQ101" s="163">
        <v>2.8819444444444444E-3</v>
      </c>
      <c r="AR101" s="163">
        <v>3.7488425925925922E-3</v>
      </c>
      <c r="AS101" s="163">
        <v>3.0219907407407405E-3</v>
      </c>
      <c r="AT101" s="163">
        <v>2.9930555555555557E-3</v>
      </c>
      <c r="AU101" s="163">
        <v>3.0231481481481481E-3</v>
      </c>
      <c r="AV101" s="163">
        <v>5.409722222222222E-3</v>
      </c>
      <c r="AW101" s="163">
        <v>3.1122685185185181E-3</v>
      </c>
      <c r="AX101" s="163">
        <v>3.1631944444444442E-3</v>
      </c>
      <c r="AY101" s="163">
        <v>3.2071759259259258E-3</v>
      </c>
      <c r="AZ101" s="163">
        <v>3.5995370370370369E-3</v>
      </c>
      <c r="BA101" s="163">
        <v>3.3611111111111112E-3</v>
      </c>
      <c r="BB101" s="163">
        <v>3.2928240740740743E-3</v>
      </c>
      <c r="BC101" s="163">
        <v>3.2812499999999999E-3</v>
      </c>
      <c r="BD101" s="163">
        <v>3.3368055555555551E-3</v>
      </c>
      <c r="BE101" s="163">
        <v>4.355324074074074E-3</v>
      </c>
      <c r="BF101" s="163">
        <v>3.8298611111111107E-3</v>
      </c>
      <c r="BG101" s="163">
        <v>4.1261574074074074E-3</v>
      </c>
      <c r="BH101" s="163">
        <v>4.6956018518518518E-3</v>
      </c>
      <c r="BI101" s="163">
        <v>4.449074074074074E-3</v>
      </c>
      <c r="BJ101" s="163">
        <v>6.0127314814814809E-3</v>
      </c>
      <c r="BK101" s="163">
        <v>4.6863425925925926E-3</v>
      </c>
      <c r="BL101" s="163">
        <v>3.922453703703704E-3</v>
      </c>
      <c r="BM101" s="163">
        <v>3.7627314814814815E-3</v>
      </c>
      <c r="BN101" s="163">
        <v>3.1909722222222218E-3</v>
      </c>
      <c r="BO101" s="163">
        <v>3.0740740740740741E-3</v>
      </c>
      <c r="BP101" s="163">
        <v>2.9884259259259261E-3</v>
      </c>
      <c r="BQ101" s="163">
        <v>2.9618055555555556E-3</v>
      </c>
      <c r="BR101" s="163">
        <v>2.9120370370370372E-3</v>
      </c>
      <c r="BS101" s="163">
        <v>2.8171296296296295E-3</v>
      </c>
      <c r="BT101" s="164">
        <v>2.8912037037037036E-3</v>
      </c>
      <c r="BU101" s="164">
        <v>2.7777777777777779E-3</v>
      </c>
    </row>
    <row r="102" spans="2:73" x14ac:dyDescent="0.2">
      <c r="B102" s="124">
        <v>99</v>
      </c>
      <c r="C102" s="125">
        <v>78</v>
      </c>
      <c r="D102" s="125" t="s">
        <v>30</v>
      </c>
      <c r="E102" s="126">
        <v>1965</v>
      </c>
      <c r="F102" s="126" t="s">
        <v>181</v>
      </c>
      <c r="G102" s="126">
        <v>9</v>
      </c>
      <c r="H102" s="125" t="s">
        <v>209</v>
      </c>
      <c r="I102" s="160">
        <v>0.19978239583333335</v>
      </c>
      <c r="J102" s="162">
        <v>3.1238425925925926E-3</v>
      </c>
      <c r="K102" s="163">
        <v>2.5474537037037037E-3</v>
      </c>
      <c r="L102" s="163">
        <v>2.6053240740740741E-3</v>
      </c>
      <c r="M102" s="163">
        <v>2.6041666666666665E-3</v>
      </c>
      <c r="N102" s="163">
        <v>2.6064814814814818E-3</v>
      </c>
      <c r="O102" s="163">
        <v>2.6620370370370374E-3</v>
      </c>
      <c r="P102" s="163">
        <v>2.5613425925925929E-3</v>
      </c>
      <c r="Q102" s="163">
        <v>2.7430555555555559E-3</v>
      </c>
      <c r="R102" s="163">
        <v>2.6817129629629634E-3</v>
      </c>
      <c r="S102" s="163">
        <v>2.6203703703703706E-3</v>
      </c>
      <c r="T102" s="163">
        <v>2.6111111111111109E-3</v>
      </c>
      <c r="U102" s="163">
        <v>2.7187500000000002E-3</v>
      </c>
      <c r="V102" s="163">
        <v>2.6365740740740742E-3</v>
      </c>
      <c r="W102" s="163">
        <v>2.7187500000000002E-3</v>
      </c>
      <c r="X102" s="163">
        <v>2.701388888888889E-3</v>
      </c>
      <c r="Y102" s="163">
        <v>2.6435185185185186E-3</v>
      </c>
      <c r="Z102" s="163">
        <v>2.6365740740740742E-3</v>
      </c>
      <c r="AA102" s="163">
        <v>2.7534722222222218E-3</v>
      </c>
      <c r="AB102" s="163">
        <v>2.7847222222222219E-3</v>
      </c>
      <c r="AC102" s="163">
        <v>2.7430555555555559E-3</v>
      </c>
      <c r="AD102" s="163">
        <v>2.7569444444444442E-3</v>
      </c>
      <c r="AE102" s="163">
        <v>2.7083333333333334E-3</v>
      </c>
      <c r="AF102" s="163">
        <v>2.7106481481481482E-3</v>
      </c>
      <c r="AG102" s="163">
        <v>2.7662037037037034E-3</v>
      </c>
      <c r="AH102" s="163">
        <v>2.8344907407407412E-3</v>
      </c>
      <c r="AI102" s="163">
        <v>2.8124999999999995E-3</v>
      </c>
      <c r="AJ102" s="163">
        <v>2.8182870370370371E-3</v>
      </c>
      <c r="AK102" s="163">
        <v>2.8703703703703708E-3</v>
      </c>
      <c r="AL102" s="163">
        <v>2.9421296296296296E-3</v>
      </c>
      <c r="AM102" s="163">
        <v>2.9074074074074072E-3</v>
      </c>
      <c r="AN102" s="163">
        <v>2.9513888888888888E-3</v>
      </c>
      <c r="AO102" s="163">
        <v>2.8009259259259259E-3</v>
      </c>
      <c r="AP102" s="163">
        <v>2.8506944444444443E-3</v>
      </c>
      <c r="AQ102" s="163">
        <v>2.9259259259259256E-3</v>
      </c>
      <c r="AR102" s="163">
        <v>2.9988425925925929E-3</v>
      </c>
      <c r="AS102" s="163">
        <v>2.9375000000000004E-3</v>
      </c>
      <c r="AT102" s="163">
        <v>2.9340277777777772E-3</v>
      </c>
      <c r="AU102" s="163">
        <v>3.0856481481481481E-3</v>
      </c>
      <c r="AV102" s="163">
        <v>2.9131944444444444E-3</v>
      </c>
      <c r="AW102" s="163">
        <v>2.8495370370370371E-3</v>
      </c>
      <c r="AX102" s="163">
        <v>2.9907407407407404E-3</v>
      </c>
      <c r="AY102" s="163">
        <v>3.2210648148148151E-3</v>
      </c>
      <c r="AZ102" s="163">
        <v>2.9270833333333332E-3</v>
      </c>
      <c r="BA102" s="163">
        <v>2.9421296296296296E-3</v>
      </c>
      <c r="BB102" s="163">
        <v>3.2627314814814815E-3</v>
      </c>
      <c r="BC102" s="163">
        <v>2.9537037037037032E-3</v>
      </c>
      <c r="BD102" s="163">
        <v>2.9895833333333332E-3</v>
      </c>
      <c r="BE102" s="163">
        <v>3.1597222222222222E-3</v>
      </c>
      <c r="BF102" s="163">
        <v>3.2372685185185191E-3</v>
      </c>
      <c r="BG102" s="163">
        <v>3.3333333333333335E-3</v>
      </c>
      <c r="BH102" s="163">
        <v>3.6423611111111114E-3</v>
      </c>
      <c r="BI102" s="163">
        <v>5.8946759259259256E-3</v>
      </c>
      <c r="BJ102" s="163">
        <v>3.2199074074074074E-3</v>
      </c>
      <c r="BK102" s="163">
        <v>3.645833333333333E-3</v>
      </c>
      <c r="BL102" s="163">
        <v>3.7141203703703707E-3</v>
      </c>
      <c r="BM102" s="163">
        <v>3.9791666666666664E-3</v>
      </c>
      <c r="BN102" s="163">
        <v>4.2997685185185179E-3</v>
      </c>
      <c r="BO102" s="163">
        <v>4.177083333333333E-3</v>
      </c>
      <c r="BP102" s="163">
        <v>3.929398148148148E-3</v>
      </c>
      <c r="BQ102" s="163">
        <v>3.9872685185185193E-3</v>
      </c>
      <c r="BR102" s="163">
        <v>4.0798611111111114E-3</v>
      </c>
      <c r="BS102" s="163">
        <v>4.2615740740740739E-3</v>
      </c>
      <c r="BT102" s="164">
        <v>4.4780092592592588E-3</v>
      </c>
      <c r="BU102" s="164">
        <v>4.3773148148148148E-3</v>
      </c>
    </row>
    <row r="103" spans="2:73" x14ac:dyDescent="0.2">
      <c r="B103" s="124">
        <v>100</v>
      </c>
      <c r="C103" s="125">
        <v>24</v>
      </c>
      <c r="D103" s="125" t="s">
        <v>304</v>
      </c>
      <c r="E103" s="126">
        <v>1963</v>
      </c>
      <c r="F103" s="126" t="s">
        <v>224</v>
      </c>
      <c r="G103" s="126">
        <v>25</v>
      </c>
      <c r="H103" s="125" t="s">
        <v>220</v>
      </c>
      <c r="I103" s="160">
        <v>0.20110532407407408</v>
      </c>
      <c r="J103" s="162">
        <v>3.2847222222222223E-3</v>
      </c>
      <c r="K103" s="163">
        <v>2.642361111111111E-3</v>
      </c>
      <c r="L103" s="163">
        <v>2.7071759259259258E-3</v>
      </c>
      <c r="M103" s="163">
        <v>2.7372685185185187E-3</v>
      </c>
      <c r="N103" s="163">
        <v>2.6875000000000002E-3</v>
      </c>
      <c r="O103" s="163">
        <v>2.7106481481481482E-3</v>
      </c>
      <c r="P103" s="163">
        <v>2.8206018518518519E-3</v>
      </c>
      <c r="Q103" s="163">
        <v>2.6377314814814818E-3</v>
      </c>
      <c r="R103" s="163">
        <v>2.6481481481481482E-3</v>
      </c>
      <c r="S103" s="163">
        <v>2.6770833333333334E-3</v>
      </c>
      <c r="T103" s="163">
        <v>2.8576388888888892E-3</v>
      </c>
      <c r="U103" s="163">
        <v>2.6620370370370374E-3</v>
      </c>
      <c r="V103" s="163">
        <v>2.673611111111111E-3</v>
      </c>
      <c r="W103" s="163">
        <v>2.8645833333333336E-3</v>
      </c>
      <c r="X103" s="163">
        <v>2.6990740740740742E-3</v>
      </c>
      <c r="Y103" s="163">
        <v>2.627314814814815E-3</v>
      </c>
      <c r="Z103" s="163">
        <v>2.7916666666666663E-3</v>
      </c>
      <c r="AA103" s="163">
        <v>2.7071759259259258E-3</v>
      </c>
      <c r="AB103" s="163">
        <v>2.8993055555555556E-3</v>
      </c>
      <c r="AC103" s="163">
        <v>2.7650462962962963E-3</v>
      </c>
      <c r="AD103" s="163">
        <v>2.7627314814814819E-3</v>
      </c>
      <c r="AE103" s="163">
        <v>3.0196759259259261E-3</v>
      </c>
      <c r="AF103" s="163">
        <v>2.7777777777777779E-3</v>
      </c>
      <c r="AG103" s="163">
        <v>2.8368055555555555E-3</v>
      </c>
      <c r="AH103" s="163">
        <v>2.7974537037037035E-3</v>
      </c>
      <c r="AI103" s="163">
        <v>2.9733796296296296E-3</v>
      </c>
      <c r="AJ103" s="163">
        <v>2.8182870370370371E-3</v>
      </c>
      <c r="AK103" s="163">
        <v>3.2615740740740734E-3</v>
      </c>
      <c r="AL103" s="163">
        <v>3.1261574074074074E-3</v>
      </c>
      <c r="AM103" s="163">
        <v>2.8657407407407412E-3</v>
      </c>
      <c r="AN103" s="163">
        <v>3.1307870370370365E-3</v>
      </c>
      <c r="AO103" s="163">
        <v>3.0289351851851849E-3</v>
      </c>
      <c r="AP103" s="163">
        <v>2.9120370370370372E-3</v>
      </c>
      <c r="AQ103" s="163">
        <v>3.1469907407407406E-3</v>
      </c>
      <c r="AR103" s="163">
        <v>2.8958333333333332E-3</v>
      </c>
      <c r="AS103" s="163">
        <v>3.8703703703703699E-3</v>
      </c>
      <c r="AT103" s="163">
        <v>2.8611111111111111E-3</v>
      </c>
      <c r="AU103" s="163">
        <v>3.3576388888888887E-3</v>
      </c>
      <c r="AV103" s="163">
        <v>3.2372685185185191E-3</v>
      </c>
      <c r="AW103" s="163">
        <v>3.2870370370370367E-3</v>
      </c>
      <c r="AX103" s="163">
        <v>3.0277777777777781E-3</v>
      </c>
      <c r="AY103" s="163">
        <v>3.3819444444444444E-3</v>
      </c>
      <c r="AZ103" s="163">
        <v>3.1099537037037038E-3</v>
      </c>
      <c r="BA103" s="163">
        <v>3.5405092592592593E-3</v>
      </c>
      <c r="BB103" s="163">
        <v>3.1747685185185182E-3</v>
      </c>
      <c r="BC103" s="163">
        <v>3.2314814814814814E-3</v>
      </c>
      <c r="BD103" s="163">
        <v>3.3263888888888891E-3</v>
      </c>
      <c r="BE103" s="163">
        <v>3.2395833333333335E-3</v>
      </c>
      <c r="BF103" s="163">
        <v>3.3923611111111112E-3</v>
      </c>
      <c r="BG103" s="163">
        <v>3.3460648148148152E-3</v>
      </c>
      <c r="BH103" s="163">
        <v>3.4166666666666668E-3</v>
      </c>
      <c r="BI103" s="163">
        <v>3.3541666666666668E-3</v>
      </c>
      <c r="BJ103" s="163">
        <v>3.4895833333333337E-3</v>
      </c>
      <c r="BK103" s="163">
        <v>3.6435185185185186E-3</v>
      </c>
      <c r="BL103" s="163">
        <v>3.3842592592592592E-3</v>
      </c>
      <c r="BM103" s="163">
        <v>3.4317129629629628E-3</v>
      </c>
      <c r="BN103" s="163">
        <v>4.2337962962962963E-3</v>
      </c>
      <c r="BO103" s="163">
        <v>3.8217592592592591E-3</v>
      </c>
      <c r="BP103" s="163">
        <v>3.90625E-3</v>
      </c>
      <c r="BQ103" s="163">
        <v>4.1956018518518523E-3</v>
      </c>
      <c r="BR103" s="163">
        <v>3.9189814814814816E-3</v>
      </c>
      <c r="BS103" s="163">
        <v>3.8194444444444443E-3</v>
      </c>
      <c r="BT103" s="164">
        <v>3.87962962962963E-3</v>
      </c>
      <c r="BU103" s="164">
        <v>3.7708333333333331E-3</v>
      </c>
    </row>
    <row r="104" spans="2:73" x14ac:dyDescent="0.2">
      <c r="B104" s="124">
        <v>101</v>
      </c>
      <c r="C104" s="125">
        <v>113</v>
      </c>
      <c r="D104" s="125" t="s">
        <v>305</v>
      </c>
      <c r="E104" s="126">
        <v>1954</v>
      </c>
      <c r="F104" s="126" t="s">
        <v>246</v>
      </c>
      <c r="G104" s="126">
        <v>9</v>
      </c>
      <c r="H104" s="125" t="s">
        <v>306</v>
      </c>
      <c r="I104" s="160">
        <v>0.205375</v>
      </c>
      <c r="J104" s="162">
        <v>3.4976851851851853E-3</v>
      </c>
      <c r="K104" s="163">
        <v>2.7175925925925926E-3</v>
      </c>
      <c r="L104" s="163">
        <v>2.7175925925925926E-3</v>
      </c>
      <c r="M104" s="163">
        <v>2.7708333333333335E-3</v>
      </c>
      <c r="N104" s="163">
        <v>2.7418981481481478E-3</v>
      </c>
      <c r="O104" s="163">
        <v>2.7881944444444443E-3</v>
      </c>
      <c r="P104" s="163">
        <v>2.8946759259259255E-3</v>
      </c>
      <c r="Q104" s="163">
        <v>2.8148148148148151E-3</v>
      </c>
      <c r="R104" s="163">
        <v>2.8055555555555555E-3</v>
      </c>
      <c r="S104" s="163">
        <v>2.8749999999999995E-3</v>
      </c>
      <c r="T104" s="163">
        <v>2.8321759259259259E-3</v>
      </c>
      <c r="U104" s="163">
        <v>2.8217592592592595E-3</v>
      </c>
      <c r="V104" s="163">
        <v>2.9143518518518516E-3</v>
      </c>
      <c r="W104" s="163">
        <v>2.9259259259259256E-3</v>
      </c>
      <c r="X104" s="163">
        <v>3.2546296296296295E-3</v>
      </c>
      <c r="Y104" s="163">
        <v>2.9004629629629628E-3</v>
      </c>
      <c r="Z104" s="163">
        <v>2.9016203703703704E-3</v>
      </c>
      <c r="AA104" s="163">
        <v>2.9710648148148148E-3</v>
      </c>
      <c r="AB104" s="163">
        <v>3.0532407407407405E-3</v>
      </c>
      <c r="AC104" s="163">
        <v>3.0254629629629629E-3</v>
      </c>
      <c r="AD104" s="163">
        <v>3.3275462962962968E-3</v>
      </c>
      <c r="AE104" s="163">
        <v>2.9421296296296296E-3</v>
      </c>
      <c r="AF104" s="163">
        <v>3.1018518518518522E-3</v>
      </c>
      <c r="AG104" s="163">
        <v>2.972222222222222E-3</v>
      </c>
      <c r="AH104" s="163">
        <v>3.0231481481481481E-3</v>
      </c>
      <c r="AI104" s="163">
        <v>3.0150462962962965E-3</v>
      </c>
      <c r="AJ104" s="163">
        <v>3.1041666666666665E-3</v>
      </c>
      <c r="AK104" s="163">
        <v>3.0451388888888889E-3</v>
      </c>
      <c r="AL104" s="163">
        <v>3.0555555555555557E-3</v>
      </c>
      <c r="AM104" s="163">
        <v>3.4803240740740745E-3</v>
      </c>
      <c r="AN104" s="163">
        <v>3.0474537037037037E-3</v>
      </c>
      <c r="AO104" s="163">
        <v>3.0717592592592589E-3</v>
      </c>
      <c r="AP104" s="163">
        <v>3.3414351851851851E-3</v>
      </c>
      <c r="AQ104" s="163">
        <v>3.7592592592592591E-3</v>
      </c>
      <c r="AR104" s="163">
        <v>3.1516203703703702E-3</v>
      </c>
      <c r="AS104" s="163">
        <v>3.1261574074074074E-3</v>
      </c>
      <c r="AT104" s="163">
        <v>3.166666666666667E-3</v>
      </c>
      <c r="AU104" s="163">
        <v>3.1527777777777782E-3</v>
      </c>
      <c r="AV104" s="163">
        <v>3.3449074074074071E-3</v>
      </c>
      <c r="AW104" s="163">
        <v>3.3182870370370367E-3</v>
      </c>
      <c r="AX104" s="163">
        <v>3.1747685185185182E-3</v>
      </c>
      <c r="AY104" s="163">
        <v>3.1574074074074074E-3</v>
      </c>
      <c r="AZ104" s="163">
        <v>3.1134259259259257E-3</v>
      </c>
      <c r="BA104" s="163">
        <v>3.4305555555555552E-3</v>
      </c>
      <c r="BB104" s="163">
        <v>3.3043981481481479E-3</v>
      </c>
      <c r="BC104" s="163">
        <v>3.3460648148148152E-3</v>
      </c>
      <c r="BD104" s="163">
        <v>3.2002314814814814E-3</v>
      </c>
      <c r="BE104" s="163">
        <v>3.3483796296296295E-3</v>
      </c>
      <c r="BF104" s="163">
        <v>3.1747685185185182E-3</v>
      </c>
      <c r="BG104" s="163">
        <v>3.2847222222222223E-3</v>
      </c>
      <c r="BH104" s="163">
        <v>3.4907407407407404E-3</v>
      </c>
      <c r="BI104" s="163">
        <v>3.2002314814814814E-3</v>
      </c>
      <c r="BJ104" s="163">
        <v>3.3020833333333335E-3</v>
      </c>
      <c r="BK104" s="163">
        <v>3.166666666666667E-3</v>
      </c>
      <c r="BL104" s="163">
        <v>3.5011574074074077E-3</v>
      </c>
      <c r="BM104" s="163">
        <v>3.5023148148148144E-3</v>
      </c>
      <c r="BN104" s="163">
        <v>3.3032407407407407E-3</v>
      </c>
      <c r="BO104" s="163">
        <v>3.0787037037037037E-3</v>
      </c>
      <c r="BP104" s="163">
        <v>4.1192129629629625E-3</v>
      </c>
      <c r="BQ104" s="163">
        <v>3.8449074074074076E-3</v>
      </c>
      <c r="BR104" s="163">
        <v>3.9259259259259256E-3</v>
      </c>
      <c r="BS104" s="163">
        <v>4.1724537037037043E-3</v>
      </c>
      <c r="BT104" s="164">
        <v>4.0243055555555553E-3</v>
      </c>
      <c r="BU104" s="164">
        <v>4.4363425925925933E-3</v>
      </c>
    </row>
    <row r="105" spans="2:73" x14ac:dyDescent="0.2">
      <c r="B105" s="124">
        <v>102</v>
      </c>
      <c r="C105" s="125">
        <v>75</v>
      </c>
      <c r="D105" s="125" t="s">
        <v>307</v>
      </c>
      <c r="E105" s="126">
        <v>1963</v>
      </c>
      <c r="F105" s="126" t="s">
        <v>224</v>
      </c>
      <c r="G105" s="126">
        <v>26</v>
      </c>
      <c r="H105" s="125" t="s">
        <v>220</v>
      </c>
      <c r="I105" s="160">
        <v>0.20648148148148149</v>
      </c>
      <c r="J105" s="162">
        <v>2.9884259259259261E-3</v>
      </c>
      <c r="K105" s="163">
        <v>2.4629629629629632E-3</v>
      </c>
      <c r="L105" s="163">
        <v>2.383101851851852E-3</v>
      </c>
      <c r="M105" s="163">
        <v>2.3935185185185183E-3</v>
      </c>
      <c r="N105" s="163">
        <v>2.4733796296296296E-3</v>
      </c>
      <c r="O105" s="163">
        <v>2.4467592592592592E-3</v>
      </c>
      <c r="P105" s="163">
        <v>2.4432870370370372E-3</v>
      </c>
      <c r="Q105" s="163">
        <v>2.5057870370370368E-3</v>
      </c>
      <c r="R105" s="163">
        <v>2.4699074074074072E-3</v>
      </c>
      <c r="S105" s="163">
        <v>2.4351851851851852E-3</v>
      </c>
      <c r="T105" s="163">
        <v>2.4780092592592592E-3</v>
      </c>
      <c r="U105" s="163">
        <v>2.5590277777777777E-3</v>
      </c>
      <c r="V105" s="163">
        <v>2.6296296296296293E-3</v>
      </c>
      <c r="W105" s="163">
        <v>2.5659722222222225E-3</v>
      </c>
      <c r="X105" s="163">
        <v>2.6342592592592594E-3</v>
      </c>
      <c r="Y105" s="163">
        <v>2.5902777777777777E-3</v>
      </c>
      <c r="Z105" s="163">
        <v>2.6481481481481482E-3</v>
      </c>
      <c r="AA105" s="163">
        <v>2.6145833333333333E-3</v>
      </c>
      <c r="AB105" s="163">
        <v>2.6400462962962966E-3</v>
      </c>
      <c r="AC105" s="163">
        <v>2.7152777777777778E-3</v>
      </c>
      <c r="AD105" s="163">
        <v>2.7222222222222218E-3</v>
      </c>
      <c r="AE105" s="163">
        <v>2.721064814814815E-3</v>
      </c>
      <c r="AF105" s="163">
        <v>2.8090277777777779E-3</v>
      </c>
      <c r="AG105" s="163">
        <v>2.8252314814814811E-3</v>
      </c>
      <c r="AH105" s="163">
        <v>2.8425925925925927E-3</v>
      </c>
      <c r="AI105" s="163">
        <v>2.8263888888888891E-3</v>
      </c>
      <c r="AJ105" s="163">
        <v>2.8981481481481484E-3</v>
      </c>
      <c r="AK105" s="163">
        <v>2.9629629629629628E-3</v>
      </c>
      <c r="AL105" s="163">
        <v>3.1006944444444441E-3</v>
      </c>
      <c r="AM105" s="163">
        <v>2.8969907407407412E-3</v>
      </c>
      <c r="AN105" s="163">
        <v>3.1539351851851854E-3</v>
      </c>
      <c r="AO105" s="163">
        <v>3.0740740740740741E-3</v>
      </c>
      <c r="AP105" s="163">
        <v>3.2222222222222218E-3</v>
      </c>
      <c r="AQ105" s="163">
        <v>3.2175925925925926E-3</v>
      </c>
      <c r="AR105" s="163">
        <v>3.0486111111111109E-3</v>
      </c>
      <c r="AS105" s="163">
        <v>3.1527777777777782E-3</v>
      </c>
      <c r="AT105" s="163">
        <v>3.1736111111111114E-3</v>
      </c>
      <c r="AU105" s="163">
        <v>3.3136574074074075E-3</v>
      </c>
      <c r="AV105" s="163">
        <v>3.3240740740740743E-3</v>
      </c>
      <c r="AW105" s="163">
        <v>3.3668981481481484E-3</v>
      </c>
      <c r="AX105" s="163">
        <v>3.4189814814814816E-3</v>
      </c>
      <c r="AY105" s="163">
        <v>3.5671296296296297E-3</v>
      </c>
      <c r="AZ105" s="163">
        <v>3.5659722222222221E-3</v>
      </c>
      <c r="BA105" s="163">
        <v>3.5682870370370369E-3</v>
      </c>
      <c r="BB105" s="163">
        <v>3.646990740740741E-3</v>
      </c>
      <c r="BC105" s="163">
        <v>3.7118055555555554E-3</v>
      </c>
      <c r="BD105" s="163">
        <v>3.8530092592592596E-3</v>
      </c>
      <c r="BE105" s="163">
        <v>3.9652777777777776E-3</v>
      </c>
      <c r="BF105" s="163">
        <v>3.9849537037037032E-3</v>
      </c>
      <c r="BG105" s="163">
        <v>4.1006944444444441E-3</v>
      </c>
      <c r="BH105" s="163">
        <v>4.0069444444444441E-3</v>
      </c>
      <c r="BI105" s="163">
        <v>4.0405092592592593E-3</v>
      </c>
      <c r="BJ105" s="163">
        <v>4.3981481481481484E-3</v>
      </c>
      <c r="BK105" s="163">
        <v>4.2592592592592595E-3</v>
      </c>
      <c r="BL105" s="163">
        <v>4.0289351851851849E-3</v>
      </c>
      <c r="BM105" s="163">
        <v>4.0636574074074073E-3</v>
      </c>
      <c r="BN105" s="163">
        <v>4.1527777777777778E-3</v>
      </c>
      <c r="BO105" s="163">
        <v>4.138888888888889E-3</v>
      </c>
      <c r="BP105" s="163">
        <v>3.9872685185185193E-3</v>
      </c>
      <c r="BQ105" s="163">
        <v>4.061342592592593E-3</v>
      </c>
      <c r="BR105" s="163">
        <v>4.2407407407407402E-3</v>
      </c>
      <c r="BS105" s="163">
        <v>4.2453703703703707E-3</v>
      </c>
      <c r="BT105" s="164">
        <v>4.3680555555555556E-3</v>
      </c>
      <c r="BU105" s="164">
        <v>3.3761574074074071E-3</v>
      </c>
    </row>
    <row r="106" spans="2:73" x14ac:dyDescent="0.2">
      <c r="B106" s="124">
        <v>103</v>
      </c>
      <c r="C106" s="125">
        <v>31</v>
      </c>
      <c r="D106" s="125" t="s">
        <v>308</v>
      </c>
      <c r="E106" s="126">
        <v>1960</v>
      </c>
      <c r="F106" s="126" t="s">
        <v>224</v>
      </c>
      <c r="G106" s="126">
        <v>27</v>
      </c>
      <c r="H106" s="125" t="s">
        <v>289</v>
      </c>
      <c r="I106" s="161">
        <v>0.2065289351851852</v>
      </c>
      <c r="J106" s="162">
        <v>3.3969907407407408E-3</v>
      </c>
      <c r="K106" s="163">
        <v>2.6793981481481482E-3</v>
      </c>
      <c r="L106" s="163">
        <v>2.700231481481481E-3</v>
      </c>
      <c r="M106" s="163">
        <v>2.7222222222222218E-3</v>
      </c>
      <c r="N106" s="163">
        <v>2.7291666666666662E-3</v>
      </c>
      <c r="O106" s="163">
        <v>2.7083333333333334E-3</v>
      </c>
      <c r="P106" s="163">
        <v>2.7199074074074074E-3</v>
      </c>
      <c r="Q106" s="163">
        <v>2.7407407407407411E-3</v>
      </c>
      <c r="R106" s="163">
        <v>2.8136574074074075E-3</v>
      </c>
      <c r="S106" s="163">
        <v>2.5960648148148145E-3</v>
      </c>
      <c r="T106" s="163">
        <v>2.7662037037037034E-3</v>
      </c>
      <c r="U106" s="163">
        <v>2.7199074074074074E-3</v>
      </c>
      <c r="V106" s="163">
        <v>2.7187500000000002E-3</v>
      </c>
      <c r="W106" s="163">
        <v>2.7523148148148151E-3</v>
      </c>
      <c r="X106" s="163">
        <v>2.7557870370370371E-3</v>
      </c>
      <c r="Y106" s="163">
        <v>2.6967592592592594E-3</v>
      </c>
      <c r="Z106" s="163">
        <v>2.7349537037037034E-3</v>
      </c>
      <c r="AA106" s="163">
        <v>2.7500000000000003E-3</v>
      </c>
      <c r="AB106" s="163">
        <v>2.7488425925925927E-3</v>
      </c>
      <c r="AC106" s="163">
        <v>2.7673611111111111E-3</v>
      </c>
      <c r="AD106" s="163">
        <v>2.7615740740740743E-3</v>
      </c>
      <c r="AE106" s="163">
        <v>2.7962962962962963E-3</v>
      </c>
      <c r="AF106" s="163">
        <v>2.747685185185185E-3</v>
      </c>
      <c r="AG106" s="163">
        <v>2.7407407407407411E-3</v>
      </c>
      <c r="AH106" s="163">
        <v>2.7581018518518519E-3</v>
      </c>
      <c r="AI106" s="163">
        <v>2.7453703703703702E-3</v>
      </c>
      <c r="AJ106" s="163">
        <v>2.7615740740740743E-3</v>
      </c>
      <c r="AK106" s="163">
        <v>2.8009259259259259E-3</v>
      </c>
      <c r="AL106" s="163">
        <v>2.8356481481481479E-3</v>
      </c>
      <c r="AM106" s="163">
        <v>2.8842592592592596E-3</v>
      </c>
      <c r="AN106" s="163">
        <v>2.9305555555555556E-3</v>
      </c>
      <c r="AO106" s="163">
        <v>3.003472222222222E-3</v>
      </c>
      <c r="AP106" s="163">
        <v>3.0543981481481481E-3</v>
      </c>
      <c r="AQ106" s="163">
        <v>3.1284722222222222E-3</v>
      </c>
      <c r="AR106" s="163">
        <v>3.1643518518518518E-3</v>
      </c>
      <c r="AS106" s="163">
        <v>3.3483796296296295E-3</v>
      </c>
      <c r="AT106" s="163">
        <v>3.2928240740740743E-3</v>
      </c>
      <c r="AU106" s="163">
        <v>3.5046296296296297E-3</v>
      </c>
      <c r="AV106" s="163">
        <v>3.5405092592592593E-3</v>
      </c>
      <c r="AW106" s="163">
        <v>3.9768518518518521E-3</v>
      </c>
      <c r="AX106" s="163">
        <v>3.5787037037037037E-3</v>
      </c>
      <c r="AY106" s="163">
        <v>3.8668981481481484E-3</v>
      </c>
      <c r="AZ106" s="163">
        <v>3.696759259259259E-3</v>
      </c>
      <c r="BA106" s="163">
        <v>3.7152777777777774E-3</v>
      </c>
      <c r="BB106" s="163">
        <v>5.0046296296296297E-3</v>
      </c>
      <c r="BC106" s="163">
        <v>4.2384259259259259E-3</v>
      </c>
      <c r="BD106" s="163">
        <v>3.7974537037037039E-3</v>
      </c>
      <c r="BE106" s="163">
        <v>3.5798611111111114E-3</v>
      </c>
      <c r="BF106" s="163">
        <v>3.728009259259259E-3</v>
      </c>
      <c r="BG106" s="163">
        <v>3.9513888888888888E-3</v>
      </c>
      <c r="BH106" s="163">
        <v>3.7835648148148147E-3</v>
      </c>
      <c r="BI106" s="163">
        <v>3.87962962962963E-3</v>
      </c>
      <c r="BJ106" s="163">
        <v>4.0347222222222225E-3</v>
      </c>
      <c r="BK106" s="163">
        <v>3.3923611111111112E-3</v>
      </c>
      <c r="BL106" s="163">
        <v>4.2881944444444443E-3</v>
      </c>
      <c r="BM106" s="163">
        <v>3.701388888888889E-3</v>
      </c>
      <c r="BN106" s="163">
        <v>3.7430555555555555E-3</v>
      </c>
      <c r="BO106" s="163">
        <v>3.6979166666666671E-3</v>
      </c>
      <c r="BP106" s="163">
        <v>3.6840277777777774E-3</v>
      </c>
      <c r="BQ106" s="163">
        <v>3.2905092592592591E-3</v>
      </c>
      <c r="BR106" s="163">
        <v>3.5162037037037037E-3</v>
      </c>
      <c r="BS106" s="163">
        <v>3.5115740740740736E-3</v>
      </c>
      <c r="BT106" s="164">
        <v>3.4560185185185184E-3</v>
      </c>
      <c r="BU106" s="164">
        <v>3.3981481481481484E-3</v>
      </c>
    </row>
    <row r="107" spans="2:73" x14ac:dyDescent="0.2">
      <c r="B107" s="124">
        <v>104</v>
      </c>
      <c r="C107" s="125">
        <v>2</v>
      </c>
      <c r="D107" s="125" t="s">
        <v>309</v>
      </c>
      <c r="E107" s="126">
        <v>1963</v>
      </c>
      <c r="F107" s="126" t="s">
        <v>224</v>
      </c>
      <c r="G107" s="126">
        <v>28</v>
      </c>
      <c r="H107" s="125" t="s">
        <v>301</v>
      </c>
      <c r="I107" s="161">
        <v>0.21385646990740739</v>
      </c>
      <c r="J107" s="162">
        <v>3.5717592592592593E-3</v>
      </c>
      <c r="K107" s="163">
        <v>2.8124999999999995E-3</v>
      </c>
      <c r="L107" s="163">
        <v>2.8101851851851851E-3</v>
      </c>
      <c r="M107" s="163">
        <v>2.8645833333333336E-3</v>
      </c>
      <c r="N107" s="163">
        <v>2.8819444444444444E-3</v>
      </c>
      <c r="O107" s="163">
        <v>2.8877314814814811E-3</v>
      </c>
      <c r="P107" s="163">
        <v>2.8969907407407412E-3</v>
      </c>
      <c r="Q107" s="163">
        <v>2.9016203703703704E-3</v>
      </c>
      <c r="R107" s="163">
        <v>2.8402777777777779E-3</v>
      </c>
      <c r="S107" s="163">
        <v>2.8900462962962968E-3</v>
      </c>
      <c r="T107" s="163">
        <v>2.8888888888888888E-3</v>
      </c>
      <c r="U107" s="163">
        <v>2.9583333333333332E-3</v>
      </c>
      <c r="V107" s="163">
        <v>2.9293981481481484E-3</v>
      </c>
      <c r="W107" s="163">
        <v>2.9826388888888888E-3</v>
      </c>
      <c r="X107" s="163">
        <v>3.0439814814814821E-3</v>
      </c>
      <c r="Y107" s="163">
        <v>3.0428240740740741E-3</v>
      </c>
      <c r="Z107" s="163">
        <v>2.9594907407407404E-3</v>
      </c>
      <c r="AA107" s="163">
        <v>3.0601851851851849E-3</v>
      </c>
      <c r="AB107" s="163">
        <v>3.1122685185185181E-3</v>
      </c>
      <c r="AC107" s="163">
        <v>3.1574074074074074E-3</v>
      </c>
      <c r="AD107" s="163">
        <v>3.1192129629629625E-3</v>
      </c>
      <c r="AE107" s="163">
        <v>3.1331018518518518E-3</v>
      </c>
      <c r="AF107" s="163">
        <v>3.1990740740740742E-3</v>
      </c>
      <c r="AG107" s="163">
        <v>3.2499999999999999E-3</v>
      </c>
      <c r="AH107" s="163">
        <v>3.1249999999999997E-3</v>
      </c>
      <c r="AI107" s="163">
        <v>3.1701388888888886E-3</v>
      </c>
      <c r="AJ107" s="163">
        <v>3.3368055555555551E-3</v>
      </c>
      <c r="AK107" s="163">
        <v>3.3495370370370367E-3</v>
      </c>
      <c r="AL107" s="163">
        <v>3.3437499999999995E-3</v>
      </c>
      <c r="AM107" s="163">
        <v>3.3611111111111112E-3</v>
      </c>
      <c r="AN107" s="163">
        <v>3.3564814814814811E-3</v>
      </c>
      <c r="AO107" s="163">
        <v>3.4178240740740744E-3</v>
      </c>
      <c r="AP107" s="163">
        <v>3.445601851851852E-3</v>
      </c>
      <c r="AQ107" s="163">
        <v>3.3622685185185183E-3</v>
      </c>
      <c r="AR107" s="163">
        <v>3.4583333333333337E-3</v>
      </c>
      <c r="AS107" s="163">
        <v>3.6493055555555554E-3</v>
      </c>
      <c r="AT107" s="163">
        <v>3.5358796296296297E-3</v>
      </c>
      <c r="AU107" s="163">
        <v>3.5902777777777777E-3</v>
      </c>
      <c r="AV107" s="163">
        <v>3.646990740740741E-3</v>
      </c>
      <c r="AW107" s="163">
        <v>3.635416666666667E-3</v>
      </c>
      <c r="AX107" s="163">
        <v>3.5069444444444445E-3</v>
      </c>
      <c r="AY107" s="163">
        <v>3.6342592592592594E-3</v>
      </c>
      <c r="AZ107" s="163">
        <v>3.5810185185185181E-3</v>
      </c>
      <c r="BA107" s="163">
        <v>3.7719907407407407E-3</v>
      </c>
      <c r="BB107" s="163">
        <v>3.5995370370370369E-3</v>
      </c>
      <c r="BC107" s="163">
        <v>3.6886574074074074E-3</v>
      </c>
      <c r="BD107" s="163">
        <v>3.5868055555555553E-3</v>
      </c>
      <c r="BE107" s="163">
        <v>3.5439814814814817E-3</v>
      </c>
      <c r="BF107" s="163">
        <v>3.6446759259259258E-3</v>
      </c>
      <c r="BG107" s="163">
        <v>3.8831018518518516E-3</v>
      </c>
      <c r="BH107" s="163">
        <v>3.6516203703703706E-3</v>
      </c>
      <c r="BI107" s="163">
        <v>3.7905092592592591E-3</v>
      </c>
      <c r="BJ107" s="163">
        <v>3.6736111111111114E-3</v>
      </c>
      <c r="BK107" s="163">
        <v>3.6226851851851854E-3</v>
      </c>
      <c r="BL107" s="163">
        <v>3.6597222222222222E-3</v>
      </c>
      <c r="BM107" s="163">
        <v>3.7118055555555554E-3</v>
      </c>
      <c r="BN107" s="163">
        <v>3.6597222222222222E-3</v>
      </c>
      <c r="BO107" s="163">
        <v>3.6122685185185181E-3</v>
      </c>
      <c r="BP107" s="163">
        <v>3.6782407407407406E-3</v>
      </c>
      <c r="BQ107" s="163">
        <v>3.6793981481481482E-3</v>
      </c>
      <c r="BR107" s="163">
        <v>3.4467592592592588E-3</v>
      </c>
      <c r="BS107" s="163">
        <v>3.5277777777777777E-3</v>
      </c>
      <c r="BT107" s="164">
        <v>3.5833333333333338E-3</v>
      </c>
      <c r="BU107" s="164">
        <v>3.1388888888888885E-3</v>
      </c>
    </row>
    <row r="108" spans="2:73" x14ac:dyDescent="0.2">
      <c r="B108" s="124">
        <v>105</v>
      </c>
      <c r="C108" s="125">
        <v>74</v>
      </c>
      <c r="D108" s="125" t="s">
        <v>310</v>
      </c>
      <c r="E108" s="126">
        <v>1973</v>
      </c>
      <c r="F108" s="126" t="s">
        <v>215</v>
      </c>
      <c r="G108" s="126">
        <v>30</v>
      </c>
      <c r="H108" s="125" t="s">
        <v>182</v>
      </c>
      <c r="I108" s="161">
        <v>0.21762731481481482</v>
      </c>
      <c r="J108" s="162">
        <v>3.3981481481481484E-3</v>
      </c>
      <c r="K108" s="163">
        <v>2.7546296296296294E-3</v>
      </c>
      <c r="L108" s="163">
        <v>2.7546296296296294E-3</v>
      </c>
      <c r="M108" s="163">
        <v>2.5983796296296297E-3</v>
      </c>
      <c r="N108" s="163">
        <v>2.6678240740740742E-3</v>
      </c>
      <c r="O108" s="163">
        <v>2.5567129629629629E-3</v>
      </c>
      <c r="P108" s="163">
        <v>2.6296296296296293E-3</v>
      </c>
      <c r="Q108" s="163">
        <v>2.5439814814814813E-3</v>
      </c>
      <c r="R108" s="163">
        <v>2.6678240740740742E-3</v>
      </c>
      <c r="S108" s="163">
        <v>2.6678240740740742E-3</v>
      </c>
      <c r="T108" s="163">
        <v>3.0057870370370373E-3</v>
      </c>
      <c r="U108" s="163">
        <v>3.3553240740740744E-3</v>
      </c>
      <c r="V108" s="163">
        <v>2.6516203703703702E-3</v>
      </c>
      <c r="W108" s="163">
        <v>2.693287037037037E-3</v>
      </c>
      <c r="X108" s="163">
        <v>3.4907407407407404E-3</v>
      </c>
      <c r="Y108" s="163">
        <v>2.6979166666666666E-3</v>
      </c>
      <c r="Z108" s="163">
        <v>2.8171296296296295E-3</v>
      </c>
      <c r="AA108" s="163">
        <v>2.7766203703703703E-3</v>
      </c>
      <c r="AB108" s="163">
        <v>2.8263888888888891E-3</v>
      </c>
      <c r="AC108" s="163">
        <v>2.8518518518518519E-3</v>
      </c>
      <c r="AD108" s="163">
        <v>2.9444444444444444E-3</v>
      </c>
      <c r="AE108" s="163">
        <v>2.9224537037037036E-3</v>
      </c>
      <c r="AF108" s="163">
        <v>2.9432870370370372E-3</v>
      </c>
      <c r="AG108" s="163">
        <v>2.9062499999999995E-3</v>
      </c>
      <c r="AH108" s="163">
        <v>3.3692129629629627E-3</v>
      </c>
      <c r="AI108" s="163">
        <v>3.1620370370370374E-3</v>
      </c>
      <c r="AJ108" s="163">
        <v>3.635416666666667E-3</v>
      </c>
      <c r="AK108" s="163">
        <v>3.1168981481481482E-3</v>
      </c>
      <c r="AL108" s="163">
        <v>3.1886574074074074E-3</v>
      </c>
      <c r="AM108" s="163">
        <v>3.2800925925925927E-3</v>
      </c>
      <c r="AN108" s="163">
        <v>3.0023148148148149E-3</v>
      </c>
      <c r="AO108" s="163">
        <v>3.0023148148148149E-3</v>
      </c>
      <c r="AP108" s="163">
        <v>2.871527777777778E-3</v>
      </c>
      <c r="AQ108" s="163">
        <v>3.274305555555555E-3</v>
      </c>
      <c r="AR108" s="163">
        <v>3.3761574074074071E-3</v>
      </c>
      <c r="AS108" s="163">
        <v>3.2847222222222223E-3</v>
      </c>
      <c r="AT108" s="163">
        <v>3.3171296296296295E-3</v>
      </c>
      <c r="AU108" s="163">
        <v>3.3460648148148152E-3</v>
      </c>
      <c r="AV108" s="163">
        <v>3.2557870370370375E-3</v>
      </c>
      <c r="AW108" s="163">
        <v>3.4386574074074072E-3</v>
      </c>
      <c r="AX108" s="163">
        <v>4.1493055555555554E-3</v>
      </c>
      <c r="AY108" s="163">
        <v>3.6527777777777774E-3</v>
      </c>
      <c r="AZ108" s="163">
        <v>3.46875E-3</v>
      </c>
      <c r="BA108" s="163">
        <v>3.5023148148148144E-3</v>
      </c>
      <c r="BB108" s="163">
        <v>3.8530092592592596E-3</v>
      </c>
      <c r="BC108" s="163">
        <v>3.696759259259259E-3</v>
      </c>
      <c r="BD108" s="163">
        <v>5.6215277777777782E-3</v>
      </c>
      <c r="BE108" s="163">
        <v>3.6099537037037038E-3</v>
      </c>
      <c r="BF108" s="163">
        <v>3.7638888888888891E-3</v>
      </c>
      <c r="BG108" s="163">
        <v>3.9942129629629633E-3</v>
      </c>
      <c r="BH108" s="163">
        <v>4.1875000000000002E-3</v>
      </c>
      <c r="BI108" s="163">
        <v>4.1354166666666666E-3</v>
      </c>
      <c r="BJ108" s="163">
        <v>4.2650462962962963E-3</v>
      </c>
      <c r="BK108" s="163">
        <v>4.0509259259259257E-3</v>
      </c>
      <c r="BL108" s="163">
        <v>4.0127314814814817E-3</v>
      </c>
      <c r="BM108" s="163">
        <v>3.9560185185185184E-3</v>
      </c>
      <c r="BN108" s="163">
        <v>4.1828703703703706E-3</v>
      </c>
      <c r="BO108" s="163">
        <v>4.5914351851851854E-3</v>
      </c>
      <c r="BP108" s="163">
        <v>4.31712962962963E-3</v>
      </c>
      <c r="BQ108" s="163">
        <v>4.3472222222222219E-3</v>
      </c>
      <c r="BR108" s="163">
        <v>4.2395833333333339E-3</v>
      </c>
      <c r="BS108" s="163">
        <v>3.9872685185185193E-3</v>
      </c>
      <c r="BT108" s="164">
        <v>4.0914351851851849E-3</v>
      </c>
      <c r="BU108" s="164">
        <v>3.90625E-3</v>
      </c>
    </row>
    <row r="109" spans="2:73" x14ac:dyDescent="0.2">
      <c r="B109" s="124">
        <v>106</v>
      </c>
      <c r="C109" s="125">
        <v>67</v>
      </c>
      <c r="D109" s="125" t="s">
        <v>311</v>
      </c>
      <c r="E109" s="126">
        <v>1965</v>
      </c>
      <c r="F109" s="126" t="s">
        <v>181</v>
      </c>
      <c r="G109" s="126">
        <v>10</v>
      </c>
      <c r="H109" s="125" t="s">
        <v>220</v>
      </c>
      <c r="I109" s="161">
        <v>0.2182141087962963</v>
      </c>
      <c r="J109" s="162">
        <v>3.4247685185185184E-3</v>
      </c>
      <c r="K109" s="163">
        <v>2.7083333333333334E-3</v>
      </c>
      <c r="L109" s="163">
        <v>2.7465277777777779E-3</v>
      </c>
      <c r="M109" s="163">
        <v>2.7187500000000002E-3</v>
      </c>
      <c r="N109" s="163">
        <v>2.8333333333333335E-3</v>
      </c>
      <c r="O109" s="163">
        <v>2.8090277777777779E-3</v>
      </c>
      <c r="P109" s="163">
        <v>2.7534722222222218E-3</v>
      </c>
      <c r="Q109" s="163">
        <v>2.7708333333333335E-3</v>
      </c>
      <c r="R109" s="163">
        <v>2.7650462962962963E-3</v>
      </c>
      <c r="S109" s="163">
        <v>2.721064814814815E-3</v>
      </c>
      <c r="T109" s="163">
        <v>2.7708333333333335E-3</v>
      </c>
      <c r="U109" s="163">
        <v>2.7835648148148151E-3</v>
      </c>
      <c r="V109" s="163">
        <v>2.7638888888888886E-3</v>
      </c>
      <c r="W109" s="163">
        <v>2.7928240740740739E-3</v>
      </c>
      <c r="X109" s="163">
        <v>2.7627314814814819E-3</v>
      </c>
      <c r="Y109" s="163">
        <v>2.7766203703703703E-3</v>
      </c>
      <c r="Z109" s="163">
        <v>2.8148148148148151E-3</v>
      </c>
      <c r="AA109" s="163">
        <v>2.9143518518518516E-3</v>
      </c>
      <c r="AB109" s="163">
        <v>3.7418981481481483E-3</v>
      </c>
      <c r="AC109" s="163">
        <v>2.9050925925925928E-3</v>
      </c>
      <c r="AD109" s="163">
        <v>4.6863425925925926E-3</v>
      </c>
      <c r="AE109" s="163">
        <v>2.8321759259259259E-3</v>
      </c>
      <c r="AF109" s="163">
        <v>3.9895833333333337E-3</v>
      </c>
      <c r="AG109" s="163">
        <v>2.8321759259259259E-3</v>
      </c>
      <c r="AH109" s="163">
        <v>2.9710648148148148E-3</v>
      </c>
      <c r="AI109" s="163">
        <v>3.0486111111111109E-3</v>
      </c>
      <c r="AJ109" s="163">
        <v>2.9189814814814812E-3</v>
      </c>
      <c r="AK109" s="163">
        <v>2.8564814814814811E-3</v>
      </c>
      <c r="AL109" s="163">
        <v>2.9409722222222229E-3</v>
      </c>
      <c r="AM109" s="163">
        <v>3.0243055555555561E-3</v>
      </c>
      <c r="AN109" s="163">
        <v>3.0949074074074078E-3</v>
      </c>
      <c r="AO109" s="163">
        <v>3.3310185185185183E-3</v>
      </c>
      <c r="AP109" s="163">
        <v>3.1481481481481482E-3</v>
      </c>
      <c r="AQ109" s="163">
        <v>3.0659722222222221E-3</v>
      </c>
      <c r="AR109" s="163">
        <v>3.1493055555555558E-3</v>
      </c>
      <c r="AS109" s="163">
        <v>3.1724537037037038E-3</v>
      </c>
      <c r="AT109" s="163">
        <v>3.196759259259259E-3</v>
      </c>
      <c r="AU109" s="163">
        <v>3.5555555555555553E-3</v>
      </c>
      <c r="AV109" s="163">
        <v>4.3287037037037035E-3</v>
      </c>
      <c r="AW109" s="163">
        <v>3.4282407407407404E-3</v>
      </c>
      <c r="AX109" s="163">
        <v>3.5370370370370369E-3</v>
      </c>
      <c r="AY109" s="163">
        <v>3.6134259259259257E-3</v>
      </c>
      <c r="AZ109" s="163">
        <v>4.6122685185185181E-3</v>
      </c>
      <c r="BA109" s="163">
        <v>4.6990740740740743E-3</v>
      </c>
      <c r="BB109" s="163">
        <v>3.2465277777777774E-3</v>
      </c>
      <c r="BC109" s="163">
        <v>3.3495370370370367E-3</v>
      </c>
      <c r="BD109" s="163">
        <v>3.3472222222222224E-3</v>
      </c>
      <c r="BE109" s="163">
        <v>4.6284722222222222E-3</v>
      </c>
      <c r="BF109" s="163">
        <v>3.681712962962963E-3</v>
      </c>
      <c r="BG109" s="163">
        <v>3.4131944444444444E-3</v>
      </c>
      <c r="BH109" s="163">
        <v>4.7777777777777775E-3</v>
      </c>
      <c r="BI109" s="163">
        <v>5.099537037037037E-3</v>
      </c>
      <c r="BJ109" s="163">
        <v>4.3263888888888892E-3</v>
      </c>
      <c r="BK109" s="163">
        <v>3.6134259259259257E-3</v>
      </c>
      <c r="BL109" s="163">
        <v>3.4027777777777784E-3</v>
      </c>
      <c r="BM109" s="163">
        <v>4.696759259259259E-3</v>
      </c>
      <c r="BN109" s="163">
        <v>4.5763888888888885E-3</v>
      </c>
      <c r="BO109" s="163">
        <v>4.8784722222222224E-3</v>
      </c>
      <c r="BP109" s="163">
        <v>4.8090277777777775E-3</v>
      </c>
      <c r="BQ109" s="163">
        <v>3.4039351851851852E-3</v>
      </c>
      <c r="BR109" s="163">
        <v>3.2233796296296299E-3</v>
      </c>
      <c r="BS109" s="163">
        <v>3.6516203703703706E-3</v>
      </c>
      <c r="BT109" s="164">
        <v>3.3981481481481484E-3</v>
      </c>
      <c r="BU109" s="164">
        <v>3.3784722222222224E-3</v>
      </c>
    </row>
    <row r="110" spans="2:73" x14ac:dyDescent="0.2">
      <c r="B110" s="124">
        <v>107</v>
      </c>
      <c r="C110" s="125">
        <v>54</v>
      </c>
      <c r="D110" s="125" t="s">
        <v>35</v>
      </c>
      <c r="E110" s="126">
        <v>1954</v>
      </c>
      <c r="F110" s="126" t="s">
        <v>246</v>
      </c>
      <c r="G110" s="126">
        <v>10</v>
      </c>
      <c r="H110" s="125" t="s">
        <v>312</v>
      </c>
      <c r="I110" s="161">
        <v>0.21840277777777775</v>
      </c>
      <c r="J110" s="162">
        <v>3.2569444444444443E-3</v>
      </c>
      <c r="K110" s="163">
        <v>2.7175925925925926E-3</v>
      </c>
      <c r="L110" s="163">
        <v>2.7418981481481478E-3</v>
      </c>
      <c r="M110" s="163">
        <v>2.7824074074074075E-3</v>
      </c>
      <c r="N110" s="163">
        <v>2.8819444444444444E-3</v>
      </c>
      <c r="O110" s="163">
        <v>2.8402777777777779E-3</v>
      </c>
      <c r="P110" s="163">
        <v>2.8993055555555556E-3</v>
      </c>
      <c r="Q110" s="163">
        <v>2.9155092592592596E-3</v>
      </c>
      <c r="R110" s="163">
        <v>2.9155092592592596E-3</v>
      </c>
      <c r="S110" s="163">
        <v>2.8738425925925928E-3</v>
      </c>
      <c r="T110" s="163">
        <v>2.9444444444444444E-3</v>
      </c>
      <c r="U110" s="163">
        <v>2.9340277777777772E-3</v>
      </c>
      <c r="V110" s="163">
        <v>2.9120370370370372E-3</v>
      </c>
      <c r="W110" s="163">
        <v>2.9652777777777772E-3</v>
      </c>
      <c r="X110" s="163">
        <v>2.9675925925925929E-3</v>
      </c>
      <c r="Y110" s="163">
        <v>3.3773148148148152E-3</v>
      </c>
      <c r="Z110" s="163">
        <v>2.9317129629629628E-3</v>
      </c>
      <c r="AA110" s="163">
        <v>3.0057870370370373E-3</v>
      </c>
      <c r="AB110" s="163">
        <v>3.0150462962962965E-3</v>
      </c>
      <c r="AC110" s="163">
        <v>2.9942129629629628E-3</v>
      </c>
      <c r="AD110" s="163">
        <v>3.0810185185185181E-3</v>
      </c>
      <c r="AE110" s="163">
        <v>3.0567129629629629E-3</v>
      </c>
      <c r="AF110" s="163">
        <v>3.0763888888888889E-3</v>
      </c>
      <c r="AG110" s="163">
        <v>3.1631944444444442E-3</v>
      </c>
      <c r="AH110" s="163">
        <v>3.0601851851851849E-3</v>
      </c>
      <c r="AI110" s="163">
        <v>3.0821759259259261E-3</v>
      </c>
      <c r="AJ110" s="163">
        <v>3.0914351851851853E-3</v>
      </c>
      <c r="AK110" s="163">
        <v>3.1180555555555558E-3</v>
      </c>
      <c r="AL110" s="163">
        <v>3.1562499999999998E-3</v>
      </c>
      <c r="AM110" s="163">
        <v>3.1446759259259258E-3</v>
      </c>
      <c r="AN110" s="163">
        <v>3.1840277777777774E-3</v>
      </c>
      <c r="AO110" s="163">
        <v>3.196759259259259E-3</v>
      </c>
      <c r="AP110" s="163">
        <v>3.2222222222222218E-3</v>
      </c>
      <c r="AQ110" s="163">
        <v>3.2870370370370367E-3</v>
      </c>
      <c r="AR110" s="163">
        <v>3.3553240740740744E-3</v>
      </c>
      <c r="AS110" s="163">
        <v>3.445601851851852E-3</v>
      </c>
      <c r="AT110" s="163">
        <v>3.5000000000000001E-3</v>
      </c>
      <c r="AU110" s="163">
        <v>3.5416666666666665E-3</v>
      </c>
      <c r="AV110" s="163">
        <v>3.5624999999999997E-3</v>
      </c>
      <c r="AW110" s="163">
        <v>3.5266203703703705E-3</v>
      </c>
      <c r="AX110" s="163">
        <v>3.5543981481481481E-3</v>
      </c>
      <c r="AY110" s="163">
        <v>3.630787037037037E-3</v>
      </c>
      <c r="AZ110" s="163">
        <v>3.6006944444444441E-3</v>
      </c>
      <c r="BA110" s="163">
        <v>3.5879629629629629E-3</v>
      </c>
      <c r="BB110" s="163">
        <v>3.6712962962962962E-3</v>
      </c>
      <c r="BC110" s="163">
        <v>3.7349537037037034E-3</v>
      </c>
      <c r="BD110" s="163">
        <v>3.6921296296296298E-3</v>
      </c>
      <c r="BE110" s="163">
        <v>3.9351851851851857E-3</v>
      </c>
      <c r="BF110" s="163">
        <v>4.0011574074074073E-3</v>
      </c>
      <c r="BG110" s="163">
        <v>3.8263888888888892E-3</v>
      </c>
      <c r="BH110" s="163">
        <v>3.9675925925925929E-3</v>
      </c>
      <c r="BI110" s="163">
        <v>3.8530092592592596E-3</v>
      </c>
      <c r="BJ110" s="163">
        <v>3.9432870370370377E-3</v>
      </c>
      <c r="BK110" s="163">
        <v>3.8668981481481484E-3</v>
      </c>
      <c r="BL110" s="163">
        <v>3.998842592592592E-3</v>
      </c>
      <c r="BM110" s="163">
        <v>4.1828703703703706E-3</v>
      </c>
      <c r="BN110" s="163">
        <v>4.1284722222222226E-3</v>
      </c>
      <c r="BO110" s="163">
        <v>4.394675925925926E-3</v>
      </c>
      <c r="BP110" s="163">
        <v>4.4224537037037036E-3</v>
      </c>
      <c r="BQ110" s="163">
        <v>4.4953703703703709E-3</v>
      </c>
      <c r="BR110" s="163">
        <v>4.4340277777777772E-3</v>
      </c>
      <c r="BS110" s="163">
        <v>4.2511574074074075E-3</v>
      </c>
      <c r="BT110" s="164">
        <v>3.9629629629629633E-3</v>
      </c>
      <c r="BU110" s="164">
        <v>3.5416666666666665E-3</v>
      </c>
    </row>
    <row r="111" spans="2:73" x14ac:dyDescent="0.2">
      <c r="B111" s="124">
        <v>108</v>
      </c>
      <c r="C111" s="125">
        <v>57</v>
      </c>
      <c r="D111" s="125" t="s">
        <v>175</v>
      </c>
      <c r="E111" s="126">
        <v>1937</v>
      </c>
      <c r="F111" s="126" t="s">
        <v>280</v>
      </c>
      <c r="G111" s="126">
        <v>2</v>
      </c>
      <c r="H111" s="125" t="s">
        <v>34</v>
      </c>
      <c r="I111" s="161">
        <v>0.22546759259259261</v>
      </c>
      <c r="J111" s="162">
        <v>3.4907407407407404E-3</v>
      </c>
      <c r="K111" s="163">
        <v>2.7847222222222219E-3</v>
      </c>
      <c r="L111" s="163">
        <v>2.8634259259259255E-3</v>
      </c>
      <c r="M111" s="163">
        <v>2.8379629629629627E-3</v>
      </c>
      <c r="N111" s="163">
        <v>2.8425925925925927E-3</v>
      </c>
      <c r="O111" s="163">
        <v>2.8206018518518519E-3</v>
      </c>
      <c r="P111" s="163">
        <v>2.7719907407407411E-3</v>
      </c>
      <c r="Q111" s="163">
        <v>2.7847222222222219E-3</v>
      </c>
      <c r="R111" s="163">
        <v>2.8113425925925923E-3</v>
      </c>
      <c r="S111" s="163">
        <v>2.7905092592592595E-3</v>
      </c>
      <c r="T111" s="163">
        <v>2.7905092592592595E-3</v>
      </c>
      <c r="U111" s="163">
        <v>2.8321759259259259E-3</v>
      </c>
      <c r="V111" s="163">
        <v>2.8124999999999995E-3</v>
      </c>
      <c r="W111" s="163">
        <v>2.8587962962962963E-3</v>
      </c>
      <c r="X111" s="163">
        <v>2.8391203703703703E-3</v>
      </c>
      <c r="Y111" s="163">
        <v>2.8761574074074071E-3</v>
      </c>
      <c r="Z111" s="163">
        <v>2.886574074074074E-3</v>
      </c>
      <c r="AA111" s="163">
        <v>2.9456018518518516E-3</v>
      </c>
      <c r="AB111" s="163">
        <v>2.9444444444444444E-3</v>
      </c>
      <c r="AC111" s="163">
        <v>3.0000000000000005E-3</v>
      </c>
      <c r="AD111" s="163">
        <v>3.0254629629629629E-3</v>
      </c>
      <c r="AE111" s="163">
        <v>3.0451388888888889E-3</v>
      </c>
      <c r="AF111" s="163">
        <v>3.1805555555555558E-3</v>
      </c>
      <c r="AG111" s="163">
        <v>3.1828703703703702E-3</v>
      </c>
      <c r="AH111" s="163">
        <v>3.166666666666667E-3</v>
      </c>
      <c r="AI111" s="163">
        <v>3.2233796296296299E-3</v>
      </c>
      <c r="AJ111" s="163">
        <v>3.3020833333333335E-3</v>
      </c>
      <c r="AK111" s="163">
        <v>3.4328703703703704E-3</v>
      </c>
      <c r="AL111" s="163">
        <v>3.5034722222222221E-3</v>
      </c>
      <c r="AM111" s="163">
        <v>3.4328703703703704E-3</v>
      </c>
      <c r="AN111" s="163">
        <v>3.4664351851851852E-3</v>
      </c>
      <c r="AO111" s="163">
        <v>3.6840277777777774E-3</v>
      </c>
      <c r="AP111" s="163">
        <v>3.7071759259259258E-3</v>
      </c>
      <c r="AQ111" s="163">
        <v>3.7928240740740739E-3</v>
      </c>
      <c r="AR111" s="163">
        <v>3.7870370370370367E-3</v>
      </c>
      <c r="AS111" s="163">
        <v>3.8414351851851851E-3</v>
      </c>
      <c r="AT111" s="163">
        <v>3.8680555555555556E-3</v>
      </c>
      <c r="AU111" s="163">
        <v>3.9826388888888889E-3</v>
      </c>
      <c r="AV111" s="163">
        <v>3.9745370370370377E-3</v>
      </c>
      <c r="AW111" s="163">
        <v>4.0277777777777777E-3</v>
      </c>
      <c r="AX111" s="163">
        <v>4.417824074074074E-3</v>
      </c>
      <c r="AY111" s="163">
        <v>3.8935185185185184E-3</v>
      </c>
      <c r="AZ111" s="163">
        <v>3.9386574074074072E-3</v>
      </c>
      <c r="BA111" s="163">
        <v>3.9305555555555561E-3</v>
      </c>
      <c r="BB111" s="163">
        <v>3.983796296296296E-3</v>
      </c>
      <c r="BC111" s="163">
        <v>4.0636574074074073E-3</v>
      </c>
      <c r="BD111" s="163">
        <v>4.2384259259259259E-3</v>
      </c>
      <c r="BE111" s="163">
        <v>4.2141203703703707E-3</v>
      </c>
      <c r="BF111" s="163">
        <v>4.0254629629629633E-3</v>
      </c>
      <c r="BG111" s="163">
        <v>3.90625E-3</v>
      </c>
      <c r="BH111" s="163">
        <v>4.0624999999999993E-3</v>
      </c>
      <c r="BI111" s="163">
        <v>3.92824074074074E-3</v>
      </c>
      <c r="BJ111" s="163">
        <v>3.9768518518518521E-3</v>
      </c>
      <c r="BK111" s="163">
        <v>4.6273148148148141E-3</v>
      </c>
      <c r="BL111" s="163">
        <v>4.5300925925925925E-3</v>
      </c>
      <c r="BM111" s="163">
        <v>4.4293981481481485E-3</v>
      </c>
      <c r="BN111" s="163">
        <v>4.2800925925925923E-3</v>
      </c>
      <c r="BO111" s="163">
        <v>4.2638888888888891E-3</v>
      </c>
      <c r="BP111" s="163">
        <v>4.0300925925925929E-3</v>
      </c>
      <c r="BQ111" s="163">
        <v>4.138888888888889E-3</v>
      </c>
      <c r="BR111" s="163">
        <v>3.9155092592592592E-3</v>
      </c>
      <c r="BS111" s="163">
        <v>3.6828703703703706E-3</v>
      </c>
      <c r="BT111" s="164">
        <v>3.693287037037037E-3</v>
      </c>
      <c r="BU111" s="164">
        <v>3.0844907407407405E-3</v>
      </c>
    </row>
    <row r="112" spans="2:73" x14ac:dyDescent="0.2">
      <c r="B112" s="124" t="s">
        <v>212</v>
      </c>
      <c r="C112" s="125">
        <v>47</v>
      </c>
      <c r="D112" s="125" t="s">
        <v>205</v>
      </c>
      <c r="E112" s="126">
        <v>1974</v>
      </c>
      <c r="F112" s="126" t="s">
        <v>181</v>
      </c>
      <c r="G112" s="126">
        <v>11</v>
      </c>
      <c r="H112" s="125" t="s">
        <v>206</v>
      </c>
      <c r="I112" s="161" t="s">
        <v>212</v>
      </c>
      <c r="J112" s="162">
        <v>2.9039351851851852E-3</v>
      </c>
      <c r="K112" s="163">
        <v>2.3055555555555555E-3</v>
      </c>
      <c r="L112" s="163">
        <v>2.3425925925925923E-3</v>
      </c>
      <c r="M112" s="163">
        <v>2.3113425925925927E-3</v>
      </c>
      <c r="N112" s="163">
        <v>2.3148148148148151E-3</v>
      </c>
      <c r="O112" s="163">
        <v>2.3611111111111111E-3</v>
      </c>
      <c r="P112" s="163">
        <v>2.3773148148148147E-3</v>
      </c>
      <c r="Q112" s="163">
        <v>2.3518518518518519E-3</v>
      </c>
      <c r="R112" s="163">
        <v>2.3460648148148151E-3</v>
      </c>
      <c r="S112" s="163">
        <v>2.3587962962962959E-3</v>
      </c>
      <c r="T112" s="163">
        <v>2.3807870370370367E-3</v>
      </c>
      <c r="U112" s="163">
        <v>2.3877314814814816E-3</v>
      </c>
      <c r="V112" s="163">
        <v>2.3749999999999999E-3</v>
      </c>
      <c r="W112" s="163">
        <v>2.391203703703704E-3</v>
      </c>
      <c r="X112" s="163">
        <v>2.4212962962962964E-3</v>
      </c>
      <c r="Y112" s="163">
        <v>2.3877314814814816E-3</v>
      </c>
      <c r="Z112" s="163">
        <v>2.3819444444444448E-3</v>
      </c>
      <c r="AA112" s="163">
        <v>2.4201388888888888E-3</v>
      </c>
      <c r="AB112" s="163">
        <v>2.4120370370370368E-3</v>
      </c>
      <c r="AC112" s="163">
        <v>2.4236111111111112E-3</v>
      </c>
      <c r="AD112" s="163">
        <v>2.4131944444444444E-3</v>
      </c>
      <c r="AE112" s="163">
        <v>2.5138888888888889E-3</v>
      </c>
      <c r="AF112" s="163">
        <v>2.4629629629629632E-3</v>
      </c>
      <c r="AG112" s="163">
        <v>2.491898148148148E-3</v>
      </c>
      <c r="AH112" s="163">
        <v>2.5254629629629629E-3</v>
      </c>
      <c r="AI112" s="163">
        <v>2.6226851851851849E-3</v>
      </c>
      <c r="AJ112" s="163">
        <v>2.5127314814814812E-3</v>
      </c>
      <c r="AK112" s="163">
        <v>2.5358796296296297E-3</v>
      </c>
      <c r="AL112" s="163">
        <v>2.5428240740740741E-3</v>
      </c>
      <c r="AM112" s="163">
        <v>2.5706018518518521E-3</v>
      </c>
      <c r="AN112" s="163">
        <v>2.6377314814814818E-3</v>
      </c>
      <c r="AO112" s="163">
        <v>2.5740740740740741E-3</v>
      </c>
      <c r="AP112" s="163">
        <v>2.6504629629629625E-3</v>
      </c>
      <c r="AQ112" s="163">
        <v>2.6030092592592593E-3</v>
      </c>
      <c r="AR112" s="163">
        <v>2.7939814814814819E-3</v>
      </c>
      <c r="AS112" s="163">
        <v>2.6516203703703702E-3</v>
      </c>
      <c r="AT112" s="163">
        <v>2.6608796296296294E-3</v>
      </c>
      <c r="AU112" s="163">
        <v>2.9131944444444444E-3</v>
      </c>
      <c r="AV112" s="163">
        <v>2.6678240740740742E-3</v>
      </c>
      <c r="AW112" s="163">
        <v>2.700231481481481E-3</v>
      </c>
      <c r="AX112" s="163">
        <v>2.7951388888888891E-3</v>
      </c>
      <c r="AY112" s="163">
        <v>2.7430555555555559E-3</v>
      </c>
      <c r="AZ112" s="163">
        <v>3.5046296296296297E-3</v>
      </c>
      <c r="BA112" s="163">
        <v>2.7314814814814819E-3</v>
      </c>
      <c r="BB112" s="163">
        <v>2.957175925925926E-3</v>
      </c>
      <c r="BC112" s="163">
        <v>2.7615740740740743E-3</v>
      </c>
      <c r="BD112" s="163"/>
      <c r="BE112" s="163"/>
      <c r="BF112" s="163"/>
      <c r="BG112" s="163"/>
      <c r="BH112" s="163"/>
      <c r="BI112" s="163"/>
      <c r="BJ112" s="163"/>
      <c r="BK112" s="163"/>
      <c r="BL112" s="163"/>
      <c r="BM112" s="163"/>
      <c r="BN112" s="163"/>
      <c r="BO112" s="163"/>
      <c r="BP112" s="163"/>
      <c r="BQ112" s="163"/>
      <c r="BR112" s="163"/>
      <c r="BS112" s="163"/>
      <c r="BT112" s="164"/>
      <c r="BU112" s="164"/>
    </row>
    <row r="113" spans="2:73" x14ac:dyDescent="0.2">
      <c r="B113" s="124" t="s">
        <v>212</v>
      </c>
      <c r="C113" s="125">
        <v>134</v>
      </c>
      <c r="D113" s="125" t="s">
        <v>313</v>
      </c>
      <c r="E113" s="126">
        <v>1984</v>
      </c>
      <c r="F113" s="126" t="s">
        <v>218</v>
      </c>
      <c r="G113" s="126">
        <v>0</v>
      </c>
      <c r="H113" s="125" t="s">
        <v>314</v>
      </c>
      <c r="I113" s="161" t="s">
        <v>212</v>
      </c>
      <c r="J113" s="162">
        <v>2.3414351851851851E-3</v>
      </c>
      <c r="K113" s="163">
        <v>1.8402777777777777E-3</v>
      </c>
      <c r="L113" s="163">
        <v>1.8576388888888887E-3</v>
      </c>
      <c r="M113" s="163">
        <v>1.8807870370370369E-3</v>
      </c>
      <c r="N113" s="163">
        <v>1.8564814814814815E-3</v>
      </c>
      <c r="O113" s="163">
        <v>1.8703703703703703E-3</v>
      </c>
      <c r="P113" s="163">
        <v>1.8645833333333333E-3</v>
      </c>
      <c r="Q113" s="163">
        <v>1.8865740740740742E-3</v>
      </c>
      <c r="R113" s="163">
        <v>1.8796296296296295E-3</v>
      </c>
      <c r="S113" s="163">
        <v>1.8750000000000001E-3</v>
      </c>
      <c r="T113" s="163">
        <v>1.8564814814814815E-3</v>
      </c>
      <c r="U113" s="163">
        <v>1.8807870370370369E-3</v>
      </c>
      <c r="V113" s="163">
        <v>1.8958333333333334E-3</v>
      </c>
      <c r="W113" s="163">
        <v>1.8703703703703703E-3</v>
      </c>
      <c r="X113" s="163">
        <v>1.8900462962962961E-3</v>
      </c>
      <c r="Y113" s="163">
        <v>1.9050925925925926E-3</v>
      </c>
      <c r="Z113" s="163">
        <v>1.912037037037037E-3</v>
      </c>
      <c r="AA113" s="163">
        <v>1.914351851851852E-3</v>
      </c>
      <c r="AB113" s="163">
        <v>1.9236111111111112E-3</v>
      </c>
      <c r="AC113" s="163">
        <v>1.8981481481481482E-3</v>
      </c>
      <c r="AD113" s="163">
        <v>1.9097222222222222E-3</v>
      </c>
      <c r="AE113" s="163">
        <v>1.8946759259259262E-3</v>
      </c>
      <c r="AF113" s="163">
        <v>1.9224537037037038E-3</v>
      </c>
      <c r="AG113" s="163">
        <v>1.920138888888889E-3</v>
      </c>
      <c r="AH113" s="163">
        <v>1.9421296296296298E-3</v>
      </c>
      <c r="AI113" s="163">
        <v>1.9305555555555554E-3</v>
      </c>
      <c r="AJ113" s="163">
        <v>1.965277777777778E-3</v>
      </c>
      <c r="AK113" s="163">
        <v>1.9699074074074076E-3</v>
      </c>
      <c r="AL113" s="163">
        <v>1.96875E-3</v>
      </c>
      <c r="AM113" s="163">
        <v>2.0081018518518516E-3</v>
      </c>
      <c r="AN113" s="163">
        <v>2.0046296296296296E-3</v>
      </c>
      <c r="AO113" s="163">
        <v>2.0312499999999996E-3</v>
      </c>
      <c r="AP113" s="163">
        <v>2.0289351851851853E-3</v>
      </c>
      <c r="AQ113" s="163">
        <v>2.0370370370370373E-3</v>
      </c>
      <c r="AR113" s="163">
        <v>2.0578703703703705E-3</v>
      </c>
      <c r="AS113" s="163">
        <v>2.0578703703703705E-3</v>
      </c>
      <c r="AT113" s="163">
        <v>2.1655092592592589E-3</v>
      </c>
      <c r="AU113" s="163"/>
      <c r="AV113" s="163"/>
      <c r="AW113" s="163"/>
      <c r="AX113" s="163"/>
      <c r="AY113" s="163"/>
      <c r="AZ113" s="163"/>
      <c r="BA113" s="163"/>
      <c r="BB113" s="163"/>
      <c r="BC113" s="163"/>
      <c r="BD113" s="163"/>
      <c r="BE113" s="163"/>
      <c r="BF113" s="163"/>
      <c r="BG113" s="163"/>
      <c r="BH113" s="163"/>
      <c r="BI113" s="163"/>
      <c r="BJ113" s="163"/>
      <c r="BK113" s="163"/>
      <c r="BL113" s="163"/>
      <c r="BM113" s="163"/>
      <c r="BN113" s="163"/>
      <c r="BO113" s="163"/>
      <c r="BP113" s="163"/>
      <c r="BQ113" s="163"/>
      <c r="BR113" s="163"/>
      <c r="BS113" s="163"/>
      <c r="BT113" s="164"/>
      <c r="BU113" s="164"/>
    </row>
    <row r="114" spans="2:73" x14ac:dyDescent="0.2"/>
    <row r="115" spans="2:73" x14ac:dyDescent="0.2">
      <c r="B115" s="1" t="s">
        <v>123</v>
      </c>
      <c r="C115" s="1" t="s">
        <v>123</v>
      </c>
      <c r="D115" s="1" t="s">
        <v>214</v>
      </c>
      <c r="J115" s="165">
        <v>2.2453703703703702E-3</v>
      </c>
      <c r="K115" s="165">
        <v>1.7696759259259261E-3</v>
      </c>
      <c r="L115" s="165">
        <v>1.7534722222222222E-3</v>
      </c>
      <c r="M115" s="165">
        <v>1.7476851851851852E-3</v>
      </c>
      <c r="N115" s="165">
        <v>1.7233796296296294E-3</v>
      </c>
      <c r="O115" s="165">
        <v>1.7581018518518518E-3</v>
      </c>
      <c r="P115" s="165">
        <v>1.7685185185185184E-3</v>
      </c>
      <c r="Q115" s="165">
        <v>1.7627314814814814E-3</v>
      </c>
      <c r="R115" s="165">
        <v>1.7569444444444447E-3</v>
      </c>
      <c r="S115" s="165">
        <v>1.7685185185185184E-3</v>
      </c>
      <c r="T115" s="165">
        <v>1.7488425925925926E-3</v>
      </c>
      <c r="U115" s="165">
        <v>1.738425925925926E-3</v>
      </c>
      <c r="V115" s="165">
        <v>1.721064814814815E-3</v>
      </c>
      <c r="W115" s="165">
        <v>1.75E-3</v>
      </c>
      <c r="X115" s="165">
        <v>1.7407407407407408E-3</v>
      </c>
      <c r="Y115" s="165">
        <v>1.741898148148148E-3</v>
      </c>
      <c r="Z115" s="165">
        <v>1.7696759259259261E-3</v>
      </c>
      <c r="AA115" s="165">
        <v>1.7523148148148148E-3</v>
      </c>
      <c r="AB115" s="165">
        <v>1.7291666666666668E-3</v>
      </c>
      <c r="AC115" s="165">
        <v>1.7280092592592592E-3</v>
      </c>
      <c r="AD115" s="165">
        <v>1.7395833333333332E-3</v>
      </c>
      <c r="AE115" s="165">
        <v>1.738425925925926E-3</v>
      </c>
      <c r="AF115" s="165">
        <v>1.7349537037037036E-3</v>
      </c>
      <c r="AG115" s="165">
        <v>1.7569444444444447E-3</v>
      </c>
      <c r="AH115" s="165">
        <v>1.7523148148148148E-3</v>
      </c>
      <c r="AI115" s="165">
        <v>1.7581018518518518E-3</v>
      </c>
      <c r="AJ115" s="165">
        <v>1.7534722222222222E-3</v>
      </c>
      <c r="AK115" s="165">
        <v>1.7245370370370372E-3</v>
      </c>
      <c r="AL115" s="165">
        <v>1.736111111111111E-3</v>
      </c>
      <c r="AM115" s="165">
        <v>1.7395833333333332E-3</v>
      </c>
      <c r="AN115" s="165">
        <v>1.7488425925925926E-3</v>
      </c>
      <c r="AO115" s="165">
        <v>1.7743055555555552E-3</v>
      </c>
      <c r="AP115" s="165">
        <v>1.7407407407407408E-3</v>
      </c>
      <c r="AQ115" s="165">
        <v>1.7569444444444447E-3</v>
      </c>
      <c r="AR115" s="165">
        <v>1.7581018518518518E-3</v>
      </c>
      <c r="AS115" s="165">
        <v>1.744212962962963E-3</v>
      </c>
      <c r="AT115" s="165">
        <v>1.7303240740740742E-3</v>
      </c>
      <c r="AU115" s="165">
        <v>1.7581018518518518E-3</v>
      </c>
      <c r="AV115" s="165">
        <v>1.7256944444444444E-3</v>
      </c>
      <c r="AW115" s="165">
        <v>1.7337962962962964E-3</v>
      </c>
      <c r="AX115" s="165">
        <v>1.741898148148148E-3</v>
      </c>
      <c r="AY115" s="165">
        <v>1.7800925925925927E-3</v>
      </c>
      <c r="AZ115" s="165">
        <v>1.7523148148148148E-3</v>
      </c>
      <c r="BA115" s="165">
        <v>1.7766203703703705E-3</v>
      </c>
      <c r="BB115" s="165">
        <v>1.7685185185185184E-3</v>
      </c>
      <c r="BC115" s="165">
        <v>1.7627314814814814E-3</v>
      </c>
      <c r="BD115" s="165">
        <v>1.7743055555555552E-3</v>
      </c>
      <c r="BE115" s="165">
        <v>1.765046296296296E-3</v>
      </c>
      <c r="BF115" s="165">
        <v>1.7893518518518519E-3</v>
      </c>
      <c r="BG115" s="165">
        <v>1.7974537037037037E-3</v>
      </c>
      <c r="BH115" s="165">
        <v>1.8009259259259261E-3</v>
      </c>
      <c r="BI115" s="165">
        <v>1.7858796296296297E-3</v>
      </c>
      <c r="BJ115" s="165">
        <v>1.7824074074074072E-3</v>
      </c>
      <c r="BK115" s="165">
        <v>1.761574074074074E-3</v>
      </c>
      <c r="BL115" s="165">
        <v>1.8159722222222223E-3</v>
      </c>
      <c r="BM115" s="165">
        <v>1.8171296296296297E-3</v>
      </c>
      <c r="BN115" s="165">
        <v>1.8229166666666665E-3</v>
      </c>
      <c r="BO115" s="165">
        <v>1.8275462962962965E-3</v>
      </c>
      <c r="BP115" s="165">
        <v>1.8634259259259261E-3</v>
      </c>
      <c r="BQ115" s="165">
        <v>1.8726851851851853E-3</v>
      </c>
      <c r="BR115" s="165">
        <v>1.9004629629629632E-3</v>
      </c>
      <c r="BS115" s="165">
        <v>1.9155092592592592E-3</v>
      </c>
      <c r="BT115" s="165">
        <v>1.9375E-3</v>
      </c>
      <c r="BU115" s="165">
        <v>2.0289351851851853E-3</v>
      </c>
    </row>
    <row r="116" spans="2:73" x14ac:dyDescent="0.2"/>
    <row r="117" spans="2:73" hidden="1" x14ac:dyDescent="0.2"/>
    <row r="118" spans="2:73" hidden="1" x14ac:dyDescent="0.2"/>
    <row r="119" spans="2:73" hidden="1" x14ac:dyDescent="0.2"/>
    <row r="120" spans="2:73" hidden="1" x14ac:dyDescent="0.2"/>
    <row r="121" spans="2:73" hidden="1" x14ac:dyDescent="0.2"/>
    <row r="122" spans="2:73" hidden="1" x14ac:dyDescent="0.2"/>
    <row r="123" spans="2:73" hidden="1" x14ac:dyDescent="0.2"/>
    <row r="124" spans="2:73" hidden="1" x14ac:dyDescent="0.2"/>
    <row r="125" spans="2:73" hidden="1" x14ac:dyDescent="0.2"/>
    <row r="126" spans="2:73" hidden="1" x14ac:dyDescent="0.2"/>
    <row r="127" spans="2:73" hidden="1" x14ac:dyDescent="0.2"/>
    <row r="128" spans="2:73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</sheetData>
  <sheetProtection password="C7B2" sheet="1" objects="1" scenarios="1"/>
  <hyperlinks>
    <hyperlink ref="H1" location="index!A1" display="zpět na OBSAH"/>
  </hyperlinks>
  <pageMargins left="0" right="0" top="0" bottom="0" header="0" footer="0"/>
  <pageSetup paperSize="9" scale="43" fitToWidth="2" orientation="landscape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24"/>
  <sheetViews>
    <sheetView showGridLines="0" showRowColHeaders="0" workbookViewId="0">
      <pane xSplit="9" ySplit="3" topLeftCell="J4" activePane="bottomRight" state="frozen"/>
      <selection activeCell="A2" sqref="A2"/>
      <selection pane="topRight" activeCell="A2" sqref="A2"/>
      <selection pane="bottomLeft" activeCell="A2" sqref="A2"/>
      <selection pane="bottomRight" activeCell="B3" sqref="B3"/>
    </sheetView>
  </sheetViews>
  <sheetFormatPr defaultColWidth="0" defaultRowHeight="11.25" zeroHeight="1" x14ac:dyDescent="0.2"/>
  <cols>
    <col min="1" max="1" width="1.7109375" style="1" customWidth="1"/>
    <col min="2" max="2" width="3.42578125" style="1" customWidth="1"/>
    <col min="3" max="3" width="3.5703125" style="1" bestFit="1" customWidth="1"/>
    <col min="4" max="4" width="16.42578125" style="1" bestFit="1" customWidth="1"/>
    <col min="5" max="5" width="4.42578125" style="1" bestFit="1" customWidth="1"/>
    <col min="6" max="6" width="3.28515625" style="1" bestFit="1" customWidth="1"/>
    <col min="7" max="7" width="6" style="1" bestFit="1" customWidth="1"/>
    <col min="8" max="8" width="21" style="1" bestFit="1" customWidth="1"/>
    <col min="9" max="9" width="6.42578125" style="132" bestFit="1" customWidth="1"/>
    <col min="10" max="71" width="6.140625" style="1" bestFit="1" customWidth="1"/>
    <col min="72" max="72" width="6.140625" style="1" customWidth="1"/>
    <col min="73" max="73" width="6.140625" style="1" bestFit="1" customWidth="1"/>
    <col min="74" max="74" width="2.7109375" style="1" customWidth="1"/>
    <col min="75" max="16384" width="5.5703125" style="1" hidden="1"/>
  </cols>
  <sheetData>
    <row r="1" spans="2:73" ht="15.75" x14ac:dyDescent="0.25">
      <c r="B1" s="122" t="s">
        <v>110</v>
      </c>
      <c r="H1" s="12" t="s">
        <v>151</v>
      </c>
    </row>
    <row r="2" spans="2:73" x14ac:dyDescent="0.2">
      <c r="B2" s="1" t="str">
        <f>laps_times!B2</f>
        <v>8. BUDĚJOVICKÝ MERCURY MARATON 2015</v>
      </c>
    </row>
    <row r="3" spans="2:73" s="7" customFormat="1" x14ac:dyDescent="0.2">
      <c r="B3" s="9" t="s">
        <v>44</v>
      </c>
      <c r="C3" s="14" t="s">
        <v>39</v>
      </c>
      <c r="D3" s="5" t="s">
        <v>40</v>
      </c>
      <c r="E3" s="9" t="s">
        <v>108</v>
      </c>
      <c r="F3" s="9" t="s">
        <v>41</v>
      </c>
      <c r="G3" s="9" t="s">
        <v>42</v>
      </c>
      <c r="H3" s="5" t="s">
        <v>43</v>
      </c>
      <c r="I3" s="6" t="s">
        <v>114</v>
      </c>
      <c r="J3" s="8" t="s">
        <v>45</v>
      </c>
      <c r="K3" s="8" t="s">
        <v>46</v>
      </c>
      <c r="L3" s="8" t="s">
        <v>47</v>
      </c>
      <c r="M3" s="8" t="s">
        <v>48</v>
      </c>
      <c r="N3" s="8" t="s">
        <v>49</v>
      </c>
      <c r="O3" s="8" t="s">
        <v>50</v>
      </c>
      <c r="P3" s="8" t="s">
        <v>51</v>
      </c>
      <c r="Q3" s="8" t="s">
        <v>52</v>
      </c>
      <c r="R3" s="8" t="s">
        <v>53</v>
      </c>
      <c r="S3" s="8" t="s">
        <v>54</v>
      </c>
      <c r="T3" s="8" t="s">
        <v>55</v>
      </c>
      <c r="U3" s="8" t="s">
        <v>56</v>
      </c>
      <c r="V3" s="8" t="s">
        <v>57</v>
      </c>
      <c r="W3" s="8" t="s">
        <v>58</v>
      </c>
      <c r="X3" s="8" t="s">
        <v>59</v>
      </c>
      <c r="Y3" s="8" t="s">
        <v>60</v>
      </c>
      <c r="Z3" s="8" t="s">
        <v>61</v>
      </c>
      <c r="AA3" s="8" t="s">
        <v>62</v>
      </c>
      <c r="AB3" s="8" t="s">
        <v>63</v>
      </c>
      <c r="AC3" s="8" t="s">
        <v>64</v>
      </c>
      <c r="AD3" s="8" t="s">
        <v>65</v>
      </c>
      <c r="AE3" s="8" t="s">
        <v>66</v>
      </c>
      <c r="AF3" s="8" t="s">
        <v>67</v>
      </c>
      <c r="AG3" s="8" t="s">
        <v>68</v>
      </c>
      <c r="AH3" s="8" t="s">
        <v>69</v>
      </c>
      <c r="AI3" s="8" t="s">
        <v>70</v>
      </c>
      <c r="AJ3" s="8" t="s">
        <v>71</v>
      </c>
      <c r="AK3" s="8" t="s">
        <v>72</v>
      </c>
      <c r="AL3" s="8" t="s">
        <v>73</v>
      </c>
      <c r="AM3" s="8" t="s">
        <v>74</v>
      </c>
      <c r="AN3" s="8" t="s">
        <v>75</v>
      </c>
      <c r="AO3" s="8" t="s">
        <v>76</v>
      </c>
      <c r="AP3" s="8" t="s">
        <v>77</v>
      </c>
      <c r="AQ3" s="8" t="s">
        <v>78</v>
      </c>
      <c r="AR3" s="8" t="s">
        <v>79</v>
      </c>
      <c r="AS3" s="8" t="s">
        <v>80</v>
      </c>
      <c r="AT3" s="8" t="s">
        <v>81</v>
      </c>
      <c r="AU3" s="8" t="s">
        <v>82</v>
      </c>
      <c r="AV3" s="8" t="s">
        <v>83</v>
      </c>
      <c r="AW3" s="8" t="s">
        <v>84</v>
      </c>
      <c r="AX3" s="8" t="s">
        <v>85</v>
      </c>
      <c r="AY3" s="8" t="s">
        <v>86</v>
      </c>
      <c r="AZ3" s="8" t="s">
        <v>87</v>
      </c>
      <c r="BA3" s="8" t="s">
        <v>88</v>
      </c>
      <c r="BB3" s="8" t="s">
        <v>89</v>
      </c>
      <c r="BC3" s="8" t="s">
        <v>90</v>
      </c>
      <c r="BD3" s="8" t="s">
        <v>91</v>
      </c>
      <c r="BE3" s="8" t="s">
        <v>92</v>
      </c>
      <c r="BF3" s="8" t="s">
        <v>93</v>
      </c>
      <c r="BG3" s="8" t="s">
        <v>94</v>
      </c>
      <c r="BH3" s="8" t="s">
        <v>95</v>
      </c>
      <c r="BI3" s="8" t="s">
        <v>96</v>
      </c>
      <c r="BJ3" s="8" t="s">
        <v>97</v>
      </c>
      <c r="BK3" s="8" t="s">
        <v>98</v>
      </c>
      <c r="BL3" s="8" t="s">
        <v>99</v>
      </c>
      <c r="BM3" s="8" t="s">
        <v>100</v>
      </c>
      <c r="BN3" s="8" t="s">
        <v>101</v>
      </c>
      <c r="BO3" s="8" t="s">
        <v>102</v>
      </c>
      <c r="BP3" s="8" t="s">
        <v>103</v>
      </c>
      <c r="BQ3" s="8" t="s">
        <v>104</v>
      </c>
      <c r="BR3" s="8" t="s">
        <v>105</v>
      </c>
      <c r="BS3" s="8" t="s">
        <v>106</v>
      </c>
      <c r="BT3" s="8" t="s">
        <v>107</v>
      </c>
      <c r="BU3" s="8" t="s">
        <v>213</v>
      </c>
    </row>
    <row r="4" spans="2:73" x14ac:dyDescent="0.2">
      <c r="B4" s="124">
        <f>laps_times[[#This Row],[poř]]</f>
        <v>1</v>
      </c>
      <c r="C4" s="125">
        <f>laps_times[[#This Row],[s.č.]]</f>
        <v>111</v>
      </c>
      <c r="D4" s="125" t="str">
        <f>laps_times[[#This Row],[jméno]]</f>
        <v>Brunner Radek</v>
      </c>
      <c r="E4" s="126">
        <f>laps_times[[#This Row],[roč]]</f>
        <v>1974</v>
      </c>
      <c r="F4" s="126" t="str">
        <f>laps_times[[#This Row],[kat]]</f>
        <v>M40</v>
      </c>
      <c r="G4" s="126">
        <f>laps_times[[#This Row],[poř_kat]]</f>
        <v>1</v>
      </c>
      <c r="H4" s="125" t="str">
        <f>IF(ISBLANK(laps_times[[#This Row],[klub]]),"-",laps_times[[#This Row],[klub]])</f>
        <v>SK Babice</v>
      </c>
      <c r="I4" s="161">
        <f>laps_times[[#This Row],[celk. čas]]</f>
        <v>0.11402083333333334</v>
      </c>
      <c r="J4" s="127">
        <f>laps_times[[#This Row],[1]]</f>
        <v>2.2453703703703702E-3</v>
      </c>
      <c r="K4" s="127">
        <f>IF(ISBLANK(laps_times[[#This Row],[2]]),"DNF",    rounds_cum_time[[#This Row],[1]]+laps_times[[#This Row],[2]])</f>
        <v>4.0150462962962961E-3</v>
      </c>
      <c r="L4" s="127">
        <f>IF(ISBLANK(laps_times[[#This Row],[3]]),"DNF",    rounds_cum_time[[#This Row],[2]]+laps_times[[#This Row],[3]])</f>
        <v>5.7685185185185183E-3</v>
      </c>
      <c r="M4" s="127">
        <f>IF(ISBLANK(laps_times[[#This Row],[4]]),"DNF",    rounds_cum_time[[#This Row],[3]]+laps_times[[#This Row],[4]])</f>
        <v>7.5162037037037038E-3</v>
      </c>
      <c r="N4" s="127">
        <f>IF(ISBLANK(laps_times[[#This Row],[5]]),"DNF",    rounds_cum_time[[#This Row],[4]]+laps_times[[#This Row],[5]])</f>
        <v>9.2395833333333323E-3</v>
      </c>
      <c r="O4" s="127">
        <f>IF(ISBLANK(laps_times[[#This Row],[6]]),"DNF",    rounds_cum_time[[#This Row],[5]]+laps_times[[#This Row],[6]])</f>
        <v>1.0997685185185183E-2</v>
      </c>
      <c r="P4" s="127">
        <f>IF(ISBLANK(laps_times[[#This Row],[7]]),"DNF",    rounds_cum_time[[#This Row],[6]]+laps_times[[#This Row],[7]])</f>
        <v>1.2766203703703701E-2</v>
      </c>
      <c r="Q4" s="127">
        <f>IF(ISBLANK(laps_times[[#This Row],[8]]),"DNF",    rounds_cum_time[[#This Row],[7]]+laps_times[[#This Row],[8]])</f>
        <v>1.4528935185185183E-2</v>
      </c>
      <c r="R4" s="127">
        <f>IF(ISBLANK(laps_times[[#This Row],[9]]),"DNF",    rounds_cum_time[[#This Row],[8]]+laps_times[[#This Row],[9]])</f>
        <v>1.6285879629629629E-2</v>
      </c>
      <c r="S4" s="127">
        <f>IF(ISBLANK(laps_times[[#This Row],[10]]),"DNF",    rounds_cum_time[[#This Row],[9]]+laps_times[[#This Row],[10]])</f>
        <v>1.8054398148148149E-2</v>
      </c>
      <c r="T4" s="127">
        <f>IF(ISBLANK(laps_times[[#This Row],[11]]),"DNF",    rounds_cum_time[[#This Row],[10]]+laps_times[[#This Row],[11]])</f>
        <v>1.9803240740740743E-2</v>
      </c>
      <c r="U4" s="127">
        <f>IF(ISBLANK(laps_times[[#This Row],[12]]),"DNF",    rounds_cum_time[[#This Row],[11]]+laps_times[[#This Row],[12]])</f>
        <v>2.1541666666666667E-2</v>
      </c>
      <c r="V4" s="127">
        <f>IF(ISBLANK(laps_times[[#This Row],[13]]),"DNF",    rounds_cum_time[[#This Row],[12]]+laps_times[[#This Row],[13]])</f>
        <v>2.3262731481481481E-2</v>
      </c>
      <c r="W4" s="127">
        <f>IF(ISBLANK(laps_times[[#This Row],[14]]),"DNF",    rounds_cum_time[[#This Row],[13]]+laps_times[[#This Row],[14]])</f>
        <v>2.5012731481481483E-2</v>
      </c>
      <c r="X4" s="127">
        <f>IF(ISBLANK(laps_times[[#This Row],[15]]),"DNF",    rounds_cum_time[[#This Row],[14]]+laps_times[[#This Row],[15]])</f>
        <v>2.6753472222222224E-2</v>
      </c>
      <c r="Y4" s="127">
        <f>IF(ISBLANK(laps_times[[#This Row],[16]]),"DNF",    rounds_cum_time[[#This Row],[15]]+laps_times[[#This Row],[16]])</f>
        <v>2.8495370370370372E-2</v>
      </c>
      <c r="Z4" s="127">
        <f>IF(ISBLANK(laps_times[[#This Row],[17]]),"DNF",    rounds_cum_time[[#This Row],[16]]+laps_times[[#This Row],[17]])</f>
        <v>3.0265046296296297E-2</v>
      </c>
      <c r="AA4" s="127">
        <f>IF(ISBLANK(laps_times[[#This Row],[18]]),"DNF",    rounds_cum_time[[#This Row],[17]]+laps_times[[#This Row],[18]])</f>
        <v>3.2017361111111114E-2</v>
      </c>
      <c r="AB4" s="127">
        <f>IF(ISBLANK(laps_times[[#This Row],[19]]),"DNF",    rounds_cum_time[[#This Row],[18]]+laps_times[[#This Row],[19]])</f>
        <v>3.3746527777777778E-2</v>
      </c>
      <c r="AC4" s="127">
        <f>IF(ISBLANK(laps_times[[#This Row],[20]]),"DNF",    rounds_cum_time[[#This Row],[19]]+laps_times[[#This Row],[20]])</f>
        <v>3.5474537037037041E-2</v>
      </c>
      <c r="AD4" s="127">
        <f>IF(ISBLANK(laps_times[[#This Row],[21]]),"DNF",    rounds_cum_time[[#This Row],[20]]+laps_times[[#This Row],[21]])</f>
        <v>3.7214120370370377E-2</v>
      </c>
      <c r="AE4" s="127">
        <f>IF(ISBLANK(laps_times[[#This Row],[22]]),"DNF",    rounds_cum_time[[#This Row],[21]]+laps_times[[#This Row],[22]])</f>
        <v>3.8952546296296305E-2</v>
      </c>
      <c r="AF4" s="127">
        <f>IF(ISBLANK(laps_times[[#This Row],[23]]),"DNF",    rounds_cum_time[[#This Row],[22]]+laps_times[[#This Row],[23]])</f>
        <v>4.0687500000000008E-2</v>
      </c>
      <c r="AG4" s="127">
        <f>IF(ISBLANK(laps_times[[#This Row],[24]]),"DNF",    rounds_cum_time[[#This Row],[23]]+laps_times[[#This Row],[24]])</f>
        <v>4.2444444444444451E-2</v>
      </c>
      <c r="AH4" s="127">
        <f>IF(ISBLANK(laps_times[[#This Row],[25]]),"DNF",    rounds_cum_time[[#This Row],[24]]+laps_times[[#This Row],[25]])</f>
        <v>4.4196759259259269E-2</v>
      </c>
      <c r="AI4" s="127">
        <f>IF(ISBLANK(laps_times[[#This Row],[26]]),"DNF",    rounds_cum_time[[#This Row],[25]]+laps_times[[#This Row],[26]])</f>
        <v>4.595486111111112E-2</v>
      </c>
      <c r="AJ4" s="127">
        <f>IF(ISBLANK(laps_times[[#This Row],[27]]),"DNF",    rounds_cum_time[[#This Row],[26]]+laps_times[[#This Row],[27]])</f>
        <v>4.7708333333333339E-2</v>
      </c>
      <c r="AK4" s="127">
        <f>IF(ISBLANK(laps_times[[#This Row],[28]]),"DNF",    rounds_cum_time[[#This Row],[27]]+laps_times[[#This Row],[28]])</f>
        <v>4.9432870370370377E-2</v>
      </c>
      <c r="AL4" s="127">
        <f>IF(ISBLANK(laps_times[[#This Row],[29]]),"DNF",    rounds_cum_time[[#This Row],[28]]+laps_times[[#This Row],[29]])</f>
        <v>5.1168981481481489E-2</v>
      </c>
      <c r="AM4" s="127">
        <f>IF(ISBLANK(laps_times[[#This Row],[30]]),"DNF",    rounds_cum_time[[#This Row],[29]]+laps_times[[#This Row],[30]])</f>
        <v>5.2908564814814825E-2</v>
      </c>
      <c r="AN4" s="127">
        <f>IF(ISBLANK(laps_times[[#This Row],[31]]),"DNF",    rounds_cum_time[[#This Row],[30]]+laps_times[[#This Row],[31]])</f>
        <v>5.4657407407407418E-2</v>
      </c>
      <c r="AO4" s="127">
        <f>IF(ISBLANK(laps_times[[#This Row],[32]]),"DNF",    rounds_cum_time[[#This Row],[31]]+laps_times[[#This Row],[32]])</f>
        <v>5.6431712962962975E-2</v>
      </c>
      <c r="AP4" s="127">
        <f>IF(ISBLANK(laps_times[[#This Row],[33]]),"DNF",    rounds_cum_time[[#This Row],[32]]+laps_times[[#This Row],[33]])</f>
        <v>5.8172453703703719E-2</v>
      </c>
      <c r="AQ4" s="127">
        <f>IF(ISBLANK(laps_times[[#This Row],[34]]),"DNF",    rounds_cum_time[[#This Row],[33]]+laps_times[[#This Row],[34]])</f>
        <v>5.9929398148148162E-2</v>
      </c>
      <c r="AR4" s="127">
        <f>IF(ISBLANK(laps_times[[#This Row],[35]]),"DNF",    rounds_cum_time[[#This Row],[34]]+laps_times[[#This Row],[35]])</f>
        <v>6.1687500000000013E-2</v>
      </c>
      <c r="AS4" s="127">
        <f>IF(ISBLANK(laps_times[[#This Row],[36]]),"DNF",    rounds_cum_time[[#This Row],[35]]+laps_times[[#This Row],[36]])</f>
        <v>6.3431712962962974E-2</v>
      </c>
      <c r="AT4" s="127">
        <f>IF(ISBLANK(laps_times[[#This Row],[37]]),"DNF",    rounds_cum_time[[#This Row],[36]]+laps_times[[#This Row],[37]])</f>
        <v>6.5162037037037046E-2</v>
      </c>
      <c r="AU4" s="127">
        <f>IF(ISBLANK(laps_times[[#This Row],[38]]),"DNF",    rounds_cum_time[[#This Row],[37]]+laps_times[[#This Row],[38]])</f>
        <v>6.6920138888888897E-2</v>
      </c>
      <c r="AV4" s="127">
        <f>IF(ISBLANK(laps_times[[#This Row],[39]]),"DNF",    rounds_cum_time[[#This Row],[38]]+laps_times[[#This Row],[39]])</f>
        <v>6.8645833333333336E-2</v>
      </c>
      <c r="AW4" s="127">
        <f>IF(ISBLANK(laps_times[[#This Row],[40]]),"DNF",    rounds_cum_time[[#This Row],[39]]+laps_times[[#This Row],[40]])</f>
        <v>7.0379629629629639E-2</v>
      </c>
      <c r="AX4" s="127">
        <f>IF(ISBLANK(laps_times[[#This Row],[41]]),"DNF",    rounds_cum_time[[#This Row],[40]]+laps_times[[#This Row],[41]])</f>
        <v>7.2121527777777791E-2</v>
      </c>
      <c r="AY4" s="127">
        <f>IF(ISBLANK(laps_times[[#This Row],[42]]),"DNF",    rounds_cum_time[[#This Row],[41]]+laps_times[[#This Row],[42]])</f>
        <v>7.3901620370370388E-2</v>
      </c>
      <c r="AZ4" s="127">
        <f>IF(ISBLANK(laps_times[[#This Row],[43]]),"DNF",    rounds_cum_time[[#This Row],[42]]+laps_times[[#This Row],[43]])</f>
        <v>7.5653935185185206E-2</v>
      </c>
      <c r="BA4" s="127">
        <f>IF(ISBLANK(laps_times[[#This Row],[44]]),"DNF",    rounds_cum_time[[#This Row],[43]]+laps_times[[#This Row],[44]])</f>
        <v>7.7430555555555572E-2</v>
      </c>
      <c r="BB4" s="127">
        <f>IF(ISBLANK(laps_times[[#This Row],[45]]),"DNF",    rounds_cum_time[[#This Row],[44]]+laps_times[[#This Row],[45]])</f>
        <v>7.9199074074074088E-2</v>
      </c>
      <c r="BC4" s="127">
        <f>IF(ISBLANK(laps_times[[#This Row],[46]]),"DNF",    rounds_cum_time[[#This Row],[45]]+laps_times[[#This Row],[46]])</f>
        <v>8.0961805555555572E-2</v>
      </c>
      <c r="BD4" s="127">
        <f>IF(ISBLANK(laps_times[[#This Row],[47]]),"DNF",    rounds_cum_time[[#This Row],[46]]+laps_times[[#This Row],[47]])</f>
        <v>8.2736111111111121E-2</v>
      </c>
      <c r="BE4" s="127">
        <f>IF(ISBLANK(laps_times[[#This Row],[48]]),"DNF",    rounds_cum_time[[#This Row],[47]]+laps_times[[#This Row],[48]])</f>
        <v>8.4501157407407421E-2</v>
      </c>
      <c r="BF4" s="127">
        <f>IF(ISBLANK(laps_times[[#This Row],[49]]),"DNF",    rounds_cum_time[[#This Row],[48]]+laps_times[[#This Row],[49]])</f>
        <v>8.6290509259259268E-2</v>
      </c>
      <c r="BG4" s="127">
        <f>IF(ISBLANK(laps_times[[#This Row],[50]]),"DNF",    rounds_cum_time[[#This Row],[49]]+laps_times[[#This Row],[50]])</f>
        <v>8.8087962962962965E-2</v>
      </c>
      <c r="BH4" s="127">
        <f>IF(ISBLANK(laps_times[[#This Row],[51]]),"DNF",    rounds_cum_time[[#This Row],[50]]+laps_times[[#This Row],[51]])</f>
        <v>8.9888888888888893E-2</v>
      </c>
      <c r="BI4" s="127">
        <f>IF(ISBLANK(laps_times[[#This Row],[52]]),"DNF",    rounds_cum_time[[#This Row],[51]]+laps_times[[#This Row],[52]])</f>
        <v>9.1674768518518523E-2</v>
      </c>
      <c r="BJ4" s="127">
        <f>IF(ISBLANK(laps_times[[#This Row],[53]]),"DNF",    rounds_cum_time[[#This Row],[52]]+laps_times[[#This Row],[53]])</f>
        <v>9.3457175925925937E-2</v>
      </c>
      <c r="BK4" s="127">
        <f>IF(ISBLANK(laps_times[[#This Row],[54]]),"DNF",    rounds_cum_time[[#This Row],[53]]+laps_times[[#This Row],[54]])</f>
        <v>9.5218750000000005E-2</v>
      </c>
      <c r="BL4" s="127">
        <f>IF(ISBLANK(laps_times[[#This Row],[55]]),"DNF",    rounds_cum_time[[#This Row],[54]]+laps_times[[#This Row],[55]])</f>
        <v>9.7034722222222231E-2</v>
      </c>
      <c r="BM4" s="127">
        <f>IF(ISBLANK(laps_times[[#This Row],[56]]),"DNF",    rounds_cum_time[[#This Row],[55]]+laps_times[[#This Row],[56]])</f>
        <v>9.8851851851851857E-2</v>
      </c>
      <c r="BN4" s="127">
        <f>IF(ISBLANK(laps_times[[#This Row],[57]]),"DNF",    rounds_cum_time[[#This Row],[56]]+laps_times[[#This Row],[57]])</f>
        <v>0.10067476851851852</v>
      </c>
      <c r="BO4" s="127">
        <f>IF(ISBLANK(laps_times[[#This Row],[58]]),"DNF",    rounds_cum_time[[#This Row],[57]]+laps_times[[#This Row],[58]])</f>
        <v>0.10250231481481481</v>
      </c>
      <c r="BP4" s="127">
        <f>IF(ISBLANK(laps_times[[#This Row],[59]]),"DNF",    rounds_cum_time[[#This Row],[58]]+laps_times[[#This Row],[59]])</f>
        <v>0.10436574074074073</v>
      </c>
      <c r="BQ4" s="127">
        <f>IF(ISBLANK(laps_times[[#This Row],[60]]),"DNF",    rounds_cum_time[[#This Row],[59]]+laps_times[[#This Row],[60]])</f>
        <v>0.10623842592592592</v>
      </c>
      <c r="BR4" s="127">
        <f>IF(ISBLANK(laps_times[[#This Row],[61]]),"DNF",    rounds_cum_time[[#This Row],[60]]+laps_times[[#This Row],[61]])</f>
        <v>0.10813888888888888</v>
      </c>
      <c r="BS4" s="127">
        <f>IF(ISBLANK(laps_times[[#This Row],[62]]),"DNF",    rounds_cum_time[[#This Row],[61]]+laps_times[[#This Row],[62]])</f>
        <v>0.11005439814814814</v>
      </c>
      <c r="BT4" s="127">
        <f>IF(ISBLANK(laps_times[[#This Row],[63]]),"DNF",    rounds_cum_time[[#This Row],[62]]+laps_times[[#This Row],[63]])</f>
        <v>0.11199189814814814</v>
      </c>
      <c r="BU4" s="128">
        <f>IF(ISBLANK(laps_times[[#This Row],[64]]),"DNF",    rounds_cum_time[[#This Row],[63]]+laps_times[[#This Row],[64]])</f>
        <v>0.11402083333333332</v>
      </c>
    </row>
    <row r="5" spans="2:73" x14ac:dyDescent="0.2">
      <c r="B5" s="124">
        <f>laps_times[[#This Row],[poř]]</f>
        <v>2</v>
      </c>
      <c r="C5" s="125">
        <f>laps_times[[#This Row],[s.č.]]</f>
        <v>1</v>
      </c>
      <c r="D5" s="125" t="str">
        <f>laps_times[[#This Row],[jméno]]</f>
        <v>Orálek Daniel</v>
      </c>
      <c r="E5" s="126">
        <f>laps_times[[#This Row],[roč]]</f>
        <v>1970</v>
      </c>
      <c r="F5" s="126" t="str">
        <f>laps_times[[#This Row],[kat]]</f>
        <v>M40</v>
      </c>
      <c r="G5" s="126">
        <f>laps_times[[#This Row],[poř_kat]]</f>
        <v>2</v>
      </c>
      <c r="H5" s="125" t="str">
        <f>IF(ISBLANK(laps_times[[#This Row],[klub]]),"-",laps_times[[#This Row],[klub]])</f>
        <v>AC Mor. Slávia/Adidas Boost</v>
      </c>
      <c r="I5" s="161">
        <f>laps_times[[#This Row],[celk. čas]]</f>
        <v>0.11511342592592592</v>
      </c>
      <c r="J5" s="127">
        <f>laps_times[[#This Row],[1]]</f>
        <v>2.2673611111111111E-3</v>
      </c>
      <c r="K5" s="127">
        <f>IF(ISBLANK(laps_times[[#This Row],[2]]),"DNF",    rounds_cum_time[[#This Row],[1]]+laps_times[[#This Row],[2]])</f>
        <v>4.0960648148148145E-3</v>
      </c>
      <c r="L5" s="127">
        <f>IF(ISBLANK(laps_times[[#This Row],[3]]),"DNF",    rounds_cum_time[[#This Row],[2]]+laps_times[[#This Row],[3]])</f>
        <v>5.9479166666666665E-3</v>
      </c>
      <c r="M5" s="127">
        <f>IF(ISBLANK(laps_times[[#This Row],[4]]),"DNF",    rounds_cum_time[[#This Row],[3]]+laps_times[[#This Row],[4]])</f>
        <v>7.8009259259259256E-3</v>
      </c>
      <c r="N5" s="127">
        <f>IF(ISBLANK(laps_times[[#This Row],[5]]),"DNF",    rounds_cum_time[[#This Row],[4]]+laps_times[[#This Row],[5]])</f>
        <v>9.618055555555555E-3</v>
      </c>
      <c r="O5" s="127">
        <f>IF(ISBLANK(laps_times[[#This Row],[6]]),"DNF",    rounds_cum_time[[#This Row],[5]]+laps_times[[#This Row],[6]])</f>
        <v>1.1462962962962963E-2</v>
      </c>
      <c r="P5" s="127">
        <f>IF(ISBLANK(laps_times[[#This Row],[7]]),"DNF",    rounds_cum_time[[#This Row],[6]]+laps_times[[#This Row],[7]])</f>
        <v>1.3290509259259259E-2</v>
      </c>
      <c r="Q5" s="127">
        <f>IF(ISBLANK(laps_times[[#This Row],[8]]),"DNF",    rounds_cum_time[[#This Row],[7]]+laps_times[[#This Row],[8]])</f>
        <v>1.509837962962963E-2</v>
      </c>
      <c r="R5" s="127">
        <f>IF(ISBLANK(laps_times[[#This Row],[9]]),"DNF",    rounds_cum_time[[#This Row],[8]]+laps_times[[#This Row],[9]])</f>
        <v>1.6876157407407409E-2</v>
      </c>
      <c r="S5" s="127">
        <f>IF(ISBLANK(laps_times[[#This Row],[10]]),"DNF",    rounds_cum_time[[#This Row],[9]]+laps_times[[#This Row],[10]])</f>
        <v>1.8643518518518521E-2</v>
      </c>
      <c r="T5" s="127">
        <f>IF(ISBLANK(laps_times[[#This Row],[11]]),"DNF",    rounds_cum_time[[#This Row],[10]]+laps_times[[#This Row],[11]])</f>
        <v>2.0394675925925927E-2</v>
      </c>
      <c r="U5" s="127">
        <f>IF(ISBLANK(laps_times[[#This Row],[12]]),"DNF",    rounds_cum_time[[#This Row],[11]]+laps_times[[#This Row],[12]])</f>
        <v>2.2141203703703705E-2</v>
      </c>
      <c r="V5" s="127">
        <f>IF(ISBLANK(laps_times[[#This Row],[13]]),"DNF",    rounds_cum_time[[#This Row],[12]]+laps_times[[#This Row],[13]])</f>
        <v>2.3912037037037037E-2</v>
      </c>
      <c r="W5" s="127">
        <f>IF(ISBLANK(laps_times[[#This Row],[14]]),"DNF",    rounds_cum_time[[#This Row],[13]]+laps_times[[#This Row],[14]])</f>
        <v>2.5677083333333333E-2</v>
      </c>
      <c r="X5" s="127">
        <f>IF(ISBLANK(laps_times[[#This Row],[15]]),"DNF",    rounds_cum_time[[#This Row],[14]]+laps_times[[#This Row],[15]])</f>
        <v>2.7469907407407408E-2</v>
      </c>
      <c r="Y5" s="127">
        <f>IF(ISBLANK(laps_times[[#This Row],[16]]),"DNF",    rounds_cum_time[[#This Row],[15]]+laps_times[[#This Row],[16]])</f>
        <v>2.9247685185185186E-2</v>
      </c>
      <c r="Z5" s="127">
        <f>IF(ISBLANK(laps_times[[#This Row],[17]]),"DNF",    rounds_cum_time[[#This Row],[16]]+laps_times[[#This Row],[17]])</f>
        <v>3.1020833333333334E-2</v>
      </c>
      <c r="AA5" s="127">
        <f>IF(ISBLANK(laps_times[[#This Row],[18]]),"DNF",    rounds_cum_time[[#This Row],[17]]+laps_times[[#This Row],[18]])</f>
        <v>3.2812500000000001E-2</v>
      </c>
      <c r="AB5" s="127">
        <f>IF(ISBLANK(laps_times[[#This Row],[19]]),"DNF",    rounds_cum_time[[#This Row],[18]]+laps_times[[#This Row],[19]])</f>
        <v>3.4590277777777782E-2</v>
      </c>
      <c r="AC5" s="127">
        <f>IF(ISBLANK(laps_times[[#This Row],[20]]),"DNF",    rounds_cum_time[[#This Row],[19]]+laps_times[[#This Row],[20]])</f>
        <v>3.6387731481481486E-2</v>
      </c>
      <c r="AD5" s="127">
        <f>IF(ISBLANK(laps_times[[#This Row],[21]]),"DNF",    rounds_cum_time[[#This Row],[20]]+laps_times[[#This Row],[21]])</f>
        <v>3.8168981481481484E-2</v>
      </c>
      <c r="AE5" s="127">
        <f>IF(ISBLANK(laps_times[[#This Row],[22]]),"DNF",    rounds_cum_time[[#This Row],[21]]+laps_times[[#This Row],[22]])</f>
        <v>3.9945601851851857E-2</v>
      </c>
      <c r="AF5" s="127">
        <f>IF(ISBLANK(laps_times[[#This Row],[23]]),"DNF",    rounds_cum_time[[#This Row],[22]]+laps_times[[#This Row],[23]])</f>
        <v>4.1729166666666671E-2</v>
      </c>
      <c r="AG5" s="127">
        <f>IF(ISBLANK(laps_times[[#This Row],[24]]),"DNF",    rounds_cum_time[[#This Row],[23]]+laps_times[[#This Row],[24]])</f>
        <v>4.3510416666666669E-2</v>
      </c>
      <c r="AH5" s="127">
        <f>IF(ISBLANK(laps_times[[#This Row],[25]]),"DNF",    rounds_cum_time[[#This Row],[24]]+laps_times[[#This Row],[25]])</f>
        <v>4.5325231481481487E-2</v>
      </c>
      <c r="AI5" s="127">
        <f>IF(ISBLANK(laps_times[[#This Row],[26]]),"DNF",    rounds_cum_time[[#This Row],[25]]+laps_times[[#This Row],[26]])</f>
        <v>4.708796296296297E-2</v>
      </c>
      <c r="AJ5" s="127">
        <f>IF(ISBLANK(laps_times[[#This Row],[27]]),"DNF",    rounds_cum_time[[#This Row],[26]]+laps_times[[#This Row],[27]])</f>
        <v>4.882523148148149E-2</v>
      </c>
      <c r="AK5" s="127">
        <f>IF(ISBLANK(laps_times[[#This Row],[28]]),"DNF",    rounds_cum_time[[#This Row],[27]]+laps_times[[#This Row],[28]])</f>
        <v>5.056250000000001E-2</v>
      </c>
      <c r="AL5" s="127">
        <f>IF(ISBLANK(laps_times[[#This Row],[29]]),"DNF",    rounds_cum_time[[#This Row],[28]]+laps_times[[#This Row],[29]])</f>
        <v>5.229976851851853E-2</v>
      </c>
      <c r="AM5" s="127">
        <f>IF(ISBLANK(laps_times[[#This Row],[30]]),"DNF",    rounds_cum_time[[#This Row],[29]]+laps_times[[#This Row],[30]])</f>
        <v>5.4070601851851863E-2</v>
      </c>
      <c r="AN5" s="127">
        <f>IF(ISBLANK(laps_times[[#This Row],[31]]),"DNF",    rounds_cum_time[[#This Row],[30]]+laps_times[[#This Row],[31]])</f>
        <v>5.5819444444444456E-2</v>
      </c>
      <c r="AO5" s="127">
        <f>IF(ISBLANK(laps_times[[#This Row],[32]]),"DNF",    rounds_cum_time[[#This Row],[31]]+laps_times[[#This Row],[32]])</f>
        <v>5.7582175925925939E-2</v>
      </c>
      <c r="AP5" s="127">
        <f>IF(ISBLANK(laps_times[[#This Row],[33]]),"DNF",    rounds_cum_time[[#This Row],[32]]+laps_times[[#This Row],[33]])</f>
        <v>5.9357638888888904E-2</v>
      </c>
      <c r="AQ5" s="127">
        <f>IF(ISBLANK(laps_times[[#This Row],[34]]),"DNF",    rounds_cum_time[[#This Row],[33]]+laps_times[[#This Row],[34]])</f>
        <v>6.1115740740740755E-2</v>
      </c>
      <c r="AR5" s="127">
        <f>IF(ISBLANK(laps_times[[#This Row],[35]]),"DNF",    rounds_cum_time[[#This Row],[34]]+laps_times[[#This Row],[35]])</f>
        <v>6.284837962962965E-2</v>
      </c>
      <c r="AS5" s="127">
        <f>IF(ISBLANK(laps_times[[#This Row],[36]]),"DNF",    rounds_cum_time[[#This Row],[35]]+laps_times[[#This Row],[36]])</f>
        <v>6.4591435185185203E-2</v>
      </c>
      <c r="AT5" s="127">
        <f>IF(ISBLANK(laps_times[[#This Row],[37]]),"DNF",    rounds_cum_time[[#This Row],[36]]+laps_times[[#This Row],[37]])</f>
        <v>6.63715277777778E-2</v>
      </c>
      <c r="AU5" s="127">
        <f>IF(ISBLANK(laps_times[[#This Row],[38]]),"DNF",    rounds_cum_time[[#This Row],[37]]+laps_times[[#This Row],[38]])</f>
        <v>6.8156250000000029E-2</v>
      </c>
      <c r="AV5" s="127">
        <f>IF(ISBLANK(laps_times[[#This Row],[39]]),"DNF",    rounds_cum_time[[#This Row],[38]]+laps_times[[#This Row],[39]])</f>
        <v>6.9939814814814844E-2</v>
      </c>
      <c r="AW5" s="127">
        <f>IF(ISBLANK(laps_times[[#This Row],[40]]),"DNF",    rounds_cum_time[[#This Row],[39]]+laps_times[[#This Row],[40]])</f>
        <v>7.1697916666666694E-2</v>
      </c>
      <c r="AX5" s="127">
        <f>IF(ISBLANK(laps_times[[#This Row],[41]]),"DNF",    rounds_cum_time[[#This Row],[40]]+laps_times[[#This Row],[41]])</f>
        <v>7.3486111111111141E-2</v>
      </c>
      <c r="AY5" s="127">
        <f>IF(ISBLANK(laps_times[[#This Row],[42]]),"DNF",    rounds_cum_time[[#This Row],[41]]+laps_times[[#This Row],[42]])</f>
        <v>7.5256944444444474E-2</v>
      </c>
      <c r="AZ5" s="127">
        <f>IF(ISBLANK(laps_times[[#This Row],[43]]),"DNF",    rounds_cum_time[[#This Row],[42]]+laps_times[[#This Row],[43]])</f>
        <v>7.7023148148148174E-2</v>
      </c>
      <c r="BA5" s="127">
        <f>IF(ISBLANK(laps_times[[#This Row],[44]]),"DNF",    rounds_cum_time[[#This Row],[43]]+laps_times[[#This Row],[44]])</f>
        <v>7.8857638888888915E-2</v>
      </c>
      <c r="BB5" s="127">
        <f>IF(ISBLANK(laps_times[[#This Row],[45]]),"DNF",    rounds_cum_time[[#This Row],[44]]+laps_times[[#This Row],[45]])</f>
        <v>8.0631944444444464E-2</v>
      </c>
      <c r="BC5" s="127">
        <f>IF(ISBLANK(laps_times[[#This Row],[46]]),"DNF",    rounds_cum_time[[#This Row],[45]]+laps_times[[#This Row],[46]])</f>
        <v>8.2409722222222245E-2</v>
      </c>
      <c r="BD5" s="127">
        <f>IF(ISBLANK(laps_times[[#This Row],[47]]),"DNF",    rounds_cum_time[[#This Row],[46]]+laps_times[[#This Row],[47]])</f>
        <v>8.4219907407407424E-2</v>
      </c>
      <c r="BE5" s="127">
        <f>IF(ISBLANK(laps_times[[#This Row],[48]]),"DNF",    rounds_cum_time[[#This Row],[47]]+laps_times[[#This Row],[48]])</f>
        <v>8.5993055555555573E-2</v>
      </c>
      <c r="BF5" s="127">
        <f>IF(ISBLANK(laps_times[[#This Row],[49]]),"DNF",    rounds_cum_time[[#This Row],[48]]+laps_times[[#This Row],[49]])</f>
        <v>8.7791666666666685E-2</v>
      </c>
      <c r="BG5" s="127">
        <f>IF(ISBLANK(laps_times[[#This Row],[50]]),"DNF",    rounds_cum_time[[#This Row],[49]]+laps_times[[#This Row],[50]])</f>
        <v>8.9582175925925947E-2</v>
      </c>
      <c r="BH5" s="127">
        <f>IF(ISBLANK(laps_times[[#This Row],[51]]),"DNF",    rounds_cum_time[[#This Row],[50]]+laps_times[[#This Row],[51]])</f>
        <v>9.136458333333336E-2</v>
      </c>
      <c r="BI5" s="127">
        <f>IF(ISBLANK(laps_times[[#This Row],[52]]),"DNF",    rounds_cum_time[[#This Row],[51]]+laps_times[[#This Row],[52]])</f>
        <v>9.3146990740740773E-2</v>
      </c>
      <c r="BJ5" s="127">
        <f>IF(ISBLANK(laps_times[[#This Row],[53]]),"DNF",    rounds_cum_time[[#This Row],[52]]+laps_times[[#This Row],[53]])</f>
        <v>9.493518518518522E-2</v>
      </c>
      <c r="BK5" s="127">
        <f>IF(ISBLANK(laps_times[[#This Row],[54]]),"DNF",    rounds_cum_time[[#This Row],[53]]+laps_times[[#This Row],[54]])</f>
        <v>9.6752314814814847E-2</v>
      </c>
      <c r="BL5" s="127">
        <f>IF(ISBLANK(laps_times[[#This Row],[55]]),"DNF",    rounds_cum_time[[#This Row],[54]]+laps_times[[#This Row],[55]])</f>
        <v>9.8561342592592624E-2</v>
      </c>
      <c r="BM5" s="127">
        <f>IF(ISBLANK(laps_times[[#This Row],[56]]),"DNF",    rounds_cum_time[[#This Row],[55]]+laps_times[[#This Row],[56]])</f>
        <v>0.1003541666666667</v>
      </c>
      <c r="BN5" s="127">
        <f>IF(ISBLANK(laps_times[[#This Row],[57]]),"DNF",    rounds_cum_time[[#This Row],[56]]+laps_times[[#This Row],[57]])</f>
        <v>0.10218981481481484</v>
      </c>
      <c r="BO5" s="127">
        <f>IF(ISBLANK(laps_times[[#This Row],[58]]),"DNF",    rounds_cum_time[[#This Row],[57]]+laps_times[[#This Row],[58]])</f>
        <v>0.1040277777777778</v>
      </c>
      <c r="BP5" s="127">
        <f>IF(ISBLANK(laps_times[[#This Row],[59]]),"DNF",    rounds_cum_time[[#This Row],[58]]+laps_times[[#This Row],[59]])</f>
        <v>0.10588773148148151</v>
      </c>
      <c r="BQ5" s="127">
        <f>IF(ISBLANK(laps_times[[#This Row],[60]]),"DNF",    rounds_cum_time[[#This Row],[59]]+laps_times[[#This Row],[60]])</f>
        <v>0.1077291666666667</v>
      </c>
      <c r="BR5" s="127">
        <f>IF(ISBLANK(laps_times[[#This Row],[61]]),"DNF",    rounds_cum_time[[#This Row],[60]]+laps_times[[#This Row],[61]])</f>
        <v>0.10955439814814817</v>
      </c>
      <c r="BS5" s="127">
        <f>IF(ISBLANK(laps_times[[#This Row],[62]]),"DNF",    rounds_cum_time[[#This Row],[61]]+laps_times[[#This Row],[62]])</f>
        <v>0.11142013888888891</v>
      </c>
      <c r="BT5" s="128">
        <f>IF(ISBLANK(laps_times[[#This Row],[63]]),"DNF",    rounds_cum_time[[#This Row],[62]]+laps_times[[#This Row],[63]])</f>
        <v>0.11327083333333335</v>
      </c>
      <c r="BU5" s="128">
        <f>IF(ISBLANK(laps_times[[#This Row],[64]]),"DNF",    rounds_cum_time[[#This Row],[63]]+laps_times[[#This Row],[64]])</f>
        <v>0.11511342592592594</v>
      </c>
    </row>
    <row r="6" spans="2:73" x14ac:dyDescent="0.2">
      <c r="B6" s="124">
        <f>laps_times[[#This Row],[poř]]</f>
        <v>3</v>
      </c>
      <c r="C6" s="125">
        <f>laps_times[[#This Row],[s.č.]]</f>
        <v>90</v>
      </c>
      <c r="D6" s="125" t="str">
        <f>laps_times[[#This Row],[jméno]]</f>
        <v>Pirkl Pavel</v>
      </c>
      <c r="E6" s="126">
        <f>laps_times[[#This Row],[roč]]</f>
        <v>1979</v>
      </c>
      <c r="F6" s="126" t="str">
        <f>laps_times[[#This Row],[kat]]</f>
        <v>M30</v>
      </c>
      <c r="G6" s="126">
        <f>laps_times[[#This Row],[poř_kat]]</f>
        <v>1</v>
      </c>
      <c r="H6" s="125" t="str">
        <f>IF(ISBLANK(laps_times[[#This Row],[klub]]),"-",laps_times[[#This Row],[klub]])</f>
        <v>Liberec</v>
      </c>
      <c r="I6" s="161">
        <f>laps_times[[#This Row],[celk. čas]]</f>
        <v>0.11814467592592592</v>
      </c>
      <c r="J6" s="127">
        <f>laps_times[[#This Row],[1]]</f>
        <v>2.3587962962962959E-3</v>
      </c>
      <c r="K6" s="127">
        <f>IF(ISBLANK(laps_times[[#This Row],[2]]),"DNF",    rounds_cum_time[[#This Row],[1]]+laps_times[[#This Row],[2]])</f>
        <v>4.2025462962962962E-3</v>
      </c>
      <c r="L6" s="127">
        <f>IF(ISBLANK(laps_times[[#This Row],[3]]),"DNF",    rounds_cum_time[[#This Row],[2]]+laps_times[[#This Row],[3]])</f>
        <v>6.0393518518518522E-3</v>
      </c>
      <c r="M6" s="127">
        <f>IF(ISBLANK(laps_times[[#This Row],[4]]),"DNF",    rounds_cum_time[[#This Row],[3]]+laps_times[[#This Row],[4]])</f>
        <v>7.9062500000000001E-3</v>
      </c>
      <c r="N6" s="127">
        <f>IF(ISBLANK(laps_times[[#This Row],[5]]),"DNF",    rounds_cum_time[[#This Row],[4]]+laps_times[[#This Row],[5]])</f>
        <v>9.7696759259259264E-3</v>
      </c>
      <c r="O6" s="127">
        <f>IF(ISBLANK(laps_times[[#This Row],[6]]),"DNF",    rounds_cum_time[[#This Row],[5]]+laps_times[[#This Row],[6]])</f>
        <v>1.1630787037037037E-2</v>
      </c>
      <c r="P6" s="127">
        <f>IF(ISBLANK(laps_times[[#This Row],[7]]),"DNF",    rounds_cum_time[[#This Row],[6]]+laps_times[[#This Row],[7]])</f>
        <v>1.3474537037037037E-2</v>
      </c>
      <c r="Q6" s="127">
        <f>IF(ISBLANK(laps_times[[#This Row],[8]]),"DNF",    rounds_cum_time[[#This Row],[7]]+laps_times[[#This Row],[8]])</f>
        <v>1.5328703703703704E-2</v>
      </c>
      <c r="R6" s="127">
        <f>IF(ISBLANK(laps_times[[#This Row],[9]]),"DNF",    rounds_cum_time[[#This Row],[8]]+laps_times[[#This Row],[9]])</f>
        <v>1.717824074074074E-2</v>
      </c>
      <c r="S6" s="127">
        <f>IF(ISBLANK(laps_times[[#This Row],[10]]),"DNF",    rounds_cum_time[[#This Row],[9]]+laps_times[[#This Row],[10]])</f>
        <v>1.9010416666666665E-2</v>
      </c>
      <c r="T6" s="127">
        <f>IF(ISBLANK(laps_times[[#This Row],[11]]),"DNF",    rounds_cum_time[[#This Row],[10]]+laps_times[[#This Row],[11]])</f>
        <v>2.0814814814814814E-2</v>
      </c>
      <c r="U6" s="127">
        <f>IF(ISBLANK(laps_times[[#This Row],[12]]),"DNF",    rounds_cum_time[[#This Row],[11]]+laps_times[[#This Row],[12]])</f>
        <v>2.2641203703703702E-2</v>
      </c>
      <c r="V6" s="127">
        <f>IF(ISBLANK(laps_times[[#This Row],[13]]),"DNF",    rounds_cum_time[[#This Row],[12]]+laps_times[[#This Row],[13]])</f>
        <v>2.4465277777777777E-2</v>
      </c>
      <c r="W6" s="127">
        <f>IF(ISBLANK(laps_times[[#This Row],[14]]),"DNF",    rounds_cum_time[[#This Row],[13]]+laps_times[[#This Row],[14]])</f>
        <v>2.6275462962962962E-2</v>
      </c>
      <c r="X6" s="127">
        <f>IF(ISBLANK(laps_times[[#This Row],[15]]),"DNF",    rounds_cum_time[[#This Row],[14]]+laps_times[[#This Row],[15]])</f>
        <v>2.8098379629629629E-2</v>
      </c>
      <c r="Y6" s="127">
        <f>IF(ISBLANK(laps_times[[#This Row],[16]]),"DNF",    rounds_cum_time[[#This Row],[15]]+laps_times[[#This Row],[16]])</f>
        <v>2.987037037037037E-2</v>
      </c>
      <c r="Z6" s="127">
        <f>IF(ISBLANK(laps_times[[#This Row],[17]]),"DNF",    rounds_cum_time[[#This Row],[16]]+laps_times[[#This Row],[17]])</f>
        <v>3.1686342592592592E-2</v>
      </c>
      <c r="AA6" s="127">
        <f>IF(ISBLANK(laps_times[[#This Row],[18]]),"DNF",    rounds_cum_time[[#This Row],[17]]+laps_times[[#This Row],[18]])</f>
        <v>3.3541666666666664E-2</v>
      </c>
      <c r="AB6" s="127">
        <f>IF(ISBLANK(laps_times[[#This Row],[19]]),"DNF",    rounds_cum_time[[#This Row],[18]]+laps_times[[#This Row],[19]])</f>
        <v>3.5361111111111107E-2</v>
      </c>
      <c r="AC6" s="127">
        <f>IF(ISBLANK(laps_times[[#This Row],[20]]),"DNF",    rounds_cum_time[[#This Row],[19]]+laps_times[[#This Row],[20]])</f>
        <v>3.718634259259259E-2</v>
      </c>
      <c r="AD6" s="127">
        <f>IF(ISBLANK(laps_times[[#This Row],[21]]),"DNF",    rounds_cum_time[[#This Row],[20]]+laps_times[[#This Row],[21]])</f>
        <v>3.9011574074074074E-2</v>
      </c>
      <c r="AE6" s="127">
        <f>IF(ISBLANK(laps_times[[#This Row],[22]]),"DNF",    rounds_cum_time[[#This Row],[21]]+laps_times[[#This Row],[22]])</f>
        <v>4.0800925925925928E-2</v>
      </c>
      <c r="AF6" s="127">
        <f>IF(ISBLANK(laps_times[[#This Row],[23]]),"DNF",    rounds_cum_time[[#This Row],[22]]+laps_times[[#This Row],[23]])</f>
        <v>4.2618055555555555E-2</v>
      </c>
      <c r="AG6" s="127">
        <f>IF(ISBLANK(laps_times[[#This Row],[24]]),"DNF",    rounds_cum_time[[#This Row],[23]]+laps_times[[#This Row],[24]])</f>
        <v>4.4435185185185182E-2</v>
      </c>
      <c r="AH6" s="127">
        <f>IF(ISBLANK(laps_times[[#This Row],[25]]),"DNF",    rounds_cum_time[[#This Row],[24]]+laps_times[[#This Row],[25]])</f>
        <v>4.6249999999999999E-2</v>
      </c>
      <c r="AI6" s="127">
        <f>IF(ISBLANK(laps_times[[#This Row],[26]]),"DNF",    rounds_cum_time[[#This Row],[25]]+laps_times[[#This Row],[26]])</f>
        <v>4.8063657407407409E-2</v>
      </c>
      <c r="AJ6" s="127">
        <f>IF(ISBLANK(laps_times[[#This Row],[27]]),"DNF",    rounds_cum_time[[#This Row],[26]]+laps_times[[#This Row],[27]])</f>
        <v>4.9891203703703708E-2</v>
      </c>
      <c r="AK6" s="127">
        <f>IF(ISBLANK(laps_times[[#This Row],[28]]),"DNF",    rounds_cum_time[[#This Row],[27]]+laps_times[[#This Row],[28]])</f>
        <v>5.1730324074074081E-2</v>
      </c>
      <c r="AL6" s="127">
        <f>IF(ISBLANK(laps_times[[#This Row],[29]]),"DNF",    rounds_cum_time[[#This Row],[28]]+laps_times[[#This Row],[29]])</f>
        <v>5.3578703703703712E-2</v>
      </c>
      <c r="AM6" s="127">
        <f>IF(ISBLANK(laps_times[[#This Row],[30]]),"DNF",    rounds_cum_time[[#This Row],[29]]+laps_times[[#This Row],[30]])</f>
        <v>5.5377314814814824E-2</v>
      </c>
      <c r="AN6" s="127">
        <f>IF(ISBLANK(laps_times[[#This Row],[31]]),"DNF",    rounds_cum_time[[#This Row],[30]]+laps_times[[#This Row],[31]])</f>
        <v>5.722800925925927E-2</v>
      </c>
      <c r="AO6" s="127">
        <f>IF(ISBLANK(laps_times[[#This Row],[32]]),"DNF",    rounds_cum_time[[#This Row],[31]]+laps_times[[#This Row],[32]])</f>
        <v>5.9137731481481493E-2</v>
      </c>
      <c r="AP6" s="127">
        <f>IF(ISBLANK(laps_times[[#This Row],[33]]),"DNF",    rounds_cum_time[[#This Row],[32]]+laps_times[[#This Row],[33]])</f>
        <v>6.0953703703703718E-2</v>
      </c>
      <c r="AQ6" s="127">
        <f>IF(ISBLANK(laps_times[[#This Row],[34]]),"DNF",    rounds_cum_time[[#This Row],[33]]+laps_times[[#This Row],[34]])</f>
        <v>6.2810185185185205E-2</v>
      </c>
      <c r="AR6" s="127">
        <f>IF(ISBLANK(laps_times[[#This Row],[35]]),"DNF",    rounds_cum_time[[#This Row],[34]]+laps_times[[#This Row],[35]])</f>
        <v>6.4633101851851865E-2</v>
      </c>
      <c r="AS6" s="127">
        <f>IF(ISBLANK(laps_times[[#This Row],[36]]),"DNF",    rounds_cum_time[[#This Row],[35]]+laps_times[[#This Row],[36]])</f>
        <v>6.6451388888888907E-2</v>
      </c>
      <c r="AT6" s="127">
        <f>IF(ISBLANK(laps_times[[#This Row],[37]]),"DNF",    rounds_cum_time[[#This Row],[36]]+laps_times[[#This Row],[37]])</f>
        <v>6.8240740740740755E-2</v>
      </c>
      <c r="AU6" s="127">
        <f>IF(ISBLANK(laps_times[[#This Row],[38]]),"DNF",    rounds_cum_time[[#This Row],[37]]+laps_times[[#This Row],[38]])</f>
        <v>7.0047453703703716E-2</v>
      </c>
      <c r="AV6" s="127">
        <f>IF(ISBLANK(laps_times[[#This Row],[39]]),"DNF",    rounds_cum_time[[#This Row],[38]]+laps_times[[#This Row],[39]])</f>
        <v>7.1834490740740747E-2</v>
      </c>
      <c r="AW6" s="127">
        <f>IF(ISBLANK(laps_times[[#This Row],[40]]),"DNF",    rounds_cum_time[[#This Row],[39]]+laps_times[[#This Row],[40]])</f>
        <v>7.3656250000000006E-2</v>
      </c>
      <c r="AX6" s="127">
        <f>IF(ISBLANK(laps_times[[#This Row],[41]]),"DNF",    rounds_cum_time[[#This Row],[40]]+laps_times[[#This Row],[41]])</f>
        <v>7.5471064814814817E-2</v>
      </c>
      <c r="AY6" s="127">
        <f>IF(ISBLANK(laps_times[[#This Row],[42]]),"DNF",    rounds_cum_time[[#This Row],[41]]+laps_times[[#This Row],[42]])</f>
        <v>7.7306712962962959E-2</v>
      </c>
      <c r="AZ6" s="127">
        <f>IF(ISBLANK(laps_times[[#This Row],[43]]),"DNF",    rounds_cum_time[[#This Row],[42]]+laps_times[[#This Row],[43]])</f>
        <v>7.9164351851851847E-2</v>
      </c>
      <c r="BA6" s="127">
        <f>IF(ISBLANK(laps_times[[#This Row],[44]]),"DNF",    rounds_cum_time[[#This Row],[43]]+laps_times[[#This Row],[44]])</f>
        <v>8.1001157407407404E-2</v>
      </c>
      <c r="BB6" s="127">
        <f>IF(ISBLANK(laps_times[[#This Row],[45]]),"DNF",    rounds_cum_time[[#This Row],[44]]+laps_times[[#This Row],[45]])</f>
        <v>8.284606481481481E-2</v>
      </c>
      <c r="BC6" s="127">
        <f>IF(ISBLANK(laps_times[[#This Row],[46]]),"DNF",    rounds_cum_time[[#This Row],[45]]+laps_times[[#This Row],[46]])</f>
        <v>8.4690972222222216E-2</v>
      </c>
      <c r="BD6" s="127">
        <f>IF(ISBLANK(laps_times[[#This Row],[47]]),"DNF",    rounds_cum_time[[#This Row],[46]]+laps_times[[#This Row],[47]])</f>
        <v>8.6554398148148137E-2</v>
      </c>
      <c r="BE6" s="127">
        <f>IF(ISBLANK(laps_times[[#This Row],[48]]),"DNF",    rounds_cum_time[[#This Row],[47]]+laps_times[[#This Row],[48]])</f>
        <v>8.8422453703703691E-2</v>
      </c>
      <c r="BF6" s="127">
        <f>IF(ISBLANK(laps_times[[#This Row],[49]]),"DNF",    rounds_cum_time[[#This Row],[48]]+laps_times[[#This Row],[49]])</f>
        <v>9.0280092592592578E-2</v>
      </c>
      <c r="BG6" s="127">
        <f>IF(ISBLANK(laps_times[[#This Row],[50]]),"DNF",    rounds_cum_time[[#This Row],[49]]+laps_times[[#This Row],[50]])</f>
        <v>9.21435185185185E-2</v>
      </c>
      <c r="BH6" s="127">
        <f>IF(ISBLANK(laps_times[[#This Row],[51]]),"DNF",    rounds_cum_time[[#This Row],[50]]+laps_times[[#This Row],[51]])</f>
        <v>9.4024305555555535E-2</v>
      </c>
      <c r="BI6" s="127">
        <f>IF(ISBLANK(laps_times[[#This Row],[52]]),"DNF",    rounds_cum_time[[#This Row],[51]]+laps_times[[#This Row],[52]])</f>
        <v>9.5907407407407386E-2</v>
      </c>
      <c r="BJ6" s="127">
        <f>IF(ISBLANK(laps_times[[#This Row],[53]]),"DNF",    rounds_cum_time[[#This Row],[52]]+laps_times[[#This Row],[53]])</f>
        <v>9.7812499999999983E-2</v>
      </c>
      <c r="BK6" s="127">
        <f>IF(ISBLANK(laps_times[[#This Row],[54]]),"DNF",    rounds_cum_time[[#This Row],[53]]+laps_times[[#This Row],[54]])</f>
        <v>9.9696759259259249E-2</v>
      </c>
      <c r="BL6" s="127">
        <f>IF(ISBLANK(laps_times[[#This Row],[55]]),"DNF",    rounds_cum_time[[#This Row],[54]]+laps_times[[#This Row],[55]])</f>
        <v>0.10158449074074073</v>
      </c>
      <c r="BM6" s="127">
        <f>IF(ISBLANK(laps_times[[#This Row],[56]]),"DNF",    rounds_cum_time[[#This Row],[55]]+laps_times[[#This Row],[56]])</f>
        <v>0.10345717592592592</v>
      </c>
      <c r="BN6" s="127">
        <f>IF(ISBLANK(laps_times[[#This Row],[57]]),"DNF",    rounds_cum_time[[#This Row],[56]]+laps_times[[#This Row],[57]])</f>
        <v>0.10526851851851851</v>
      </c>
      <c r="BO6" s="127">
        <f>IF(ISBLANK(laps_times[[#This Row],[58]]),"DNF",    rounds_cum_time[[#This Row],[57]]+laps_times[[#This Row],[58]])</f>
        <v>0.10710879629629629</v>
      </c>
      <c r="BP6" s="127">
        <f>IF(ISBLANK(laps_times[[#This Row],[59]]),"DNF",    rounds_cum_time[[#This Row],[58]]+laps_times[[#This Row],[59]])</f>
        <v>0.10896180555555554</v>
      </c>
      <c r="BQ6" s="127">
        <f>IF(ISBLANK(laps_times[[#This Row],[60]]),"DNF",    rounds_cum_time[[#This Row],[59]]+laps_times[[#This Row],[60]])</f>
        <v>0.11083449074074073</v>
      </c>
      <c r="BR6" s="127">
        <f>IF(ISBLANK(laps_times[[#This Row],[61]]),"DNF",    rounds_cum_time[[#This Row],[60]]+laps_times[[#This Row],[61]])</f>
        <v>0.11266898148148147</v>
      </c>
      <c r="BS6" s="127">
        <f>IF(ISBLANK(laps_times[[#This Row],[62]]),"DNF",    rounds_cum_time[[#This Row],[61]]+laps_times[[#This Row],[62]])</f>
        <v>0.11450347222222221</v>
      </c>
      <c r="BT6" s="128">
        <f>IF(ISBLANK(laps_times[[#This Row],[63]]),"DNF",    rounds_cum_time[[#This Row],[62]]+laps_times[[#This Row],[63]])</f>
        <v>0.11634953703703703</v>
      </c>
      <c r="BU6" s="128">
        <f>IF(ISBLANK(laps_times[[#This Row],[64]]),"DNF",    rounds_cum_time[[#This Row],[63]]+laps_times[[#This Row],[64]])</f>
        <v>0.11814467592592592</v>
      </c>
    </row>
    <row r="7" spans="2:73" x14ac:dyDescent="0.2">
      <c r="B7" s="124">
        <f>laps_times[[#This Row],[poř]]</f>
        <v>4</v>
      </c>
      <c r="C7" s="125">
        <f>laps_times[[#This Row],[s.č.]]</f>
        <v>138</v>
      </c>
      <c r="D7" s="125" t="str">
        <f>laps_times[[#This Row],[jméno]]</f>
        <v>Vondrák Zbyněk</v>
      </c>
      <c r="E7" s="126">
        <f>laps_times[[#This Row],[roč]]</f>
        <v>1975</v>
      </c>
      <c r="F7" s="126" t="str">
        <f>laps_times[[#This Row],[kat]]</f>
        <v>M40</v>
      </c>
      <c r="G7" s="126">
        <f>laps_times[[#This Row],[poř_kat]]</f>
        <v>3</v>
      </c>
      <c r="H7" s="125" t="str">
        <f>IF(ISBLANK(laps_times[[#This Row],[klub]]),"-",laps_times[[#This Row],[klub]])</f>
        <v>Vinařství Vondrák Mělník</v>
      </c>
      <c r="I7" s="161">
        <f>laps_times[[#This Row],[celk. čas]]</f>
        <v>0.11917708333333334</v>
      </c>
      <c r="J7" s="127">
        <f>laps_times[[#This Row],[1]]</f>
        <v>2.2662037037037039E-3</v>
      </c>
      <c r="K7" s="127">
        <f>IF(ISBLANK(laps_times[[#This Row],[2]]),"DNF",    rounds_cum_time[[#This Row],[1]]+laps_times[[#This Row],[2]])</f>
        <v>4.0578703703703705E-3</v>
      </c>
      <c r="L7" s="127">
        <f>IF(ISBLANK(laps_times[[#This Row],[3]]),"DNF",    rounds_cum_time[[#This Row],[2]]+laps_times[[#This Row],[3]])</f>
        <v>5.890046296296296E-3</v>
      </c>
      <c r="M7" s="127">
        <f>IF(ISBLANK(laps_times[[#This Row],[4]]),"DNF",    rounds_cum_time[[#This Row],[3]]+laps_times[[#This Row],[4]])</f>
        <v>7.7268518518518519E-3</v>
      </c>
      <c r="N7" s="127">
        <f>IF(ISBLANK(laps_times[[#This Row],[5]]),"DNF",    rounds_cum_time[[#This Row],[4]]+laps_times[[#This Row],[5]])</f>
        <v>9.5289351851851854E-3</v>
      </c>
      <c r="O7" s="127">
        <f>IF(ISBLANK(laps_times[[#This Row],[6]]),"DNF",    rounds_cum_time[[#This Row],[5]]+laps_times[[#This Row],[6]])</f>
        <v>1.1328703703703704E-2</v>
      </c>
      <c r="P7" s="127">
        <f>IF(ISBLANK(laps_times[[#This Row],[7]]),"DNF",    rounds_cum_time[[#This Row],[6]]+laps_times[[#This Row],[7]])</f>
        <v>1.3143518518518518E-2</v>
      </c>
      <c r="Q7" s="127">
        <f>IF(ISBLANK(laps_times[[#This Row],[8]]),"DNF",    rounds_cum_time[[#This Row],[7]]+laps_times[[#This Row],[8]])</f>
        <v>1.4929398148148148E-2</v>
      </c>
      <c r="R7" s="127">
        <f>IF(ISBLANK(laps_times[[#This Row],[9]]),"DNF",    rounds_cum_time[[#This Row],[8]]+laps_times[[#This Row],[9]])</f>
        <v>1.674074074074074E-2</v>
      </c>
      <c r="S7" s="127">
        <f>IF(ISBLANK(laps_times[[#This Row],[10]]),"DNF",    rounds_cum_time[[#This Row],[9]]+laps_times[[#This Row],[10]])</f>
        <v>1.8521990740740742E-2</v>
      </c>
      <c r="T7" s="127">
        <f>IF(ISBLANK(laps_times[[#This Row],[11]]),"DNF",    rounds_cum_time[[#This Row],[10]]+laps_times[[#This Row],[11]])</f>
        <v>2.0287037037037037E-2</v>
      </c>
      <c r="U7" s="127">
        <f>IF(ISBLANK(laps_times[[#This Row],[12]]),"DNF",    rounds_cum_time[[#This Row],[11]]+laps_times[[#This Row],[12]])</f>
        <v>2.2081018518518521E-2</v>
      </c>
      <c r="V7" s="127">
        <f>IF(ISBLANK(laps_times[[#This Row],[13]]),"DNF",    rounds_cum_time[[#This Row],[12]]+laps_times[[#This Row],[13]])</f>
        <v>2.3893518518518522E-2</v>
      </c>
      <c r="W7" s="127">
        <f>IF(ISBLANK(laps_times[[#This Row],[14]]),"DNF",    rounds_cum_time[[#This Row],[13]]+laps_times[[#This Row],[14]])</f>
        <v>2.5699074074074079E-2</v>
      </c>
      <c r="X7" s="127">
        <f>IF(ISBLANK(laps_times[[#This Row],[15]]),"DNF",    rounds_cum_time[[#This Row],[14]]+laps_times[[#This Row],[15]])</f>
        <v>2.7511574074074077E-2</v>
      </c>
      <c r="Y7" s="127">
        <f>IF(ISBLANK(laps_times[[#This Row],[16]]),"DNF",    rounds_cum_time[[#This Row],[15]]+laps_times[[#This Row],[16]])</f>
        <v>2.9328703703703708E-2</v>
      </c>
      <c r="Z7" s="127">
        <f>IF(ISBLANK(laps_times[[#This Row],[17]]),"DNF",    rounds_cum_time[[#This Row],[16]]+laps_times[[#This Row],[17]])</f>
        <v>3.1119212962962967E-2</v>
      </c>
      <c r="AA7" s="127">
        <f>IF(ISBLANK(laps_times[[#This Row],[18]]),"DNF",    rounds_cum_time[[#This Row],[17]]+laps_times[[#This Row],[18]])</f>
        <v>3.293865740740741E-2</v>
      </c>
      <c r="AB7" s="127">
        <f>IF(ISBLANK(laps_times[[#This Row],[19]]),"DNF",    rounds_cum_time[[#This Row],[18]]+laps_times[[#This Row],[19]])</f>
        <v>3.4768518518518518E-2</v>
      </c>
      <c r="AC7" s="127">
        <f>IF(ISBLANK(laps_times[[#This Row],[20]]),"DNF",    rounds_cum_time[[#This Row],[19]]+laps_times[[#This Row],[20]])</f>
        <v>3.6572916666666663E-2</v>
      </c>
      <c r="AD7" s="127">
        <f>IF(ISBLANK(laps_times[[#This Row],[21]]),"DNF",    rounds_cum_time[[#This Row],[20]]+laps_times[[#This Row],[21]])</f>
        <v>3.8386574074074073E-2</v>
      </c>
      <c r="AE7" s="127">
        <f>IF(ISBLANK(laps_times[[#This Row],[22]]),"DNF",    rounds_cum_time[[#This Row],[21]]+laps_times[[#This Row],[22]])</f>
        <v>4.0182870370370369E-2</v>
      </c>
      <c r="AF7" s="127">
        <f>IF(ISBLANK(laps_times[[#This Row],[23]]),"DNF",    rounds_cum_time[[#This Row],[22]]+laps_times[[#This Row],[23]])</f>
        <v>4.1990740740740738E-2</v>
      </c>
      <c r="AG7" s="127">
        <f>IF(ISBLANK(laps_times[[#This Row],[24]]),"DNF",    rounds_cum_time[[#This Row],[23]]+laps_times[[#This Row],[24]])</f>
        <v>4.37974537037037E-2</v>
      </c>
      <c r="AH7" s="127">
        <f>IF(ISBLANK(laps_times[[#This Row],[25]]),"DNF",    rounds_cum_time[[#This Row],[24]]+laps_times[[#This Row],[25]])</f>
        <v>4.5634259259259256E-2</v>
      </c>
      <c r="AI7" s="127">
        <f>IF(ISBLANK(laps_times[[#This Row],[26]]),"DNF",    rounds_cum_time[[#This Row],[25]]+laps_times[[#This Row],[26]])</f>
        <v>4.7466435185185181E-2</v>
      </c>
      <c r="AJ7" s="127">
        <f>IF(ISBLANK(laps_times[[#This Row],[27]]),"DNF",    rounds_cum_time[[#This Row],[26]]+laps_times[[#This Row],[27]])</f>
        <v>4.9328703703703701E-2</v>
      </c>
      <c r="AK7" s="127">
        <f>IF(ISBLANK(laps_times[[#This Row],[28]]),"DNF",    rounds_cum_time[[#This Row],[27]]+laps_times[[#This Row],[28]])</f>
        <v>5.1170138888888883E-2</v>
      </c>
      <c r="AL7" s="127">
        <f>IF(ISBLANK(laps_times[[#This Row],[29]]),"DNF",    rounds_cum_time[[#This Row],[28]]+laps_times[[#This Row],[29]])</f>
        <v>5.3008101851851848E-2</v>
      </c>
      <c r="AM7" s="127">
        <f>IF(ISBLANK(laps_times[[#This Row],[30]]),"DNF",    rounds_cum_time[[#This Row],[29]]+laps_times[[#This Row],[30]])</f>
        <v>5.4848379629629629E-2</v>
      </c>
      <c r="AN7" s="127">
        <f>IF(ISBLANK(laps_times[[#This Row],[31]]),"DNF",    rounds_cum_time[[#This Row],[30]]+laps_times[[#This Row],[31]])</f>
        <v>5.6678240740740737E-2</v>
      </c>
      <c r="AO7" s="127">
        <f>IF(ISBLANK(laps_times[[#This Row],[32]]),"DNF",    rounds_cum_time[[#This Row],[31]]+laps_times[[#This Row],[32]])</f>
        <v>5.8527777777777776E-2</v>
      </c>
      <c r="AP7" s="127">
        <f>IF(ISBLANK(laps_times[[#This Row],[33]]),"DNF",    rounds_cum_time[[#This Row],[32]]+laps_times[[#This Row],[33]])</f>
        <v>6.037962962962963E-2</v>
      </c>
      <c r="AQ7" s="127">
        <f>IF(ISBLANK(laps_times[[#This Row],[34]]),"DNF",    rounds_cum_time[[#This Row],[33]]+laps_times[[#This Row],[34]])</f>
        <v>6.2221064814814812E-2</v>
      </c>
      <c r="AR7" s="127">
        <f>IF(ISBLANK(laps_times[[#This Row],[35]]),"DNF",    rounds_cum_time[[#This Row],[34]]+laps_times[[#This Row],[35]])</f>
        <v>6.4075231481481476E-2</v>
      </c>
      <c r="AS7" s="127">
        <f>IF(ISBLANK(laps_times[[#This Row],[36]]),"DNF",    rounds_cum_time[[#This Row],[35]]+laps_times[[#This Row],[36]])</f>
        <v>6.5893518518518518E-2</v>
      </c>
      <c r="AT7" s="127">
        <f>IF(ISBLANK(laps_times[[#This Row],[37]]),"DNF",    rounds_cum_time[[#This Row],[36]]+laps_times[[#This Row],[37]])</f>
        <v>6.776041666666667E-2</v>
      </c>
      <c r="AU7" s="127">
        <f>IF(ISBLANK(laps_times[[#This Row],[38]]),"DNF",    rounds_cum_time[[#This Row],[37]]+laps_times[[#This Row],[38]])</f>
        <v>6.9619212962962973E-2</v>
      </c>
      <c r="AV7" s="127">
        <f>IF(ISBLANK(laps_times[[#This Row],[39]]),"DNF",    rounds_cum_time[[#This Row],[38]]+laps_times[[#This Row],[39]])</f>
        <v>7.1501157407407423E-2</v>
      </c>
      <c r="AW7" s="127">
        <f>IF(ISBLANK(laps_times[[#This Row],[40]]),"DNF",    rounds_cum_time[[#This Row],[39]]+laps_times[[#This Row],[40]])</f>
        <v>7.3379629629629642E-2</v>
      </c>
      <c r="AX7" s="127">
        <f>IF(ISBLANK(laps_times[[#This Row],[41]]),"DNF",    rounds_cum_time[[#This Row],[40]]+laps_times[[#This Row],[41]])</f>
        <v>7.5252314814814827E-2</v>
      </c>
      <c r="AY7" s="127">
        <f>IF(ISBLANK(laps_times[[#This Row],[42]]),"DNF",    rounds_cum_time[[#This Row],[41]]+laps_times[[#This Row],[42]])</f>
        <v>7.7127314814814829E-2</v>
      </c>
      <c r="AZ7" s="127">
        <f>IF(ISBLANK(laps_times[[#This Row],[43]]),"DNF",    rounds_cum_time[[#This Row],[42]]+laps_times[[#This Row],[43]])</f>
        <v>7.8986111111111132E-2</v>
      </c>
      <c r="BA7" s="127">
        <f>IF(ISBLANK(laps_times[[#This Row],[44]]),"DNF",    rounds_cum_time[[#This Row],[43]]+laps_times[[#This Row],[44]])</f>
        <v>8.0864583333333351E-2</v>
      </c>
      <c r="BB7" s="127">
        <f>IF(ISBLANK(laps_times[[#This Row],[45]]),"DNF",    rounds_cum_time[[#This Row],[44]]+laps_times[[#This Row],[45]])</f>
        <v>8.2751157407407419E-2</v>
      </c>
      <c r="BC7" s="127">
        <f>IF(ISBLANK(laps_times[[#This Row],[46]]),"DNF",    rounds_cum_time[[#This Row],[45]]+laps_times[[#This Row],[46]])</f>
        <v>8.4672453703703715E-2</v>
      </c>
      <c r="BD7" s="127">
        <f>IF(ISBLANK(laps_times[[#This Row],[47]]),"DNF",    rounds_cum_time[[#This Row],[46]]+laps_times[[#This Row],[47]])</f>
        <v>8.6547453703703717E-2</v>
      </c>
      <c r="BE7" s="127">
        <f>IF(ISBLANK(laps_times[[#This Row],[48]]),"DNF",    rounds_cum_time[[#This Row],[47]]+laps_times[[#This Row],[48]])</f>
        <v>8.8439814814814832E-2</v>
      </c>
      <c r="BF7" s="127">
        <f>IF(ISBLANK(laps_times[[#This Row],[49]]),"DNF",    rounds_cum_time[[#This Row],[48]]+laps_times[[#This Row],[49]])</f>
        <v>9.0362268518518529E-2</v>
      </c>
      <c r="BG7" s="127">
        <f>IF(ISBLANK(laps_times[[#This Row],[50]]),"DNF",    rounds_cum_time[[#This Row],[49]]+laps_times[[#This Row],[50]])</f>
        <v>9.2282407407407424E-2</v>
      </c>
      <c r="BH7" s="127">
        <f>IF(ISBLANK(laps_times[[#This Row],[51]]),"DNF",    rounds_cum_time[[#This Row],[50]]+laps_times[[#This Row],[51]])</f>
        <v>9.4217592592592603E-2</v>
      </c>
      <c r="BI7" s="127">
        <f>IF(ISBLANK(laps_times[[#This Row],[52]]),"DNF",    rounds_cum_time[[#This Row],[51]]+laps_times[[#This Row],[52]])</f>
        <v>9.6153935185185196E-2</v>
      </c>
      <c r="BJ7" s="127">
        <f>IF(ISBLANK(laps_times[[#This Row],[53]]),"DNF",    rounds_cum_time[[#This Row],[52]]+laps_times[[#This Row],[53]])</f>
        <v>9.8086805555555573E-2</v>
      </c>
      <c r="BK7" s="127">
        <f>IF(ISBLANK(laps_times[[#This Row],[54]]),"DNF",    rounds_cum_time[[#This Row],[53]]+laps_times[[#This Row],[54]])</f>
        <v>0.1000439814814815</v>
      </c>
      <c r="BL7" s="127">
        <f>IF(ISBLANK(laps_times[[#This Row],[55]]),"DNF",    rounds_cum_time[[#This Row],[54]]+laps_times[[#This Row],[55]])</f>
        <v>0.10198726851851854</v>
      </c>
      <c r="BM7" s="127">
        <f>IF(ISBLANK(laps_times[[#This Row],[56]]),"DNF",    rounds_cum_time[[#This Row],[55]]+laps_times[[#This Row],[56]])</f>
        <v>0.10392361111111113</v>
      </c>
      <c r="BN7" s="127">
        <f>IF(ISBLANK(laps_times[[#This Row],[57]]),"DNF",    rounds_cum_time[[#This Row],[56]]+laps_times[[#This Row],[57]])</f>
        <v>0.1058402777777778</v>
      </c>
      <c r="BO7" s="127">
        <f>IF(ISBLANK(laps_times[[#This Row],[58]]),"DNF",    rounds_cum_time[[#This Row],[57]]+laps_times[[#This Row],[58]])</f>
        <v>0.10772222222222225</v>
      </c>
      <c r="BP7" s="127">
        <f>IF(ISBLANK(laps_times[[#This Row],[59]]),"DNF",    rounds_cum_time[[#This Row],[58]]+laps_times[[#This Row],[59]])</f>
        <v>0.10955787037037039</v>
      </c>
      <c r="BQ7" s="127">
        <f>IF(ISBLANK(laps_times[[#This Row],[60]]),"DNF",    rounds_cum_time[[#This Row],[59]]+laps_times[[#This Row],[60]])</f>
        <v>0.11144675925925927</v>
      </c>
      <c r="BR7" s="127">
        <f>IF(ISBLANK(laps_times[[#This Row],[61]]),"DNF",    rounds_cum_time[[#This Row],[60]]+laps_times[[#This Row],[61]])</f>
        <v>0.11336111111111112</v>
      </c>
      <c r="BS7" s="127">
        <f>IF(ISBLANK(laps_times[[#This Row],[62]]),"DNF",    rounds_cum_time[[#This Row],[61]]+laps_times[[#This Row],[62]])</f>
        <v>0.11530439814814816</v>
      </c>
      <c r="BT7" s="128">
        <f>IF(ISBLANK(laps_times[[#This Row],[63]]),"DNF",    rounds_cum_time[[#This Row],[62]]+laps_times[[#This Row],[63]])</f>
        <v>0.11725231481481482</v>
      </c>
      <c r="BU7" s="128">
        <f>IF(ISBLANK(laps_times[[#This Row],[64]]),"DNF",    rounds_cum_time[[#This Row],[63]]+laps_times[[#This Row],[64]])</f>
        <v>0.11917708333333334</v>
      </c>
    </row>
    <row r="8" spans="2:73" x14ac:dyDescent="0.2">
      <c r="B8" s="124">
        <f>laps_times[[#This Row],[poř]]</f>
        <v>5</v>
      </c>
      <c r="C8" s="125">
        <f>laps_times[[#This Row],[s.č.]]</f>
        <v>58</v>
      </c>
      <c r="D8" s="125" t="str">
        <f>laps_times[[#This Row],[jméno]]</f>
        <v>Kovář Michal</v>
      </c>
      <c r="E8" s="126">
        <f>laps_times[[#This Row],[roč]]</f>
        <v>1971</v>
      </c>
      <c r="F8" s="126" t="str">
        <f>laps_times[[#This Row],[kat]]</f>
        <v>M40</v>
      </c>
      <c r="G8" s="126">
        <f>laps_times[[#This Row],[poř_kat]]</f>
        <v>4</v>
      </c>
      <c r="H8" s="125" t="str">
        <f>IF(ISBLANK(laps_times[[#This Row],[klub]]),"-",laps_times[[#This Row],[klub]])</f>
        <v>TJ Sokol Unhošť</v>
      </c>
      <c r="I8" s="161">
        <f>laps_times[[#This Row],[celk. čas]]</f>
        <v>0.12014930555555554</v>
      </c>
      <c r="J8" s="127">
        <f>laps_times[[#This Row],[1]]</f>
        <v>2.3032407407407407E-3</v>
      </c>
      <c r="K8" s="127">
        <f>IF(ISBLANK(laps_times[[#This Row],[2]]),"DNF",    rounds_cum_time[[#This Row],[1]]+laps_times[[#This Row],[2]])</f>
        <v>4.1250000000000002E-3</v>
      </c>
      <c r="L8" s="127">
        <f>IF(ISBLANK(laps_times[[#This Row],[3]]),"DNF",    rounds_cum_time[[#This Row],[2]]+laps_times[[#This Row],[3]])</f>
        <v>5.9826388888888889E-3</v>
      </c>
      <c r="M8" s="127">
        <f>IF(ISBLANK(laps_times[[#This Row],[4]]),"DNF",    rounds_cum_time[[#This Row],[3]]+laps_times[[#This Row],[4]])</f>
        <v>7.8229166666666673E-3</v>
      </c>
      <c r="N8" s="127">
        <f>IF(ISBLANK(laps_times[[#This Row],[5]]),"DNF",    rounds_cum_time[[#This Row],[4]]+laps_times[[#This Row],[5]])</f>
        <v>9.657407407407408E-3</v>
      </c>
      <c r="O8" s="127">
        <f>IF(ISBLANK(laps_times[[#This Row],[6]]),"DNF",    rounds_cum_time[[#This Row],[5]]+laps_times[[#This Row],[6]])</f>
        <v>1.1474537037037038E-2</v>
      </c>
      <c r="P8" s="127">
        <f>IF(ISBLANK(laps_times[[#This Row],[7]]),"DNF",    rounds_cum_time[[#This Row],[6]]+laps_times[[#This Row],[7]])</f>
        <v>1.3314814814814816E-2</v>
      </c>
      <c r="Q8" s="127">
        <f>IF(ISBLANK(laps_times[[#This Row],[8]]),"DNF",    rounds_cum_time[[#This Row],[7]]+laps_times[[#This Row],[8]])</f>
        <v>1.5120370370370371E-2</v>
      </c>
      <c r="R8" s="127">
        <f>IF(ISBLANK(laps_times[[#This Row],[9]]),"DNF",    rounds_cum_time[[#This Row],[8]]+laps_times[[#This Row],[9]])</f>
        <v>1.6929398148148148E-2</v>
      </c>
      <c r="S8" s="127">
        <f>IF(ISBLANK(laps_times[[#This Row],[10]]),"DNF",    rounds_cum_time[[#This Row],[9]]+laps_times[[#This Row],[10]])</f>
        <v>1.8730324074074073E-2</v>
      </c>
      <c r="T8" s="127">
        <f>IF(ISBLANK(laps_times[[#This Row],[11]]),"DNF",    rounds_cum_time[[#This Row],[10]]+laps_times[[#This Row],[11]])</f>
        <v>2.0543981481481479E-2</v>
      </c>
      <c r="U8" s="127">
        <f>IF(ISBLANK(laps_times[[#This Row],[12]]),"DNF",    rounds_cum_time[[#This Row],[11]]+laps_times[[#This Row],[12]])</f>
        <v>2.2369212962962959E-2</v>
      </c>
      <c r="V8" s="127">
        <f>IF(ISBLANK(laps_times[[#This Row],[13]]),"DNF",    rounds_cum_time[[#This Row],[12]]+laps_times[[#This Row],[13]])</f>
        <v>2.4197916666666663E-2</v>
      </c>
      <c r="W8" s="127">
        <f>IF(ISBLANK(laps_times[[#This Row],[14]]),"DNF",    rounds_cum_time[[#This Row],[13]]+laps_times[[#This Row],[14]])</f>
        <v>2.6016203703703701E-2</v>
      </c>
      <c r="X8" s="127">
        <f>IF(ISBLANK(laps_times[[#This Row],[15]]),"DNF",    rounds_cum_time[[#This Row],[14]]+laps_times[[#This Row],[15]])</f>
        <v>2.783449074074074E-2</v>
      </c>
      <c r="Y8" s="127">
        <f>IF(ISBLANK(laps_times[[#This Row],[16]]),"DNF",    rounds_cum_time[[#This Row],[15]]+laps_times[[#This Row],[16]])</f>
        <v>2.9687499999999999E-2</v>
      </c>
      <c r="Z8" s="127">
        <f>IF(ISBLANK(laps_times[[#This Row],[17]]),"DNF",    rounds_cum_time[[#This Row],[16]]+laps_times[[#This Row],[17]])</f>
        <v>3.1481481481481478E-2</v>
      </c>
      <c r="AA8" s="127">
        <f>IF(ISBLANK(laps_times[[#This Row],[18]]),"DNF",    rounds_cum_time[[#This Row],[17]]+laps_times[[#This Row],[18]])</f>
        <v>3.3291666666666664E-2</v>
      </c>
      <c r="AB8" s="127">
        <f>IF(ISBLANK(laps_times[[#This Row],[19]]),"DNF",    rounds_cum_time[[#This Row],[18]]+laps_times[[#This Row],[19]])</f>
        <v>3.5127314814814813E-2</v>
      </c>
      <c r="AC8" s="127">
        <f>IF(ISBLANK(laps_times[[#This Row],[20]]),"DNF",    rounds_cum_time[[#This Row],[19]]+laps_times[[#This Row],[20]])</f>
        <v>3.7002314814814814E-2</v>
      </c>
      <c r="AD8" s="127">
        <f>IF(ISBLANK(laps_times[[#This Row],[21]]),"DNF",    rounds_cum_time[[#This Row],[20]]+laps_times[[#This Row],[21]])</f>
        <v>3.8858796296296294E-2</v>
      </c>
      <c r="AE8" s="127">
        <f>IF(ISBLANK(laps_times[[#This Row],[22]]),"DNF",    rounds_cum_time[[#This Row],[21]]+laps_times[[#This Row],[22]])</f>
        <v>4.0702546296296292E-2</v>
      </c>
      <c r="AF8" s="127">
        <f>IF(ISBLANK(laps_times[[#This Row],[23]]),"DNF",    rounds_cum_time[[#This Row],[22]]+laps_times[[#This Row],[23]])</f>
        <v>4.2509259259259254E-2</v>
      </c>
      <c r="AG8" s="127">
        <f>IF(ISBLANK(laps_times[[#This Row],[24]]),"DNF",    rounds_cum_time[[#This Row],[23]]+laps_times[[#This Row],[24]])</f>
        <v>4.4310185185185182E-2</v>
      </c>
      <c r="AH8" s="127">
        <f>IF(ISBLANK(laps_times[[#This Row],[25]]),"DNF",    rounds_cum_time[[#This Row],[24]]+laps_times[[#This Row],[25]])</f>
        <v>4.6137731481481481E-2</v>
      </c>
      <c r="AI8" s="127">
        <f>IF(ISBLANK(laps_times[[#This Row],[26]]),"DNF",    rounds_cum_time[[#This Row],[25]]+laps_times[[#This Row],[26]])</f>
        <v>4.7971064814814814E-2</v>
      </c>
      <c r="AJ8" s="127">
        <f>IF(ISBLANK(laps_times[[#This Row],[27]]),"DNF",    rounds_cum_time[[#This Row],[26]]+laps_times[[#This Row],[27]])</f>
        <v>4.9809027777777778E-2</v>
      </c>
      <c r="AK8" s="127">
        <f>IF(ISBLANK(laps_times[[#This Row],[28]]),"DNF",    rounds_cum_time[[#This Row],[27]]+laps_times[[#This Row],[28]])</f>
        <v>5.1686342592592596E-2</v>
      </c>
      <c r="AL8" s="127">
        <f>IF(ISBLANK(laps_times[[#This Row],[29]]),"DNF",    rounds_cum_time[[#This Row],[28]]+laps_times[[#This Row],[29]])</f>
        <v>5.3562500000000006E-2</v>
      </c>
      <c r="AM8" s="127">
        <f>IF(ISBLANK(laps_times[[#This Row],[30]]),"DNF",    rounds_cum_time[[#This Row],[29]]+laps_times[[#This Row],[30]])</f>
        <v>5.5439814814814824E-2</v>
      </c>
      <c r="AN8" s="127">
        <f>IF(ISBLANK(laps_times[[#This Row],[31]]),"DNF",    rounds_cum_time[[#This Row],[30]]+laps_times[[#This Row],[31]])</f>
        <v>5.7317129629629641E-2</v>
      </c>
      <c r="AO8" s="127">
        <f>IF(ISBLANK(laps_times[[#This Row],[32]]),"DNF",    rounds_cum_time[[#This Row],[31]]+laps_times[[#This Row],[32]])</f>
        <v>5.9195601851851867E-2</v>
      </c>
      <c r="AP8" s="127">
        <f>IF(ISBLANK(laps_times[[#This Row],[33]]),"DNF",    rounds_cum_time[[#This Row],[32]]+laps_times[[#This Row],[33]])</f>
        <v>6.1063657407407421E-2</v>
      </c>
      <c r="AQ8" s="127">
        <f>IF(ISBLANK(laps_times[[#This Row],[34]]),"DNF",    rounds_cum_time[[#This Row],[33]]+laps_times[[#This Row],[34]])</f>
        <v>6.2943287037037055E-2</v>
      </c>
      <c r="AR8" s="127">
        <f>IF(ISBLANK(laps_times[[#This Row],[35]]),"DNF",    rounds_cum_time[[#This Row],[34]]+laps_times[[#This Row],[35]])</f>
        <v>6.4817129629629641E-2</v>
      </c>
      <c r="AS8" s="127">
        <f>IF(ISBLANK(laps_times[[#This Row],[36]]),"DNF",    rounds_cum_time[[#This Row],[35]]+laps_times[[#This Row],[36]])</f>
        <v>6.6679398148148161E-2</v>
      </c>
      <c r="AT8" s="127">
        <f>IF(ISBLANK(laps_times[[#This Row],[37]]),"DNF",    rounds_cum_time[[#This Row],[36]]+laps_times[[#This Row],[37]])</f>
        <v>6.8531250000000016E-2</v>
      </c>
      <c r="AU8" s="127">
        <f>IF(ISBLANK(laps_times[[#This Row],[38]]),"DNF",    rounds_cum_time[[#This Row],[37]]+laps_times[[#This Row],[38]])</f>
        <v>7.0390046296296319E-2</v>
      </c>
      <c r="AV8" s="127">
        <f>IF(ISBLANK(laps_times[[#This Row],[39]]),"DNF",    rounds_cum_time[[#This Row],[38]]+laps_times[[#This Row],[39]])</f>
        <v>7.225347222222224E-2</v>
      </c>
      <c r="AW8" s="127">
        <f>IF(ISBLANK(laps_times[[#This Row],[40]]),"DNF",    rounds_cum_time[[#This Row],[39]]+laps_times[[#This Row],[40]])</f>
        <v>7.4143518518518539E-2</v>
      </c>
      <c r="AX8" s="127">
        <f>IF(ISBLANK(laps_times[[#This Row],[41]]),"DNF",    rounds_cum_time[[#This Row],[40]]+laps_times[[#This Row],[41]])</f>
        <v>7.6035879629629655E-2</v>
      </c>
      <c r="AY8" s="127">
        <f>IF(ISBLANK(laps_times[[#This Row],[42]]),"DNF",    rounds_cum_time[[#This Row],[41]]+laps_times[[#This Row],[42]])</f>
        <v>7.7915509259259288E-2</v>
      </c>
      <c r="AZ8" s="127">
        <f>IF(ISBLANK(laps_times[[#This Row],[43]]),"DNF",    rounds_cum_time[[#This Row],[42]]+laps_times[[#This Row],[43]])</f>
        <v>7.9795138888888922E-2</v>
      </c>
      <c r="BA8" s="127">
        <f>IF(ISBLANK(laps_times[[#This Row],[44]]),"DNF",    rounds_cum_time[[#This Row],[43]]+laps_times[[#This Row],[44]])</f>
        <v>8.1611111111111148E-2</v>
      </c>
      <c r="BB8" s="127">
        <f>IF(ISBLANK(laps_times[[#This Row],[45]]),"DNF",    rounds_cum_time[[#This Row],[44]]+laps_times[[#This Row],[45]])</f>
        <v>8.3482638888888933E-2</v>
      </c>
      <c r="BC8" s="127">
        <f>IF(ISBLANK(laps_times[[#This Row],[46]]),"DNF",    rounds_cum_time[[#This Row],[45]]+laps_times[[#This Row],[46]])</f>
        <v>8.5354166666666717E-2</v>
      </c>
      <c r="BD8" s="127">
        <f>IF(ISBLANK(laps_times[[#This Row],[47]]),"DNF",    rounds_cum_time[[#This Row],[46]]+laps_times[[#This Row],[47]])</f>
        <v>8.7263888888888932E-2</v>
      </c>
      <c r="BE8" s="127">
        <f>IF(ISBLANK(laps_times[[#This Row],[48]]),"DNF",    rounds_cum_time[[#This Row],[47]]+laps_times[[#This Row],[48]])</f>
        <v>8.9143518518518566E-2</v>
      </c>
      <c r="BF8" s="127">
        <f>IF(ISBLANK(laps_times[[#This Row],[49]]),"DNF",    rounds_cum_time[[#This Row],[48]]+laps_times[[#This Row],[49]])</f>
        <v>9.10405092592593E-2</v>
      </c>
      <c r="BG8" s="127">
        <f>IF(ISBLANK(laps_times[[#This Row],[50]]),"DNF",    rounds_cum_time[[#This Row],[49]]+laps_times[[#This Row],[50]])</f>
        <v>9.290277777777782E-2</v>
      </c>
      <c r="BH8" s="127">
        <f>IF(ISBLANK(laps_times[[#This Row],[51]]),"DNF",    rounds_cum_time[[#This Row],[50]]+laps_times[[#This Row],[51]])</f>
        <v>9.4732638888888929E-2</v>
      </c>
      <c r="BI8" s="127">
        <f>IF(ISBLANK(laps_times[[#This Row],[52]]),"DNF",    rounds_cum_time[[#This Row],[51]]+laps_times[[#This Row],[52]])</f>
        <v>9.6597222222222265E-2</v>
      </c>
      <c r="BJ8" s="127">
        <f>IF(ISBLANK(laps_times[[#This Row],[53]]),"DNF",    rounds_cum_time[[#This Row],[52]]+laps_times[[#This Row],[53]])</f>
        <v>9.8543981481481524E-2</v>
      </c>
      <c r="BK8" s="127">
        <f>IF(ISBLANK(laps_times[[#This Row],[54]]),"DNF",    rounds_cum_time[[#This Row],[53]]+laps_times[[#This Row],[54]])</f>
        <v>0.10042476851851856</v>
      </c>
      <c r="BL8" s="127">
        <f>IF(ISBLANK(laps_times[[#This Row],[55]]),"DNF",    rounds_cum_time[[#This Row],[54]]+laps_times[[#This Row],[55]])</f>
        <v>0.10227777777777781</v>
      </c>
      <c r="BM8" s="127">
        <f>IF(ISBLANK(laps_times[[#This Row],[56]]),"DNF",    rounds_cum_time[[#This Row],[55]]+laps_times[[#This Row],[56]])</f>
        <v>0.10417013888888893</v>
      </c>
      <c r="BN8" s="127">
        <f>IF(ISBLANK(laps_times[[#This Row],[57]]),"DNF",    rounds_cum_time[[#This Row],[56]]+laps_times[[#This Row],[57]])</f>
        <v>0.10614583333333337</v>
      </c>
      <c r="BO8" s="127">
        <f>IF(ISBLANK(laps_times[[#This Row],[58]]),"DNF",    rounds_cum_time[[#This Row],[57]]+laps_times[[#This Row],[58]])</f>
        <v>0.10810763888888893</v>
      </c>
      <c r="BP8" s="127">
        <f>IF(ISBLANK(laps_times[[#This Row],[59]]),"DNF",    rounds_cum_time[[#This Row],[58]]+laps_times[[#This Row],[59]])</f>
        <v>0.11008449074074078</v>
      </c>
      <c r="BQ8" s="127">
        <f>IF(ISBLANK(laps_times[[#This Row],[60]]),"DNF",    rounds_cum_time[[#This Row],[59]]+laps_times[[#This Row],[60]])</f>
        <v>0.11206134259259264</v>
      </c>
      <c r="BR8" s="127">
        <f>IF(ISBLANK(laps_times[[#This Row],[61]]),"DNF",    rounds_cum_time[[#This Row],[60]]+laps_times[[#This Row],[61]])</f>
        <v>0.1141018518518519</v>
      </c>
      <c r="BS8" s="127">
        <f>IF(ISBLANK(laps_times[[#This Row],[62]]),"DNF",    rounds_cum_time[[#This Row],[61]]+laps_times[[#This Row],[62]])</f>
        <v>0.11612268518518523</v>
      </c>
      <c r="BT8" s="128">
        <f>IF(ISBLANK(laps_times[[#This Row],[63]]),"DNF",    rounds_cum_time[[#This Row],[62]]+laps_times[[#This Row],[63]])</f>
        <v>0.11830324074074079</v>
      </c>
      <c r="BU8" s="128">
        <f>IF(ISBLANK(laps_times[[#This Row],[64]]),"DNF",    rounds_cum_time[[#This Row],[63]]+laps_times[[#This Row],[64]])</f>
        <v>0.12014930555555561</v>
      </c>
    </row>
    <row r="9" spans="2:73" x14ac:dyDescent="0.2">
      <c r="B9" s="124">
        <f>laps_times[[#This Row],[poř]]</f>
        <v>6</v>
      </c>
      <c r="C9" s="125">
        <f>laps_times[[#This Row],[s.č.]]</f>
        <v>40</v>
      </c>
      <c r="D9" s="125" t="str">
        <f>laps_times[[#This Row],[jméno]]</f>
        <v>Hostička Jan</v>
      </c>
      <c r="E9" s="126">
        <f>laps_times[[#This Row],[roč]]</f>
        <v>1979</v>
      </c>
      <c r="F9" s="126" t="str">
        <f>laps_times[[#This Row],[kat]]</f>
        <v>M30</v>
      </c>
      <c r="G9" s="126">
        <f>laps_times[[#This Row],[poř_kat]]</f>
        <v>2</v>
      </c>
      <c r="H9" s="125" t="str">
        <f>IF(ISBLANK(laps_times[[#This Row],[klub]]),"-",laps_times[[#This Row],[klub]])</f>
        <v>-</v>
      </c>
      <c r="I9" s="161">
        <f>laps_times[[#This Row],[celk. čas]]</f>
        <v>0.12064004629629628</v>
      </c>
      <c r="J9" s="127">
        <f>laps_times[[#This Row],[1]]</f>
        <v>2.3414351851851851E-3</v>
      </c>
      <c r="K9" s="127">
        <f>IF(ISBLANK(laps_times[[#This Row],[2]]),"DNF",    rounds_cum_time[[#This Row],[1]]+laps_times[[#This Row],[2]])</f>
        <v>4.1273148148148146E-3</v>
      </c>
      <c r="L9" s="127">
        <f>IF(ISBLANK(laps_times[[#This Row],[3]]),"DNF",    rounds_cum_time[[#This Row],[2]]+laps_times[[#This Row],[3]])</f>
        <v>5.9814814814814809E-3</v>
      </c>
      <c r="M9" s="127">
        <f>IF(ISBLANK(laps_times[[#This Row],[4]]),"DNF",    rounds_cum_time[[#This Row],[3]]+laps_times[[#This Row],[4]])</f>
        <v>7.8310185185185184E-3</v>
      </c>
      <c r="N9" s="127">
        <f>IF(ISBLANK(laps_times[[#This Row],[5]]),"DNF",    rounds_cum_time[[#This Row],[4]]+laps_times[[#This Row],[5]])</f>
        <v>9.6631944444444447E-3</v>
      </c>
      <c r="O9" s="127">
        <f>IF(ISBLANK(laps_times[[#This Row],[6]]),"DNF",    rounds_cum_time[[#This Row],[5]]+laps_times[[#This Row],[6]])</f>
        <v>1.1478009259259259E-2</v>
      </c>
      <c r="P9" s="127">
        <f>IF(ISBLANK(laps_times[[#This Row],[7]]),"DNF",    rounds_cum_time[[#This Row],[6]]+laps_times[[#This Row],[7]])</f>
        <v>1.3313657407407408E-2</v>
      </c>
      <c r="Q9" s="127">
        <f>IF(ISBLANK(laps_times[[#This Row],[8]]),"DNF",    rounds_cum_time[[#This Row],[7]]+laps_times[[#This Row],[8]])</f>
        <v>1.5122685185185185E-2</v>
      </c>
      <c r="R9" s="127">
        <f>IF(ISBLANK(laps_times[[#This Row],[9]]),"DNF",    rounds_cum_time[[#This Row],[8]]+laps_times[[#This Row],[9]])</f>
        <v>1.6932870370370369E-2</v>
      </c>
      <c r="S9" s="127">
        <f>IF(ISBLANK(laps_times[[#This Row],[10]]),"DNF",    rounds_cum_time[[#This Row],[9]]+laps_times[[#This Row],[10]])</f>
        <v>1.8752314814814812E-2</v>
      </c>
      <c r="T9" s="127">
        <f>IF(ISBLANK(laps_times[[#This Row],[11]]),"DNF",    rounds_cum_time[[#This Row],[10]]+laps_times[[#This Row],[11]])</f>
        <v>2.0575231481481479E-2</v>
      </c>
      <c r="U9" s="127">
        <f>IF(ISBLANK(laps_times[[#This Row],[12]]),"DNF",    rounds_cum_time[[#This Row],[11]]+laps_times[[#This Row],[12]])</f>
        <v>2.2387731481481481E-2</v>
      </c>
      <c r="V9" s="127">
        <f>IF(ISBLANK(laps_times[[#This Row],[13]]),"DNF",    rounds_cum_time[[#This Row],[12]]+laps_times[[#This Row],[13]])</f>
        <v>2.4211805555555556E-2</v>
      </c>
      <c r="W9" s="127">
        <f>IF(ISBLANK(laps_times[[#This Row],[14]]),"DNF",    rounds_cum_time[[#This Row],[13]]+laps_times[[#This Row],[14]])</f>
        <v>2.6035879629629631E-2</v>
      </c>
      <c r="X9" s="127">
        <f>IF(ISBLANK(laps_times[[#This Row],[15]]),"DNF",    rounds_cum_time[[#This Row],[14]]+laps_times[[#This Row],[15]])</f>
        <v>2.7878472222222225E-2</v>
      </c>
      <c r="Y9" s="127">
        <f>IF(ISBLANK(laps_times[[#This Row],[16]]),"DNF",    rounds_cum_time[[#This Row],[15]]+laps_times[[#This Row],[16]])</f>
        <v>2.9721064814814818E-2</v>
      </c>
      <c r="Z9" s="127">
        <f>IF(ISBLANK(laps_times[[#This Row],[17]]),"DNF",    rounds_cum_time[[#This Row],[16]]+laps_times[[#This Row],[17]])</f>
        <v>3.1548611111111118E-2</v>
      </c>
      <c r="AA9" s="127">
        <f>IF(ISBLANK(laps_times[[#This Row],[18]]),"DNF",    rounds_cum_time[[#This Row],[17]]+laps_times[[#This Row],[18]])</f>
        <v>3.3364583333333336E-2</v>
      </c>
      <c r="AB9" s="127">
        <f>IF(ISBLANK(laps_times[[#This Row],[19]]),"DNF",    rounds_cum_time[[#This Row],[18]]+laps_times[[#This Row],[19]])</f>
        <v>3.5179398148148154E-2</v>
      </c>
      <c r="AC9" s="127">
        <f>IF(ISBLANK(laps_times[[#This Row],[20]]),"DNF",    rounds_cum_time[[#This Row],[19]]+laps_times[[#This Row],[20]])</f>
        <v>3.7025462962962968E-2</v>
      </c>
      <c r="AD9" s="127">
        <f>IF(ISBLANK(laps_times[[#This Row],[21]]),"DNF",    rounds_cum_time[[#This Row],[20]]+laps_times[[#This Row],[21]])</f>
        <v>3.8893518518518522E-2</v>
      </c>
      <c r="AE9" s="127">
        <f>IF(ISBLANK(laps_times[[#This Row],[22]]),"DNF",    rounds_cum_time[[#This Row],[21]]+laps_times[[#This Row],[22]])</f>
        <v>4.0778935185185189E-2</v>
      </c>
      <c r="AF9" s="127">
        <f>IF(ISBLANK(laps_times[[#This Row],[23]]),"DNF",    rounds_cum_time[[#This Row],[22]]+laps_times[[#This Row],[23]])</f>
        <v>4.2611111111111113E-2</v>
      </c>
      <c r="AG9" s="127">
        <f>IF(ISBLANK(laps_times[[#This Row],[24]]),"DNF",    rounds_cum_time[[#This Row],[23]]+laps_times[[#This Row],[24]])</f>
        <v>4.4443287037037038E-2</v>
      </c>
      <c r="AH9" s="127">
        <f>IF(ISBLANK(laps_times[[#This Row],[25]]),"DNF",    rounds_cum_time[[#This Row],[24]]+laps_times[[#This Row],[25]])</f>
        <v>4.6285879629629628E-2</v>
      </c>
      <c r="AI9" s="127">
        <f>IF(ISBLANK(laps_times[[#This Row],[26]]),"DNF",    rounds_cum_time[[#This Row],[25]]+laps_times[[#This Row],[26]])</f>
        <v>4.8159722222222222E-2</v>
      </c>
      <c r="AJ9" s="127">
        <f>IF(ISBLANK(laps_times[[#This Row],[27]]),"DNF",    rounds_cum_time[[#This Row],[26]]+laps_times[[#This Row],[27]])</f>
        <v>5.0041666666666665E-2</v>
      </c>
      <c r="AK9" s="127">
        <f>IF(ISBLANK(laps_times[[#This Row],[28]]),"DNF",    rounds_cum_time[[#This Row],[27]]+laps_times[[#This Row],[28]])</f>
        <v>5.1893518518518519E-2</v>
      </c>
      <c r="AL9" s="127">
        <f>IF(ISBLANK(laps_times[[#This Row],[29]]),"DNF",    rounds_cum_time[[#This Row],[28]]+laps_times[[#This Row],[29]])</f>
        <v>5.3770833333333337E-2</v>
      </c>
      <c r="AM9" s="127">
        <f>IF(ISBLANK(laps_times[[#This Row],[30]]),"DNF",    rounds_cum_time[[#This Row],[29]]+laps_times[[#This Row],[30]])</f>
        <v>5.5649305555555556E-2</v>
      </c>
      <c r="AN9" s="127">
        <f>IF(ISBLANK(laps_times[[#This Row],[31]]),"DNF",    rounds_cum_time[[#This Row],[30]]+laps_times[[#This Row],[31]])</f>
        <v>5.7532407407407407E-2</v>
      </c>
      <c r="AO9" s="127">
        <f>IF(ISBLANK(laps_times[[#This Row],[32]]),"DNF",    rounds_cum_time[[#This Row],[31]]+laps_times[[#This Row],[32]])</f>
        <v>5.9391203703703703E-2</v>
      </c>
      <c r="AP9" s="127">
        <f>IF(ISBLANK(laps_times[[#This Row],[33]]),"DNF",    rounds_cum_time[[#This Row],[32]]+laps_times[[#This Row],[33]])</f>
        <v>6.1268518518518521E-2</v>
      </c>
      <c r="AQ9" s="127">
        <f>IF(ISBLANK(laps_times[[#This Row],[34]]),"DNF",    rounds_cum_time[[#This Row],[33]]+laps_times[[#This Row],[34]])</f>
        <v>6.3158564814814813E-2</v>
      </c>
      <c r="AR9" s="127">
        <f>IF(ISBLANK(laps_times[[#This Row],[35]]),"DNF",    rounds_cum_time[[#This Row],[34]]+laps_times[[#This Row],[35]])</f>
        <v>6.5034722222222216E-2</v>
      </c>
      <c r="AS9" s="127">
        <f>IF(ISBLANK(laps_times[[#This Row],[36]]),"DNF",    rounds_cum_time[[#This Row],[35]]+laps_times[[#This Row],[36]])</f>
        <v>6.6908564814814803E-2</v>
      </c>
      <c r="AT9" s="127">
        <f>IF(ISBLANK(laps_times[[#This Row],[37]]),"DNF",    rounds_cum_time[[#This Row],[36]]+laps_times[[#This Row],[37]])</f>
        <v>6.8798611111111102E-2</v>
      </c>
      <c r="AU9" s="127">
        <f>IF(ISBLANK(laps_times[[#This Row],[38]]),"DNF",    rounds_cum_time[[#This Row],[37]]+laps_times[[#This Row],[38]])</f>
        <v>7.065624999999999E-2</v>
      </c>
      <c r="AV9" s="127">
        <f>IF(ISBLANK(laps_times[[#This Row],[39]]),"DNF",    rounds_cum_time[[#This Row],[38]]+laps_times[[#This Row],[39]])</f>
        <v>7.2552083333333323E-2</v>
      </c>
      <c r="AW9" s="127">
        <f>IF(ISBLANK(laps_times[[#This Row],[40]]),"DNF",    rounds_cum_time[[#This Row],[39]]+laps_times[[#This Row],[40]])</f>
        <v>7.4405092592592578E-2</v>
      </c>
      <c r="AX9" s="127">
        <f>IF(ISBLANK(laps_times[[#This Row],[41]]),"DNF",    rounds_cum_time[[#This Row],[40]]+laps_times[[#This Row],[41]])</f>
        <v>7.6285879629629613E-2</v>
      </c>
      <c r="AY9" s="127">
        <f>IF(ISBLANK(laps_times[[#This Row],[42]]),"DNF",    rounds_cum_time[[#This Row],[41]]+laps_times[[#This Row],[42]])</f>
        <v>7.8197916666666645E-2</v>
      </c>
      <c r="AZ9" s="127">
        <f>IF(ISBLANK(laps_times[[#This Row],[43]]),"DNF",    rounds_cum_time[[#This Row],[42]]+laps_times[[#This Row],[43]])</f>
        <v>8.0122685185185158E-2</v>
      </c>
      <c r="BA9" s="127">
        <f>IF(ISBLANK(laps_times[[#This Row],[44]]),"DNF",    rounds_cum_time[[#This Row],[43]]+laps_times[[#This Row],[44]])</f>
        <v>8.2028935185185156E-2</v>
      </c>
      <c r="BB9" s="127">
        <f>IF(ISBLANK(laps_times[[#This Row],[45]]),"DNF",    rounds_cum_time[[#This Row],[44]]+laps_times[[#This Row],[45]])</f>
        <v>8.3914351851851823E-2</v>
      </c>
      <c r="BC9" s="127">
        <f>IF(ISBLANK(laps_times[[#This Row],[46]]),"DNF",    rounds_cum_time[[#This Row],[45]]+laps_times[[#This Row],[46]])</f>
        <v>8.5837962962962935E-2</v>
      </c>
      <c r="BD9" s="127">
        <f>IF(ISBLANK(laps_times[[#This Row],[47]]),"DNF",    rounds_cum_time[[#This Row],[46]]+laps_times[[#This Row],[47]])</f>
        <v>8.7730324074074051E-2</v>
      </c>
      <c r="BE9" s="127">
        <f>IF(ISBLANK(laps_times[[#This Row],[48]]),"DNF",    rounds_cum_time[[#This Row],[47]]+laps_times[[#This Row],[48]])</f>
        <v>8.9650462962962946E-2</v>
      </c>
      <c r="BF9" s="127">
        <f>IF(ISBLANK(laps_times[[#This Row],[49]]),"DNF",    rounds_cum_time[[#This Row],[48]]+laps_times[[#This Row],[49]])</f>
        <v>9.1585648148148124E-2</v>
      </c>
      <c r="BG9" s="127">
        <f>IF(ISBLANK(laps_times[[#This Row],[50]]),"DNF",    rounds_cum_time[[#This Row],[49]]+laps_times[[#This Row],[50]])</f>
        <v>9.3505787037037019E-2</v>
      </c>
      <c r="BH9" s="127">
        <f>IF(ISBLANK(laps_times[[#This Row],[51]]),"DNF",    rounds_cum_time[[#This Row],[50]]+laps_times[[#This Row],[51]])</f>
        <v>9.535995370370369E-2</v>
      </c>
      <c r="BI9" s="127">
        <f>IF(ISBLANK(laps_times[[#This Row],[52]]),"DNF",    rounds_cum_time[[#This Row],[51]]+laps_times[[#This Row],[52]])</f>
        <v>9.7274305555555537E-2</v>
      </c>
      <c r="BJ9" s="127">
        <f>IF(ISBLANK(laps_times[[#This Row],[53]]),"DNF",    rounds_cum_time[[#This Row],[52]]+laps_times[[#This Row],[53]])</f>
        <v>9.917824074074072E-2</v>
      </c>
      <c r="BK9" s="127">
        <f>IF(ISBLANK(laps_times[[#This Row],[54]]),"DNF",    rounds_cum_time[[#This Row],[53]]+laps_times[[#This Row],[54]])</f>
        <v>0.10108796296296294</v>
      </c>
      <c r="BL9" s="127">
        <f>IF(ISBLANK(laps_times[[#This Row],[55]]),"DNF",    rounds_cum_time[[#This Row],[54]]+laps_times[[#This Row],[55]])</f>
        <v>0.10298495370370367</v>
      </c>
      <c r="BM9" s="127">
        <f>IF(ISBLANK(laps_times[[#This Row],[56]]),"DNF",    rounds_cum_time[[#This Row],[55]]+laps_times[[#This Row],[56]])</f>
        <v>0.10492013888888885</v>
      </c>
      <c r="BN9" s="127">
        <f>IF(ISBLANK(laps_times[[#This Row],[57]]),"DNF",    rounds_cum_time[[#This Row],[56]]+laps_times[[#This Row],[57]])</f>
        <v>0.10684490740740736</v>
      </c>
      <c r="BO9" s="127">
        <f>IF(ISBLANK(laps_times[[#This Row],[58]]),"DNF",    rounds_cum_time[[#This Row],[57]]+laps_times[[#This Row],[58]])</f>
        <v>0.10879745370370365</v>
      </c>
      <c r="BP9" s="127">
        <f>IF(ISBLANK(laps_times[[#This Row],[59]]),"DNF",    rounds_cum_time[[#This Row],[58]]+laps_times[[#This Row],[59]])</f>
        <v>0.11073148148148143</v>
      </c>
      <c r="BQ9" s="127">
        <f>IF(ISBLANK(laps_times[[#This Row],[60]]),"DNF",    rounds_cum_time[[#This Row],[59]]+laps_times[[#This Row],[60]])</f>
        <v>0.11267129629629624</v>
      </c>
      <c r="BR9" s="127">
        <f>IF(ISBLANK(laps_times[[#This Row],[61]]),"DNF",    rounds_cum_time[[#This Row],[60]]+laps_times[[#This Row],[61]])</f>
        <v>0.11462152777777772</v>
      </c>
      <c r="BS9" s="127">
        <f>IF(ISBLANK(laps_times[[#This Row],[62]]),"DNF",    rounds_cum_time[[#This Row],[61]]+laps_times[[#This Row],[62]])</f>
        <v>0.11659953703703697</v>
      </c>
      <c r="BT9" s="128">
        <f>IF(ISBLANK(laps_times[[#This Row],[63]]),"DNF",    rounds_cum_time[[#This Row],[62]]+laps_times[[#This Row],[63]])</f>
        <v>0.11862037037037031</v>
      </c>
      <c r="BU9" s="128">
        <f>IF(ISBLANK(laps_times[[#This Row],[64]]),"DNF",    rounds_cum_time[[#This Row],[63]]+laps_times[[#This Row],[64]])</f>
        <v>0.12064004629629624</v>
      </c>
    </row>
    <row r="10" spans="2:73" x14ac:dyDescent="0.2">
      <c r="B10" s="124">
        <f>laps_times[[#This Row],[poř]]</f>
        <v>7</v>
      </c>
      <c r="C10" s="125">
        <f>laps_times[[#This Row],[s.č.]]</f>
        <v>56</v>
      </c>
      <c r="D10" s="125" t="str">
        <f>laps_times[[#This Row],[jméno]]</f>
        <v>Kopecký Martin</v>
      </c>
      <c r="E10" s="126">
        <f>laps_times[[#This Row],[roč]]</f>
        <v>1979</v>
      </c>
      <c r="F10" s="126" t="str">
        <f>laps_times[[#This Row],[kat]]</f>
        <v>M30</v>
      </c>
      <c r="G10" s="126">
        <f>laps_times[[#This Row],[poř_kat]]</f>
        <v>3</v>
      </c>
      <c r="H10" s="125" t="str">
        <f>IF(ISBLANK(laps_times[[#This Row],[klub]]),"-",laps_times[[#This Row],[klub]])</f>
        <v>-</v>
      </c>
      <c r="I10" s="161">
        <f>laps_times[[#This Row],[celk. čas]]</f>
        <v>0.12178819444444444</v>
      </c>
      <c r="J10" s="127">
        <f>laps_times[[#This Row],[1]]</f>
        <v>2.3553240740740739E-3</v>
      </c>
      <c r="K10" s="127">
        <f>IF(ISBLANK(laps_times[[#This Row],[2]]),"DNF",    rounds_cum_time[[#This Row],[1]]+laps_times[[#This Row],[2]])</f>
        <v>4.1782407407407402E-3</v>
      </c>
      <c r="L10" s="127">
        <f>IF(ISBLANK(laps_times[[#This Row],[3]]),"DNF",    rounds_cum_time[[#This Row],[2]]+laps_times[[#This Row],[3]])</f>
        <v>5.9895833333333329E-3</v>
      </c>
      <c r="M10" s="127">
        <f>IF(ISBLANK(laps_times[[#This Row],[4]]),"DNF",    rounds_cum_time[[#This Row],[3]]+laps_times[[#This Row],[4]])</f>
        <v>7.8321759259259265E-3</v>
      </c>
      <c r="N10" s="127">
        <f>IF(ISBLANK(laps_times[[#This Row],[5]]),"DNF",    rounds_cum_time[[#This Row],[4]]+laps_times[[#This Row],[5]])</f>
        <v>9.6620370370370384E-3</v>
      </c>
      <c r="O10" s="127">
        <f>IF(ISBLANK(laps_times[[#This Row],[6]]),"DNF",    rounds_cum_time[[#This Row],[5]]+laps_times[[#This Row],[6]])</f>
        <v>1.1478009259259261E-2</v>
      </c>
      <c r="P10" s="127">
        <f>IF(ISBLANK(laps_times[[#This Row],[7]]),"DNF",    rounds_cum_time[[#This Row],[6]]+laps_times[[#This Row],[7]])</f>
        <v>1.331712962962963E-2</v>
      </c>
      <c r="Q10" s="127">
        <f>IF(ISBLANK(laps_times[[#This Row],[8]]),"DNF",    rounds_cum_time[[#This Row],[7]]+laps_times[[#This Row],[8]])</f>
        <v>1.5126157407407408E-2</v>
      </c>
      <c r="R10" s="127">
        <f>IF(ISBLANK(laps_times[[#This Row],[9]]),"DNF",    rounds_cum_time[[#This Row],[8]]+laps_times[[#This Row],[9]])</f>
        <v>1.6925925925925928E-2</v>
      </c>
      <c r="S10" s="127">
        <f>IF(ISBLANK(laps_times[[#This Row],[10]]),"DNF",    rounds_cum_time[[#This Row],[9]]+laps_times[[#This Row],[10]])</f>
        <v>1.8717592592592595E-2</v>
      </c>
      <c r="T10" s="127">
        <f>IF(ISBLANK(laps_times[[#This Row],[11]]),"DNF",    rounds_cum_time[[#This Row],[10]]+laps_times[[#This Row],[11]])</f>
        <v>2.0503472222222225E-2</v>
      </c>
      <c r="U10" s="127">
        <f>IF(ISBLANK(laps_times[[#This Row],[12]]),"DNF",    rounds_cum_time[[#This Row],[11]]+laps_times[[#This Row],[12]])</f>
        <v>2.2361111111111113E-2</v>
      </c>
      <c r="V10" s="127">
        <f>IF(ISBLANK(laps_times[[#This Row],[13]]),"DNF",    rounds_cum_time[[#This Row],[12]]+laps_times[[#This Row],[13]])</f>
        <v>2.4181712962962964E-2</v>
      </c>
      <c r="W10" s="127">
        <f>IF(ISBLANK(laps_times[[#This Row],[14]]),"DNF",    rounds_cum_time[[#This Row],[13]]+laps_times[[#This Row],[14]])</f>
        <v>2.6030092592592594E-2</v>
      </c>
      <c r="X10" s="127">
        <f>IF(ISBLANK(laps_times[[#This Row],[15]]),"DNF",    rounds_cum_time[[#This Row],[14]]+laps_times[[#This Row],[15]])</f>
        <v>2.7869212962962964E-2</v>
      </c>
      <c r="Y10" s="127">
        <f>IF(ISBLANK(laps_times[[#This Row],[16]]),"DNF",    rounds_cum_time[[#This Row],[15]]+laps_times[[#This Row],[16]])</f>
        <v>2.9836805555555557E-2</v>
      </c>
      <c r="Z10" s="127">
        <f>IF(ISBLANK(laps_times[[#This Row],[17]]),"DNF",    rounds_cum_time[[#This Row],[16]]+laps_times[[#This Row],[17]])</f>
        <v>3.1695601851851857E-2</v>
      </c>
      <c r="AA10" s="127">
        <f>IF(ISBLANK(laps_times[[#This Row],[18]]),"DNF",    rounds_cum_time[[#This Row],[17]]+laps_times[[#This Row],[18]])</f>
        <v>3.3526620370370373E-2</v>
      </c>
      <c r="AB10" s="127">
        <f>IF(ISBLANK(laps_times[[#This Row],[19]]),"DNF",    rounds_cum_time[[#This Row],[18]]+laps_times[[#This Row],[19]])</f>
        <v>3.5358796296296298E-2</v>
      </c>
      <c r="AC10" s="127">
        <f>IF(ISBLANK(laps_times[[#This Row],[20]]),"DNF",    rounds_cum_time[[#This Row],[19]]+laps_times[[#This Row],[20]])</f>
        <v>3.7193287037037039E-2</v>
      </c>
      <c r="AD10" s="127">
        <f>IF(ISBLANK(laps_times[[#This Row],[21]]),"DNF",    rounds_cum_time[[#This Row],[20]]+laps_times[[#This Row],[21]])</f>
        <v>3.9030092592592595E-2</v>
      </c>
      <c r="AE10" s="127">
        <f>IF(ISBLANK(laps_times[[#This Row],[22]]),"DNF",    rounds_cum_time[[#This Row],[21]]+laps_times[[#This Row],[22]])</f>
        <v>4.0873842592592594E-2</v>
      </c>
      <c r="AF10" s="127">
        <f>IF(ISBLANK(laps_times[[#This Row],[23]]),"DNF",    rounds_cum_time[[#This Row],[22]]+laps_times[[#This Row],[23]])</f>
        <v>4.2723379629629632E-2</v>
      </c>
      <c r="AG10" s="127">
        <f>IF(ISBLANK(laps_times[[#This Row],[24]]),"DNF",    rounds_cum_time[[#This Row],[23]]+laps_times[[#This Row],[24]])</f>
        <v>4.4599537037037042E-2</v>
      </c>
      <c r="AH10" s="127">
        <f>IF(ISBLANK(laps_times[[#This Row],[25]]),"DNF",    rounds_cum_time[[#This Row],[24]]+laps_times[[#This Row],[25]])</f>
        <v>4.6464120370370378E-2</v>
      </c>
      <c r="AI10" s="127">
        <f>IF(ISBLANK(laps_times[[#This Row],[26]]),"DNF",    rounds_cum_time[[#This Row],[25]]+laps_times[[#This Row],[26]])</f>
        <v>4.8409722222222229E-2</v>
      </c>
      <c r="AJ10" s="127">
        <f>IF(ISBLANK(laps_times[[#This Row],[27]]),"DNF",    rounds_cum_time[[#This Row],[26]]+laps_times[[#This Row],[27]])</f>
        <v>5.0274305555555565E-2</v>
      </c>
      <c r="AK10" s="127">
        <f>IF(ISBLANK(laps_times[[#This Row],[28]]),"DNF",    rounds_cum_time[[#This Row],[27]]+laps_times[[#This Row],[28]])</f>
        <v>5.2136574074074085E-2</v>
      </c>
      <c r="AL10" s="127">
        <f>IF(ISBLANK(laps_times[[#This Row],[29]]),"DNF",    rounds_cum_time[[#This Row],[28]]+laps_times[[#This Row],[29]])</f>
        <v>5.4009259259259271E-2</v>
      </c>
      <c r="AM10" s="127">
        <f>IF(ISBLANK(laps_times[[#This Row],[30]]),"DNF",    rounds_cum_time[[#This Row],[29]]+laps_times[[#This Row],[30]])</f>
        <v>5.588773148148149E-2</v>
      </c>
      <c r="AN10" s="127">
        <f>IF(ISBLANK(laps_times[[#This Row],[31]]),"DNF",    rounds_cum_time[[#This Row],[30]]+laps_times[[#This Row],[31]])</f>
        <v>5.7745370370370377E-2</v>
      </c>
      <c r="AO10" s="127">
        <f>IF(ISBLANK(laps_times[[#This Row],[32]]),"DNF",    rounds_cum_time[[#This Row],[31]]+laps_times[[#This Row],[32]])</f>
        <v>5.9619212962962971E-2</v>
      </c>
      <c r="AP10" s="127">
        <f>IF(ISBLANK(laps_times[[#This Row],[33]]),"DNF",    rounds_cum_time[[#This Row],[32]]+laps_times[[#This Row],[33]])</f>
        <v>6.1451388888888896E-2</v>
      </c>
      <c r="AQ10" s="127">
        <f>IF(ISBLANK(laps_times[[#This Row],[34]]),"DNF",    rounds_cum_time[[#This Row],[33]]+laps_times[[#This Row],[34]])</f>
        <v>6.3417824074074078E-2</v>
      </c>
      <c r="AR10" s="127">
        <f>IF(ISBLANK(laps_times[[#This Row],[35]]),"DNF",    rounds_cum_time[[#This Row],[34]]+laps_times[[#This Row],[35]])</f>
        <v>6.5256944444444451E-2</v>
      </c>
      <c r="AS10" s="127">
        <f>IF(ISBLANK(laps_times[[#This Row],[36]]),"DNF",    rounds_cum_time[[#This Row],[35]]+laps_times[[#This Row],[36]])</f>
        <v>6.7071759259259262E-2</v>
      </c>
      <c r="AT10" s="127">
        <f>IF(ISBLANK(laps_times[[#This Row],[37]]),"DNF",    rounds_cum_time[[#This Row],[36]]+laps_times[[#This Row],[37]])</f>
        <v>6.8902777777777785E-2</v>
      </c>
      <c r="AU10" s="127">
        <f>IF(ISBLANK(laps_times[[#This Row],[38]]),"DNF",    rounds_cum_time[[#This Row],[37]]+laps_times[[#This Row],[38]])</f>
        <v>7.0741898148148158E-2</v>
      </c>
      <c r="AV10" s="127">
        <f>IF(ISBLANK(laps_times[[#This Row],[39]]),"DNF",    rounds_cum_time[[#This Row],[38]]+laps_times[[#This Row],[39]])</f>
        <v>7.2579861111111116E-2</v>
      </c>
      <c r="AW10" s="127">
        <f>IF(ISBLANK(laps_times[[#This Row],[40]]),"DNF",    rounds_cum_time[[#This Row],[39]]+laps_times[[#This Row],[40]])</f>
        <v>7.4388888888888893E-2</v>
      </c>
      <c r="AX10" s="127">
        <f>IF(ISBLANK(laps_times[[#This Row],[41]]),"DNF",    rounds_cum_time[[#This Row],[40]]+laps_times[[#This Row],[41]])</f>
        <v>7.6203703703703704E-2</v>
      </c>
      <c r="AY10" s="127">
        <f>IF(ISBLANK(laps_times[[#This Row],[42]]),"DNF",    rounds_cum_time[[#This Row],[41]]+laps_times[[#This Row],[42]])</f>
        <v>7.8054398148148144E-2</v>
      </c>
      <c r="AZ10" s="127">
        <f>IF(ISBLANK(laps_times[[#This Row],[43]]),"DNF",    rounds_cum_time[[#This Row],[42]]+laps_times[[#This Row],[43]])</f>
        <v>7.9916666666666664E-2</v>
      </c>
      <c r="BA10" s="127">
        <f>IF(ISBLANK(laps_times[[#This Row],[44]]),"DNF",    rounds_cum_time[[#This Row],[43]]+laps_times[[#This Row],[44]])</f>
        <v>8.1777777777777769E-2</v>
      </c>
      <c r="BB10" s="127">
        <f>IF(ISBLANK(laps_times[[#This Row],[45]]),"DNF",    rounds_cum_time[[#This Row],[44]]+laps_times[[#This Row],[45]])</f>
        <v>8.3645833333333322E-2</v>
      </c>
      <c r="BC10" s="127">
        <f>IF(ISBLANK(laps_times[[#This Row],[46]]),"DNF",    rounds_cum_time[[#This Row],[45]]+laps_times[[#This Row],[46]])</f>
        <v>8.5708333333333317E-2</v>
      </c>
      <c r="BD10" s="127">
        <f>IF(ISBLANK(laps_times[[#This Row],[47]]),"DNF",    rounds_cum_time[[#This Row],[46]]+laps_times[[#This Row],[47]])</f>
        <v>8.760416666666665E-2</v>
      </c>
      <c r="BE10" s="127">
        <f>IF(ISBLANK(laps_times[[#This Row],[48]]),"DNF",    rounds_cum_time[[#This Row],[47]]+laps_times[[#This Row],[48]])</f>
        <v>8.951504629629628E-2</v>
      </c>
      <c r="BF10" s="127">
        <f>IF(ISBLANK(laps_times[[#This Row],[49]]),"DNF",    rounds_cum_time[[#This Row],[48]]+laps_times[[#This Row],[49]])</f>
        <v>9.1452546296296275E-2</v>
      </c>
      <c r="BG10" s="127">
        <f>IF(ISBLANK(laps_times[[#This Row],[50]]),"DNF",    rounds_cum_time[[#This Row],[49]]+laps_times[[#This Row],[50]])</f>
        <v>9.3417824074074049E-2</v>
      </c>
      <c r="BH10" s="127">
        <f>IF(ISBLANK(laps_times[[#This Row],[51]]),"DNF",    rounds_cum_time[[#This Row],[50]]+laps_times[[#This Row],[51]])</f>
        <v>9.5350694444444425E-2</v>
      </c>
      <c r="BI10" s="127">
        <f>IF(ISBLANK(laps_times[[#This Row],[52]]),"DNF",    rounds_cum_time[[#This Row],[51]]+laps_times[[#This Row],[52]])</f>
        <v>9.727893518518517E-2</v>
      </c>
      <c r="BJ10" s="127">
        <f>IF(ISBLANK(laps_times[[#This Row],[53]]),"DNF",    rounds_cum_time[[#This Row],[52]]+laps_times[[#This Row],[53]])</f>
        <v>9.9231481481481462E-2</v>
      </c>
      <c r="BK10" s="127">
        <f>IF(ISBLANK(laps_times[[#This Row],[54]]),"DNF",    rounds_cum_time[[#This Row],[53]]+laps_times[[#This Row],[54]])</f>
        <v>0.10123148148148146</v>
      </c>
      <c r="BL10" s="127">
        <f>IF(ISBLANK(laps_times[[#This Row],[55]]),"DNF",    rounds_cum_time[[#This Row],[54]]+laps_times[[#This Row],[55]])</f>
        <v>0.1032511574074074</v>
      </c>
      <c r="BM10" s="127">
        <f>IF(ISBLANK(laps_times[[#This Row],[56]]),"DNF",    rounds_cum_time[[#This Row],[55]]+laps_times[[#This Row],[56]])</f>
        <v>0.10528240740740739</v>
      </c>
      <c r="BN10" s="127">
        <f>IF(ISBLANK(laps_times[[#This Row],[57]]),"DNF",    rounds_cum_time[[#This Row],[56]]+laps_times[[#This Row],[57]])</f>
        <v>0.10731828703703702</v>
      </c>
      <c r="BO10" s="127">
        <f>IF(ISBLANK(laps_times[[#This Row],[58]]),"DNF",    rounds_cum_time[[#This Row],[57]]+laps_times[[#This Row],[58]])</f>
        <v>0.10949768518518517</v>
      </c>
      <c r="BP10" s="127">
        <f>IF(ISBLANK(laps_times[[#This Row],[59]]),"DNF",    rounds_cum_time[[#This Row],[58]]+laps_times[[#This Row],[59]])</f>
        <v>0.11155671296296295</v>
      </c>
      <c r="BQ10" s="127">
        <f>IF(ISBLANK(laps_times[[#This Row],[60]]),"DNF",    rounds_cum_time[[#This Row],[59]]+laps_times[[#This Row],[60]])</f>
        <v>0.11361689814814813</v>
      </c>
      <c r="BR10" s="127">
        <f>IF(ISBLANK(laps_times[[#This Row],[61]]),"DNF",    rounds_cum_time[[#This Row],[60]]+laps_times[[#This Row],[61]])</f>
        <v>0.11570949074074072</v>
      </c>
      <c r="BS10" s="127">
        <f>IF(ISBLANK(laps_times[[#This Row],[62]]),"DNF",    rounds_cum_time[[#This Row],[61]]+laps_times[[#This Row],[62]])</f>
        <v>0.11783564814814812</v>
      </c>
      <c r="BT10" s="128">
        <f>IF(ISBLANK(laps_times[[#This Row],[63]]),"DNF",    rounds_cum_time[[#This Row],[62]]+laps_times[[#This Row],[63]])</f>
        <v>0.11988888888888886</v>
      </c>
      <c r="BU10" s="128">
        <f>IF(ISBLANK(laps_times[[#This Row],[64]]),"DNF",    rounds_cum_time[[#This Row],[63]]+laps_times[[#This Row],[64]])</f>
        <v>0.12178819444444441</v>
      </c>
    </row>
    <row r="11" spans="2:73" x14ac:dyDescent="0.2">
      <c r="B11" s="124">
        <f>laps_times[[#This Row],[poř]]</f>
        <v>8</v>
      </c>
      <c r="C11" s="125">
        <f>laps_times[[#This Row],[s.č.]]</f>
        <v>36</v>
      </c>
      <c r="D11" s="125" t="str">
        <f>laps_times[[#This Row],[jméno]]</f>
        <v>Heřmánek Martin</v>
      </c>
      <c r="E11" s="126">
        <f>laps_times[[#This Row],[roč]]</f>
        <v>1986</v>
      </c>
      <c r="F11" s="126" t="str">
        <f>laps_times[[#This Row],[kat]]</f>
        <v>M30</v>
      </c>
      <c r="G11" s="126">
        <f>laps_times[[#This Row],[poř_kat]]</f>
        <v>4</v>
      </c>
      <c r="H11" s="125" t="str">
        <f>IF(ISBLANK(laps_times[[#This Row],[klub]]),"-",laps_times[[#This Row],[klub]])</f>
        <v>-</v>
      </c>
      <c r="I11" s="161">
        <f>laps_times[[#This Row],[celk. čas]]</f>
        <v>0.1240150462962963</v>
      </c>
      <c r="J11" s="127">
        <f>laps_times[[#This Row],[1]]</f>
        <v>2.3310185185185183E-3</v>
      </c>
      <c r="K11" s="127">
        <f>IF(ISBLANK(laps_times[[#This Row],[2]]),"DNF",    rounds_cum_time[[#This Row],[1]]+laps_times[[#This Row],[2]])</f>
        <v>4.1527777777777778E-3</v>
      </c>
      <c r="L11" s="127">
        <f>IF(ISBLANK(laps_times[[#This Row],[3]]),"DNF",    rounds_cum_time[[#This Row],[2]]+laps_times[[#This Row],[3]])</f>
        <v>6.0266203703703706E-3</v>
      </c>
      <c r="M11" s="127">
        <f>IF(ISBLANK(laps_times[[#This Row],[4]]),"DNF",    rounds_cum_time[[#This Row],[3]]+laps_times[[#This Row],[4]])</f>
        <v>7.8993055555555552E-3</v>
      </c>
      <c r="N11" s="127">
        <f>IF(ISBLANK(laps_times[[#This Row],[5]]),"DNF",    rounds_cum_time[[#This Row],[4]]+laps_times[[#This Row],[5]])</f>
        <v>9.78125E-3</v>
      </c>
      <c r="O11" s="127">
        <f>IF(ISBLANK(laps_times[[#This Row],[6]]),"DNF",    rounds_cum_time[[#This Row],[5]]+laps_times[[#This Row],[6]])</f>
        <v>1.165625E-2</v>
      </c>
      <c r="P11" s="127">
        <f>IF(ISBLANK(laps_times[[#This Row],[7]]),"DNF",    rounds_cum_time[[#This Row],[6]]+laps_times[[#This Row],[7]])</f>
        <v>1.3518518518518518E-2</v>
      </c>
      <c r="Q11" s="127">
        <f>IF(ISBLANK(laps_times[[#This Row],[8]]),"DNF",    rounds_cum_time[[#This Row],[7]]+laps_times[[#This Row],[8]])</f>
        <v>1.5381944444444445E-2</v>
      </c>
      <c r="R11" s="127">
        <f>IF(ISBLANK(laps_times[[#This Row],[9]]),"DNF",    rounds_cum_time[[#This Row],[8]]+laps_times[[#This Row],[9]])</f>
        <v>1.722337962962963E-2</v>
      </c>
      <c r="S11" s="127">
        <f>IF(ISBLANK(laps_times[[#This Row],[10]]),"DNF",    rounds_cum_time[[#This Row],[9]]+laps_times[[#This Row],[10]])</f>
        <v>1.9077546296296297E-2</v>
      </c>
      <c r="T11" s="127">
        <f>IF(ISBLANK(laps_times[[#This Row],[11]]),"DNF",    rounds_cum_time[[#This Row],[10]]+laps_times[[#This Row],[11]])</f>
        <v>2.0930555555555556E-2</v>
      </c>
      <c r="U11" s="127">
        <f>IF(ISBLANK(laps_times[[#This Row],[12]]),"DNF",    rounds_cum_time[[#This Row],[11]]+laps_times[[#This Row],[12]])</f>
        <v>2.2787037037037036E-2</v>
      </c>
      <c r="V11" s="127">
        <f>IF(ISBLANK(laps_times[[#This Row],[13]]),"DNF",    rounds_cum_time[[#This Row],[12]]+laps_times[[#This Row],[13]])</f>
        <v>2.4622685185185185E-2</v>
      </c>
      <c r="W11" s="127">
        <f>IF(ISBLANK(laps_times[[#This Row],[14]]),"DNF",    rounds_cum_time[[#This Row],[13]]+laps_times[[#This Row],[14]])</f>
        <v>2.6474537037037036E-2</v>
      </c>
      <c r="X11" s="127">
        <f>IF(ISBLANK(laps_times[[#This Row],[15]]),"DNF",    rounds_cum_time[[#This Row],[14]]+laps_times[[#This Row],[15]])</f>
        <v>2.8325231481481479E-2</v>
      </c>
      <c r="Y11" s="127">
        <f>IF(ISBLANK(laps_times[[#This Row],[16]]),"DNF",    rounds_cum_time[[#This Row],[15]]+laps_times[[#This Row],[16]])</f>
        <v>3.0195601851851848E-2</v>
      </c>
      <c r="Z11" s="127">
        <f>IF(ISBLANK(laps_times[[#This Row],[17]]),"DNF",    rounds_cum_time[[#This Row],[16]]+laps_times[[#This Row],[17]])</f>
        <v>3.2048611111111111E-2</v>
      </c>
      <c r="AA11" s="127">
        <f>IF(ISBLANK(laps_times[[#This Row],[18]]),"DNF",    rounds_cum_time[[#This Row],[17]]+laps_times[[#This Row],[18]])</f>
        <v>3.3910879629629631E-2</v>
      </c>
      <c r="AB11" s="127">
        <f>IF(ISBLANK(laps_times[[#This Row],[19]]),"DNF",    rounds_cum_time[[#This Row],[18]]+laps_times[[#This Row],[19]])</f>
        <v>3.5783564814814817E-2</v>
      </c>
      <c r="AC11" s="127">
        <f>IF(ISBLANK(laps_times[[#This Row],[20]]),"DNF",    rounds_cum_time[[#This Row],[19]]+laps_times[[#This Row],[20]])</f>
        <v>3.7656250000000002E-2</v>
      </c>
      <c r="AD11" s="127">
        <f>IF(ISBLANK(laps_times[[#This Row],[21]]),"DNF",    rounds_cum_time[[#This Row],[20]]+laps_times[[#This Row],[21]])</f>
        <v>3.9534722222222221E-2</v>
      </c>
      <c r="AE11" s="127">
        <f>IF(ISBLANK(laps_times[[#This Row],[22]]),"DNF",    rounds_cum_time[[#This Row],[21]]+laps_times[[#This Row],[22]])</f>
        <v>4.1431712962962962E-2</v>
      </c>
      <c r="AF11" s="127">
        <f>IF(ISBLANK(laps_times[[#This Row],[23]]),"DNF",    rounds_cum_time[[#This Row],[22]]+laps_times[[#This Row],[23]])</f>
        <v>4.3293981481481482E-2</v>
      </c>
      <c r="AG11" s="127">
        <f>IF(ISBLANK(laps_times[[#This Row],[24]]),"DNF",    rounds_cum_time[[#This Row],[23]]+laps_times[[#This Row],[24]])</f>
        <v>4.5167824074074076E-2</v>
      </c>
      <c r="AH11" s="127">
        <f>IF(ISBLANK(laps_times[[#This Row],[25]]),"DNF",    rounds_cum_time[[#This Row],[24]]+laps_times[[#This Row],[25]])</f>
        <v>4.7049768518518519E-2</v>
      </c>
      <c r="AI11" s="127">
        <f>IF(ISBLANK(laps_times[[#This Row],[26]]),"DNF",    rounds_cum_time[[#This Row],[25]]+laps_times[[#This Row],[26]])</f>
        <v>4.8939814814814818E-2</v>
      </c>
      <c r="AJ11" s="127">
        <f>IF(ISBLANK(laps_times[[#This Row],[27]]),"DNF",    rounds_cum_time[[#This Row],[26]]+laps_times[[#This Row],[27]])</f>
        <v>5.0846064814814816E-2</v>
      </c>
      <c r="AK11" s="127">
        <f>IF(ISBLANK(laps_times[[#This Row],[28]]),"DNF",    rounds_cum_time[[#This Row],[27]]+laps_times[[#This Row],[28]])</f>
        <v>5.2765046296296296E-2</v>
      </c>
      <c r="AL11" s="127">
        <f>IF(ISBLANK(laps_times[[#This Row],[29]]),"DNF",    rounds_cum_time[[#This Row],[28]]+laps_times[[#This Row],[29]])</f>
        <v>5.4674768518518518E-2</v>
      </c>
      <c r="AM11" s="127">
        <f>IF(ISBLANK(laps_times[[#This Row],[30]]),"DNF",    rounds_cum_time[[#This Row],[29]]+laps_times[[#This Row],[30]])</f>
        <v>5.6601851851851855E-2</v>
      </c>
      <c r="AN11" s="127">
        <f>IF(ISBLANK(laps_times[[#This Row],[31]]),"DNF",    rounds_cum_time[[#This Row],[30]]+laps_times[[#This Row],[31]])</f>
        <v>5.8528935185185191E-2</v>
      </c>
      <c r="AO11" s="127">
        <f>IF(ISBLANK(laps_times[[#This Row],[32]]),"DNF",    rounds_cum_time[[#This Row],[31]]+laps_times[[#This Row],[32]])</f>
        <v>6.040740740740741E-2</v>
      </c>
      <c r="AP11" s="127">
        <f>IF(ISBLANK(laps_times[[#This Row],[33]]),"DNF",    rounds_cum_time[[#This Row],[32]]+laps_times[[#This Row],[33]])</f>
        <v>6.2303240740740742E-2</v>
      </c>
      <c r="AQ11" s="127">
        <f>IF(ISBLANK(laps_times[[#This Row],[34]]),"DNF",    rounds_cum_time[[#This Row],[33]]+laps_times[[#This Row],[34]])</f>
        <v>6.4187500000000008E-2</v>
      </c>
      <c r="AR11" s="127">
        <f>IF(ISBLANK(laps_times[[#This Row],[35]]),"DNF",    rounds_cum_time[[#This Row],[34]]+laps_times[[#This Row],[35]])</f>
        <v>6.6093750000000007E-2</v>
      </c>
      <c r="AS11" s="127">
        <f>IF(ISBLANK(laps_times[[#This Row],[36]]),"DNF",    rounds_cum_time[[#This Row],[35]]+laps_times[[#This Row],[36]])</f>
        <v>6.8020833333333336E-2</v>
      </c>
      <c r="AT11" s="127">
        <f>IF(ISBLANK(laps_times[[#This Row],[37]]),"DNF",    rounds_cum_time[[#This Row],[36]]+laps_times[[#This Row],[37]])</f>
        <v>6.9934027777777782E-2</v>
      </c>
      <c r="AU11" s="127">
        <f>IF(ISBLANK(laps_times[[#This Row],[38]]),"DNF",    rounds_cum_time[[#This Row],[37]]+laps_times[[#This Row],[38]])</f>
        <v>7.1847222222222229E-2</v>
      </c>
      <c r="AV11" s="127">
        <f>IF(ISBLANK(laps_times[[#This Row],[39]]),"DNF",    rounds_cum_time[[#This Row],[38]]+laps_times[[#This Row],[39]])</f>
        <v>7.3795138888888889E-2</v>
      </c>
      <c r="AW11" s="127">
        <f>IF(ISBLANK(laps_times[[#This Row],[40]]),"DNF",    rounds_cum_time[[#This Row],[39]]+laps_times[[#This Row],[40]])</f>
        <v>7.5709490740740737E-2</v>
      </c>
      <c r="AX11" s="127">
        <f>IF(ISBLANK(laps_times[[#This Row],[41]]),"DNF",    rounds_cum_time[[#This Row],[40]]+laps_times[[#This Row],[41]])</f>
        <v>7.7644675925925916E-2</v>
      </c>
      <c r="AY11" s="127">
        <f>IF(ISBLANK(laps_times[[#This Row],[42]]),"DNF",    rounds_cum_time[[#This Row],[41]]+laps_times[[#This Row],[42]])</f>
        <v>7.9646990740740733E-2</v>
      </c>
      <c r="AZ11" s="127">
        <f>IF(ISBLANK(laps_times[[#This Row],[43]]),"DNF",    rounds_cum_time[[#This Row],[42]]+laps_times[[#This Row],[43]])</f>
        <v>8.1593749999999993E-2</v>
      </c>
      <c r="BA11" s="127">
        <f>IF(ISBLANK(laps_times[[#This Row],[44]]),"DNF",    rounds_cum_time[[#This Row],[43]]+laps_times[[#This Row],[44]])</f>
        <v>8.3541666666666653E-2</v>
      </c>
      <c r="BB11" s="127">
        <f>IF(ISBLANK(laps_times[[#This Row],[45]]),"DNF",    rounds_cum_time[[#This Row],[44]]+laps_times[[#This Row],[45]])</f>
        <v>8.5520833333333324E-2</v>
      </c>
      <c r="BC11" s="127">
        <f>IF(ISBLANK(laps_times[[#This Row],[46]]),"DNF",    rounds_cum_time[[#This Row],[45]]+laps_times[[#This Row],[46]])</f>
        <v>8.7496527777777763E-2</v>
      </c>
      <c r="BD11" s="127">
        <f>IF(ISBLANK(laps_times[[#This Row],[47]]),"DNF",    rounds_cum_time[[#This Row],[46]]+laps_times[[#This Row],[47]])</f>
        <v>8.9445601851851839E-2</v>
      </c>
      <c r="BE11" s="127">
        <f>IF(ISBLANK(laps_times[[#This Row],[48]]),"DNF",    rounds_cum_time[[#This Row],[47]]+laps_times[[#This Row],[48]])</f>
        <v>9.1412037037037028E-2</v>
      </c>
      <c r="BF11" s="127">
        <f>IF(ISBLANK(laps_times[[#This Row],[49]]),"DNF",    rounds_cum_time[[#This Row],[48]]+laps_times[[#This Row],[49]])</f>
        <v>9.3363425925925919E-2</v>
      </c>
      <c r="BG11" s="127">
        <f>IF(ISBLANK(laps_times[[#This Row],[50]]),"DNF",    rounds_cum_time[[#This Row],[49]]+laps_times[[#This Row],[50]])</f>
        <v>9.5332175925925924E-2</v>
      </c>
      <c r="BH11" s="127">
        <f>IF(ISBLANK(laps_times[[#This Row],[51]]),"DNF",    rounds_cum_time[[#This Row],[50]]+laps_times[[#This Row],[51]])</f>
        <v>9.7320601851851846E-2</v>
      </c>
      <c r="BI11" s="127">
        <f>IF(ISBLANK(laps_times[[#This Row],[52]]),"DNF",    rounds_cum_time[[#This Row],[51]]+laps_times[[#This Row],[52]])</f>
        <v>9.9356481481481476E-2</v>
      </c>
      <c r="BJ11" s="127">
        <f>IF(ISBLANK(laps_times[[#This Row],[53]]),"DNF",    rounds_cum_time[[#This Row],[52]]+laps_times[[#This Row],[53]])</f>
        <v>0.10137962962962963</v>
      </c>
      <c r="BK11" s="127">
        <f>IF(ISBLANK(laps_times[[#This Row],[54]]),"DNF",    rounds_cum_time[[#This Row],[53]]+laps_times[[#This Row],[54]])</f>
        <v>0.10341319444444444</v>
      </c>
      <c r="BL11" s="127">
        <f>IF(ISBLANK(laps_times[[#This Row],[55]]),"DNF",    rounds_cum_time[[#This Row],[54]]+laps_times[[#This Row],[55]])</f>
        <v>0.10541782407407407</v>
      </c>
      <c r="BM11" s="127">
        <f>IF(ISBLANK(laps_times[[#This Row],[56]]),"DNF",    rounds_cum_time[[#This Row],[55]]+laps_times[[#This Row],[56]])</f>
        <v>0.10742592592592592</v>
      </c>
      <c r="BN11" s="127">
        <f>IF(ISBLANK(laps_times[[#This Row],[57]]),"DNF",    rounds_cum_time[[#This Row],[56]]+laps_times[[#This Row],[57]])</f>
        <v>0.10943287037037037</v>
      </c>
      <c r="BO11" s="127">
        <f>IF(ISBLANK(laps_times[[#This Row],[58]]),"DNF",    rounds_cum_time[[#This Row],[57]]+laps_times[[#This Row],[58]])</f>
        <v>0.11150347222222223</v>
      </c>
      <c r="BP11" s="127">
        <f>IF(ISBLANK(laps_times[[#This Row],[59]]),"DNF",    rounds_cum_time[[#This Row],[58]]+laps_times[[#This Row],[59]])</f>
        <v>0.11360300925925927</v>
      </c>
      <c r="BQ11" s="127">
        <f>IF(ISBLANK(laps_times[[#This Row],[60]]),"DNF",    rounds_cum_time[[#This Row],[59]]+laps_times[[#This Row],[60]])</f>
        <v>0.11571527777777779</v>
      </c>
      <c r="BR11" s="127">
        <f>IF(ISBLANK(laps_times[[#This Row],[61]]),"DNF",    rounds_cum_time[[#This Row],[60]]+laps_times[[#This Row],[61]])</f>
        <v>0.11781481481481483</v>
      </c>
      <c r="BS11" s="127">
        <f>IF(ISBLANK(laps_times[[#This Row],[62]]),"DNF",    rounds_cum_time[[#This Row],[61]]+laps_times[[#This Row],[62]])</f>
        <v>0.11989814814814817</v>
      </c>
      <c r="BT11" s="128">
        <f>IF(ISBLANK(laps_times[[#This Row],[63]]),"DNF",    rounds_cum_time[[#This Row],[62]]+laps_times[[#This Row],[63]])</f>
        <v>0.12195601851851855</v>
      </c>
      <c r="BU11" s="128">
        <f>IF(ISBLANK(laps_times[[#This Row],[64]]),"DNF",    rounds_cum_time[[#This Row],[63]]+laps_times[[#This Row],[64]])</f>
        <v>0.12401504629629632</v>
      </c>
    </row>
    <row r="12" spans="2:73" x14ac:dyDescent="0.2">
      <c r="B12" s="124">
        <f>laps_times[[#This Row],[poř]]</f>
        <v>9</v>
      </c>
      <c r="C12" s="125">
        <f>laps_times[[#This Row],[s.č.]]</f>
        <v>37</v>
      </c>
      <c r="D12" s="125" t="str">
        <f>laps_times[[#This Row],[jméno]]</f>
        <v>Hokeš Martin</v>
      </c>
      <c r="E12" s="126">
        <f>laps_times[[#This Row],[roč]]</f>
        <v>1977</v>
      </c>
      <c r="F12" s="126" t="str">
        <f>laps_times[[#This Row],[kat]]</f>
        <v>M40</v>
      </c>
      <c r="G12" s="126">
        <f>laps_times[[#This Row],[poř_kat]]</f>
        <v>5</v>
      </c>
      <c r="H12" s="125" t="str">
        <f>IF(ISBLANK(laps_times[[#This Row],[klub]]),"-",laps_times[[#This Row],[klub]])</f>
        <v>-</v>
      </c>
      <c r="I12" s="161">
        <f>laps_times[[#This Row],[celk. čas]]</f>
        <v>0.12477662037037036</v>
      </c>
      <c r="J12" s="127">
        <f>laps_times[[#This Row],[1]]</f>
        <v>2.3391203703703703E-3</v>
      </c>
      <c r="K12" s="127">
        <f>IF(ISBLANK(laps_times[[#This Row],[2]]),"DNF",    rounds_cum_time[[#This Row],[1]]+laps_times[[#This Row],[2]])</f>
        <v>4.1724537037037043E-3</v>
      </c>
      <c r="L12" s="127">
        <f>IF(ISBLANK(laps_times[[#This Row],[3]]),"DNF",    rounds_cum_time[[#This Row],[2]]+laps_times[[#This Row],[3]])</f>
        <v>6.031250000000001E-3</v>
      </c>
      <c r="M12" s="127">
        <f>IF(ISBLANK(laps_times[[#This Row],[4]]),"DNF",    rounds_cum_time[[#This Row],[3]]+laps_times[[#This Row],[4]])</f>
        <v>7.9027777777777794E-3</v>
      </c>
      <c r="N12" s="127">
        <f>IF(ISBLANK(laps_times[[#This Row],[5]]),"DNF",    rounds_cum_time[[#This Row],[4]]+laps_times[[#This Row],[5]])</f>
        <v>9.7708333333333345E-3</v>
      </c>
      <c r="O12" s="127">
        <f>IF(ISBLANK(laps_times[[#This Row],[6]]),"DNF",    rounds_cum_time[[#This Row],[5]]+laps_times[[#This Row],[6]])</f>
        <v>1.1640046296296298E-2</v>
      </c>
      <c r="P12" s="127">
        <f>IF(ISBLANK(laps_times[[#This Row],[7]]),"DNF",    rounds_cum_time[[#This Row],[6]]+laps_times[[#This Row],[7]])</f>
        <v>1.3500000000000002E-2</v>
      </c>
      <c r="Q12" s="127">
        <f>IF(ISBLANK(laps_times[[#This Row],[8]]),"DNF",    rounds_cum_time[[#This Row],[7]]+laps_times[[#This Row],[8]])</f>
        <v>1.539351851851852E-2</v>
      </c>
      <c r="R12" s="127">
        <f>IF(ISBLANK(laps_times[[#This Row],[9]]),"DNF",    rounds_cum_time[[#This Row],[8]]+laps_times[[#This Row],[9]])</f>
        <v>1.7267361111111112E-2</v>
      </c>
      <c r="S12" s="127">
        <f>IF(ISBLANK(laps_times[[#This Row],[10]]),"DNF",    rounds_cum_time[[#This Row],[9]]+laps_times[[#This Row],[10]])</f>
        <v>1.9167824074074073E-2</v>
      </c>
      <c r="T12" s="127">
        <f>IF(ISBLANK(laps_times[[#This Row],[11]]),"DNF",    rounds_cum_time[[#This Row],[10]]+laps_times[[#This Row],[11]])</f>
        <v>2.1077546296296296E-2</v>
      </c>
      <c r="U12" s="127">
        <f>IF(ISBLANK(laps_times[[#This Row],[12]]),"DNF",    rounds_cum_time[[#This Row],[11]]+laps_times[[#This Row],[12]])</f>
        <v>2.2971064814814812E-2</v>
      </c>
      <c r="V12" s="127">
        <f>IF(ISBLANK(laps_times[[#This Row],[13]]),"DNF",    rounds_cum_time[[#This Row],[12]]+laps_times[[#This Row],[13]])</f>
        <v>2.4844907407407406E-2</v>
      </c>
      <c r="W12" s="127">
        <f>IF(ISBLANK(laps_times[[#This Row],[14]]),"DNF",    rounds_cum_time[[#This Row],[13]]+laps_times[[#This Row],[14]])</f>
        <v>2.6746527777777775E-2</v>
      </c>
      <c r="X12" s="127">
        <f>IF(ISBLANK(laps_times[[#This Row],[15]]),"DNF",    rounds_cum_time[[#This Row],[14]]+laps_times[[#This Row],[15]])</f>
        <v>2.8648148148148145E-2</v>
      </c>
      <c r="Y12" s="127">
        <f>IF(ISBLANK(laps_times[[#This Row],[16]]),"DNF",    rounds_cum_time[[#This Row],[15]]+laps_times[[#This Row],[16]])</f>
        <v>3.0533564814814812E-2</v>
      </c>
      <c r="Z12" s="127">
        <f>IF(ISBLANK(laps_times[[#This Row],[17]]),"DNF",    rounds_cum_time[[#This Row],[16]]+laps_times[[#This Row],[17]])</f>
        <v>3.2427083333333329E-2</v>
      </c>
      <c r="AA12" s="127">
        <f>IF(ISBLANK(laps_times[[#This Row],[18]]),"DNF",    rounds_cum_time[[#This Row],[17]]+laps_times[[#This Row],[18]])</f>
        <v>3.4319444444444437E-2</v>
      </c>
      <c r="AB12" s="127">
        <f>IF(ISBLANK(laps_times[[#This Row],[19]]),"DNF",    rounds_cum_time[[#This Row],[18]]+laps_times[[#This Row],[19]])</f>
        <v>3.6216435185185178E-2</v>
      </c>
      <c r="AC12" s="127">
        <f>IF(ISBLANK(laps_times[[#This Row],[20]]),"DNF",    rounds_cum_time[[#This Row],[19]]+laps_times[[#This Row],[20]])</f>
        <v>3.8122685185185176E-2</v>
      </c>
      <c r="AD12" s="127">
        <f>IF(ISBLANK(laps_times[[#This Row],[21]]),"DNF",    rounds_cum_time[[#This Row],[20]]+laps_times[[#This Row],[21]])</f>
        <v>4.0018518518518509E-2</v>
      </c>
      <c r="AE12" s="127">
        <f>IF(ISBLANK(laps_times[[#This Row],[22]]),"DNF",    rounds_cum_time[[#This Row],[21]]+laps_times[[#This Row],[22]])</f>
        <v>4.1937499999999989E-2</v>
      </c>
      <c r="AF12" s="127">
        <f>IF(ISBLANK(laps_times[[#This Row],[23]]),"DNF",    rounds_cum_time[[#This Row],[22]]+laps_times[[#This Row],[23]])</f>
        <v>4.385532407407406E-2</v>
      </c>
      <c r="AG12" s="127">
        <f>IF(ISBLANK(laps_times[[#This Row],[24]]),"DNF",    rounds_cum_time[[#This Row],[23]]+laps_times[[#This Row],[24]])</f>
        <v>4.5760416666666651E-2</v>
      </c>
      <c r="AH12" s="127">
        <f>IF(ISBLANK(laps_times[[#This Row],[25]]),"DNF",    rounds_cum_time[[#This Row],[24]]+laps_times[[#This Row],[25]])</f>
        <v>4.7677083333333314E-2</v>
      </c>
      <c r="AI12" s="127">
        <f>IF(ISBLANK(laps_times[[#This Row],[26]]),"DNF",    rounds_cum_time[[#This Row],[25]]+laps_times[[#This Row],[26]])</f>
        <v>4.9589120370370353E-2</v>
      </c>
      <c r="AJ12" s="127">
        <f>IF(ISBLANK(laps_times[[#This Row],[27]]),"DNF",    rounds_cum_time[[#This Row],[26]]+laps_times[[#This Row],[27]])</f>
        <v>5.1501157407407391E-2</v>
      </c>
      <c r="AK12" s="127">
        <f>IF(ISBLANK(laps_times[[#This Row],[28]]),"DNF",    rounds_cum_time[[#This Row],[27]]+laps_times[[#This Row],[28]])</f>
        <v>5.3406249999999982E-2</v>
      </c>
      <c r="AL12" s="127">
        <f>IF(ISBLANK(laps_times[[#This Row],[29]]),"DNF",    rounds_cum_time[[#This Row],[28]]+laps_times[[#This Row],[29]])</f>
        <v>5.5310185185185164E-2</v>
      </c>
      <c r="AM12" s="127">
        <f>IF(ISBLANK(laps_times[[#This Row],[30]]),"DNF",    rounds_cum_time[[#This Row],[29]]+laps_times[[#This Row],[30]])</f>
        <v>5.7263888888888864E-2</v>
      </c>
      <c r="AN12" s="127">
        <f>IF(ISBLANK(laps_times[[#This Row],[31]]),"DNF",    rounds_cum_time[[#This Row],[30]]+laps_times[[#This Row],[31]])</f>
        <v>5.9151620370370347E-2</v>
      </c>
      <c r="AO12" s="127">
        <f>IF(ISBLANK(laps_times[[#This Row],[32]]),"DNF",    rounds_cum_time[[#This Row],[31]]+laps_times[[#This Row],[32]])</f>
        <v>6.1011574074074051E-2</v>
      </c>
      <c r="AP12" s="127">
        <f>IF(ISBLANK(laps_times[[#This Row],[33]]),"DNF",    rounds_cum_time[[#This Row],[32]]+laps_times[[#This Row],[33]])</f>
        <v>6.2886574074074053E-2</v>
      </c>
      <c r="AQ12" s="127">
        <f>IF(ISBLANK(laps_times[[#This Row],[34]]),"DNF",    rounds_cum_time[[#This Row],[33]]+laps_times[[#This Row],[34]])</f>
        <v>6.4706018518518496E-2</v>
      </c>
      <c r="AR12" s="127">
        <f>IF(ISBLANK(laps_times[[#This Row],[35]]),"DNF",    rounds_cum_time[[#This Row],[34]]+laps_times[[#This Row],[35]])</f>
        <v>6.6571759259259233E-2</v>
      </c>
      <c r="AS12" s="127">
        <f>IF(ISBLANK(laps_times[[#This Row],[36]]),"DNF",    rounds_cum_time[[#This Row],[35]]+laps_times[[#This Row],[36]])</f>
        <v>6.8461805555555533E-2</v>
      </c>
      <c r="AT12" s="127">
        <f>IF(ISBLANK(laps_times[[#This Row],[37]]),"DNF",    rounds_cum_time[[#This Row],[36]]+laps_times[[#This Row],[37]])</f>
        <v>7.0358796296296267E-2</v>
      </c>
      <c r="AU12" s="127">
        <f>IF(ISBLANK(laps_times[[#This Row],[38]]),"DNF",    rounds_cum_time[[#This Row],[37]]+laps_times[[#This Row],[38]])</f>
        <v>7.224652777777775E-2</v>
      </c>
      <c r="AV12" s="127">
        <f>IF(ISBLANK(laps_times[[#This Row],[39]]),"DNF",    rounds_cum_time[[#This Row],[38]]+laps_times[[#This Row],[39]])</f>
        <v>7.4124999999999969E-2</v>
      </c>
      <c r="AW12" s="127">
        <f>IF(ISBLANK(laps_times[[#This Row],[40]]),"DNF",    rounds_cum_time[[#This Row],[39]]+laps_times[[#This Row],[40]])</f>
        <v>7.6013888888888853E-2</v>
      </c>
      <c r="AX12" s="127">
        <f>IF(ISBLANK(laps_times[[#This Row],[41]]),"DNF",    rounds_cum_time[[#This Row],[40]]+laps_times[[#This Row],[41]])</f>
        <v>7.7891203703703671E-2</v>
      </c>
      <c r="AY12" s="127">
        <f>IF(ISBLANK(laps_times[[#This Row],[42]]),"DNF",    rounds_cum_time[[#This Row],[41]]+laps_times[[#This Row],[42]])</f>
        <v>7.9803240740740702E-2</v>
      </c>
      <c r="AZ12" s="127">
        <f>IF(ISBLANK(laps_times[[#This Row],[43]]),"DNF",    rounds_cum_time[[#This Row],[42]]+laps_times[[#This Row],[43]])</f>
        <v>8.1706018518518483E-2</v>
      </c>
      <c r="BA12" s="127">
        <f>IF(ISBLANK(laps_times[[#This Row],[44]]),"DNF",    rounds_cum_time[[#This Row],[43]]+laps_times[[#This Row],[44]])</f>
        <v>8.3611111111111081E-2</v>
      </c>
      <c r="BB12" s="127">
        <f>IF(ISBLANK(laps_times[[#This Row],[45]]),"DNF",    rounds_cum_time[[#This Row],[44]]+laps_times[[#This Row],[45]])</f>
        <v>8.5541666666666641E-2</v>
      </c>
      <c r="BC12" s="127">
        <f>IF(ISBLANK(laps_times[[#This Row],[46]]),"DNF",    rounds_cum_time[[#This Row],[45]]+laps_times[[#This Row],[46]])</f>
        <v>8.7480324074074051E-2</v>
      </c>
      <c r="BD12" s="127">
        <f>IF(ISBLANK(laps_times[[#This Row],[47]]),"DNF",    rounds_cum_time[[#This Row],[46]]+laps_times[[#This Row],[47]])</f>
        <v>8.940740740740738E-2</v>
      </c>
      <c r="BE12" s="127">
        <f>IF(ISBLANK(laps_times[[#This Row],[48]]),"DNF",    rounds_cum_time[[#This Row],[47]]+laps_times[[#This Row],[48]])</f>
        <v>9.1353009259259238E-2</v>
      </c>
      <c r="BF12" s="127">
        <f>IF(ISBLANK(laps_times[[#This Row],[49]]),"DNF",    rounds_cum_time[[#This Row],[48]]+laps_times[[#This Row],[49]])</f>
        <v>9.3329861111111093E-2</v>
      </c>
      <c r="BG12" s="127">
        <f>IF(ISBLANK(laps_times[[#This Row],[50]]),"DNF",    rounds_cum_time[[#This Row],[49]]+laps_times[[#This Row],[50]])</f>
        <v>9.5362268518518506E-2</v>
      </c>
      <c r="BH12" s="127">
        <f>IF(ISBLANK(laps_times[[#This Row],[51]]),"DNF",    rounds_cum_time[[#This Row],[50]]+laps_times[[#This Row],[51]])</f>
        <v>9.737615740740739E-2</v>
      </c>
      <c r="BI12" s="127">
        <f>IF(ISBLANK(laps_times[[#This Row],[52]]),"DNF",    rounds_cum_time[[#This Row],[51]]+laps_times[[#This Row],[52]])</f>
        <v>9.9417824074074054E-2</v>
      </c>
      <c r="BJ12" s="127">
        <f>IF(ISBLANK(laps_times[[#This Row],[53]]),"DNF",    rounds_cum_time[[#This Row],[52]]+laps_times[[#This Row],[53]])</f>
        <v>0.10145254629629627</v>
      </c>
      <c r="BK12" s="127">
        <f>IF(ISBLANK(laps_times[[#This Row],[54]]),"DNF",    rounds_cum_time[[#This Row],[53]]+laps_times[[#This Row],[54]])</f>
        <v>0.10358796296296294</v>
      </c>
      <c r="BL12" s="127">
        <f>IF(ISBLANK(laps_times[[#This Row],[55]]),"DNF",    rounds_cum_time[[#This Row],[54]]+laps_times[[#This Row],[55]])</f>
        <v>0.10569675925925924</v>
      </c>
      <c r="BM12" s="127">
        <f>IF(ISBLANK(laps_times[[#This Row],[56]]),"DNF",    rounds_cum_time[[#This Row],[55]]+laps_times[[#This Row],[56]])</f>
        <v>0.10782754629629628</v>
      </c>
      <c r="BN12" s="127">
        <f>IF(ISBLANK(laps_times[[#This Row],[57]]),"DNF",    rounds_cum_time[[#This Row],[56]]+laps_times[[#This Row],[57]])</f>
        <v>0.11000925925925924</v>
      </c>
      <c r="BO12" s="127">
        <f>IF(ISBLANK(laps_times[[#This Row],[58]]),"DNF",    rounds_cum_time[[#This Row],[57]]+laps_times[[#This Row],[58]])</f>
        <v>0.11221759259259258</v>
      </c>
      <c r="BP12" s="127">
        <f>IF(ISBLANK(laps_times[[#This Row],[59]]),"DNF",    rounds_cum_time[[#This Row],[58]]+laps_times[[#This Row],[59]])</f>
        <v>0.11438541666666666</v>
      </c>
      <c r="BQ12" s="127">
        <f>IF(ISBLANK(laps_times[[#This Row],[60]]),"DNF",    rounds_cum_time[[#This Row],[59]]+laps_times[[#This Row],[60]])</f>
        <v>0.11654282407407407</v>
      </c>
      <c r="BR12" s="127">
        <f>IF(ISBLANK(laps_times[[#This Row],[61]]),"DNF",    rounds_cum_time[[#This Row],[60]]+laps_times[[#This Row],[61]])</f>
        <v>0.11864236111111111</v>
      </c>
      <c r="BS12" s="127">
        <f>IF(ISBLANK(laps_times[[#This Row],[62]]),"DNF",    rounds_cum_time[[#This Row],[61]]+laps_times[[#This Row],[62]])</f>
        <v>0.1207199074074074</v>
      </c>
      <c r="BT12" s="128">
        <f>IF(ISBLANK(laps_times[[#This Row],[63]]),"DNF",    rounds_cum_time[[#This Row],[62]]+laps_times[[#This Row],[63]])</f>
        <v>0.12278009259259258</v>
      </c>
      <c r="BU12" s="128">
        <f>IF(ISBLANK(laps_times[[#This Row],[64]]),"DNF",    rounds_cum_time[[#This Row],[63]]+laps_times[[#This Row],[64]])</f>
        <v>0.12477662037037036</v>
      </c>
    </row>
    <row r="13" spans="2:73" x14ac:dyDescent="0.2">
      <c r="B13" s="124">
        <f>laps_times[[#This Row],[poř]]</f>
        <v>10</v>
      </c>
      <c r="C13" s="125">
        <f>laps_times[[#This Row],[s.č.]]</f>
        <v>136</v>
      </c>
      <c r="D13" s="125" t="str">
        <f>laps_times[[#This Row],[jméno]]</f>
        <v>Vaněček Michael</v>
      </c>
      <c r="E13" s="126">
        <f>laps_times[[#This Row],[roč]]</f>
        <v>1979</v>
      </c>
      <c r="F13" s="126" t="str">
        <f>laps_times[[#This Row],[kat]]</f>
        <v>M30</v>
      </c>
      <c r="G13" s="126">
        <f>laps_times[[#This Row],[poř_kat]]</f>
        <v>5</v>
      </c>
      <c r="H13" s="125" t="str">
        <f>IF(ISBLANK(laps_times[[#This Row],[klub]]),"-",laps_times[[#This Row],[klub]])</f>
        <v>SB CYKLO OLYMPIA</v>
      </c>
      <c r="I13" s="161">
        <f>laps_times[[#This Row],[celk. čas]]</f>
        <v>0.12509490740740739</v>
      </c>
      <c r="J13" s="127">
        <f>laps_times[[#This Row],[1]]</f>
        <v>2.0277777777777777E-3</v>
      </c>
      <c r="K13" s="127">
        <f>IF(ISBLANK(laps_times[[#This Row],[2]]),"DNF",    rounds_cum_time[[#This Row],[1]]+laps_times[[#This Row],[2]])</f>
        <v>3.8078703703703703E-3</v>
      </c>
      <c r="L13" s="127">
        <f>IF(ISBLANK(laps_times[[#This Row],[3]]),"DNF",    rounds_cum_time[[#This Row],[2]]+laps_times[[#This Row],[3]])</f>
        <v>5.587962962962963E-3</v>
      </c>
      <c r="M13" s="127">
        <f>IF(ISBLANK(laps_times[[#This Row],[4]]),"DNF",    rounds_cum_time[[#This Row],[3]]+laps_times[[#This Row],[4]])</f>
        <v>7.4062499999999996E-3</v>
      </c>
      <c r="N13" s="127">
        <f>IF(ISBLANK(laps_times[[#This Row],[5]]),"DNF",    rounds_cum_time[[#This Row],[4]]+laps_times[[#This Row],[5]])</f>
        <v>9.2569444444444444E-3</v>
      </c>
      <c r="O13" s="127">
        <f>IF(ISBLANK(laps_times[[#This Row],[6]]),"DNF",    rounds_cum_time[[#This Row],[5]]+laps_times[[#This Row],[6]])</f>
        <v>1.1144675925925926E-2</v>
      </c>
      <c r="P13" s="127">
        <f>IF(ISBLANK(laps_times[[#This Row],[7]]),"DNF",    rounds_cum_time[[#This Row],[6]]+laps_times[[#This Row],[7]])</f>
        <v>1.2989583333333334E-2</v>
      </c>
      <c r="Q13" s="127">
        <f>IF(ISBLANK(laps_times[[#This Row],[8]]),"DNF",    rounds_cum_time[[#This Row],[7]]+laps_times[[#This Row],[8]])</f>
        <v>1.4834490740740742E-2</v>
      </c>
      <c r="R13" s="127">
        <f>IF(ISBLANK(laps_times[[#This Row],[9]]),"DNF",    rounds_cum_time[[#This Row],[8]]+laps_times[[#This Row],[9]])</f>
        <v>1.6631944444444446E-2</v>
      </c>
      <c r="S13" s="127">
        <f>IF(ISBLANK(laps_times[[#This Row],[10]]),"DNF",    rounds_cum_time[[#This Row],[9]]+laps_times[[#This Row],[10]])</f>
        <v>1.8487268518518521E-2</v>
      </c>
      <c r="T13" s="127">
        <f>IF(ISBLANK(laps_times[[#This Row],[11]]),"DNF",    rounds_cum_time[[#This Row],[10]]+laps_times[[#This Row],[11]])</f>
        <v>2.0375000000000004E-2</v>
      </c>
      <c r="U13" s="127">
        <f>IF(ISBLANK(laps_times[[#This Row],[12]]),"DNF",    rounds_cum_time[[#This Row],[11]]+laps_times[[#This Row],[12]])</f>
        <v>2.2159722222222226E-2</v>
      </c>
      <c r="V13" s="127">
        <f>IF(ISBLANK(laps_times[[#This Row],[13]]),"DNF",    rounds_cum_time[[#This Row],[12]]+laps_times[[#This Row],[13]])</f>
        <v>2.4069444444444449E-2</v>
      </c>
      <c r="W13" s="127">
        <f>IF(ISBLANK(laps_times[[#This Row],[14]]),"DNF",    rounds_cum_time[[#This Row],[13]]+laps_times[[#This Row],[14]])</f>
        <v>2.5898148148148153E-2</v>
      </c>
      <c r="X13" s="127">
        <f>IF(ISBLANK(laps_times[[#This Row],[15]]),"DNF",    rounds_cum_time[[#This Row],[14]]+laps_times[[#This Row],[15]])</f>
        <v>2.7723379629629633E-2</v>
      </c>
      <c r="Y13" s="127">
        <f>IF(ISBLANK(laps_times[[#This Row],[16]]),"DNF",    rounds_cum_time[[#This Row],[15]]+laps_times[[#This Row],[16]])</f>
        <v>2.9603009259259263E-2</v>
      </c>
      <c r="Z13" s="127">
        <f>IF(ISBLANK(laps_times[[#This Row],[17]]),"DNF",    rounds_cum_time[[#This Row],[16]]+laps_times[[#This Row],[17]])</f>
        <v>3.1484953703703709E-2</v>
      </c>
      <c r="AA13" s="127">
        <f>IF(ISBLANK(laps_times[[#This Row],[18]]),"DNF",    rounds_cum_time[[#This Row],[17]]+laps_times[[#This Row],[18]])</f>
        <v>3.3364583333333336E-2</v>
      </c>
      <c r="AB13" s="127">
        <f>IF(ISBLANK(laps_times[[#This Row],[19]]),"DNF",    rounds_cum_time[[#This Row],[18]]+laps_times[[#This Row],[19]])</f>
        <v>3.5254629629629636E-2</v>
      </c>
      <c r="AC13" s="127">
        <f>IF(ISBLANK(laps_times[[#This Row],[20]]),"DNF",    rounds_cum_time[[#This Row],[19]]+laps_times[[#This Row],[20]])</f>
        <v>3.7108796296296299E-2</v>
      </c>
      <c r="AD13" s="127">
        <f>IF(ISBLANK(laps_times[[#This Row],[21]]),"DNF",    rounds_cum_time[[#This Row],[20]]+laps_times[[#This Row],[21]])</f>
        <v>3.8931712962962967E-2</v>
      </c>
      <c r="AE13" s="127">
        <f>IF(ISBLANK(laps_times[[#This Row],[22]]),"DNF",    rounds_cum_time[[#This Row],[21]]+laps_times[[#This Row],[22]])</f>
        <v>4.0768518518518523E-2</v>
      </c>
      <c r="AF13" s="127">
        <f>IF(ISBLANK(laps_times[[#This Row],[23]]),"DNF",    rounds_cum_time[[#This Row],[22]]+laps_times[[#This Row],[23]])</f>
        <v>4.2626157407407411E-2</v>
      </c>
      <c r="AG13" s="127">
        <f>IF(ISBLANK(laps_times[[#This Row],[24]]),"DNF",    rounds_cum_time[[#This Row],[23]]+laps_times[[#This Row],[24]])</f>
        <v>4.4546296296296299E-2</v>
      </c>
      <c r="AH13" s="127">
        <f>IF(ISBLANK(laps_times[[#This Row],[25]]),"DNF",    rounds_cum_time[[#This Row],[24]]+laps_times[[#This Row],[25]])</f>
        <v>4.64375E-2</v>
      </c>
      <c r="AI13" s="127">
        <f>IF(ISBLANK(laps_times[[#This Row],[26]]),"DNF",    rounds_cum_time[[#This Row],[25]]+laps_times[[#This Row],[26]])</f>
        <v>4.8304398148148145E-2</v>
      </c>
      <c r="AJ13" s="127">
        <f>IF(ISBLANK(laps_times[[#This Row],[27]]),"DNF",    rounds_cum_time[[#This Row],[26]]+laps_times[[#This Row],[27]])</f>
        <v>5.0172453703703698E-2</v>
      </c>
      <c r="AK13" s="127">
        <f>IF(ISBLANK(laps_times[[#This Row],[28]]),"DNF",    rounds_cum_time[[#This Row],[27]]+laps_times[[#This Row],[28]])</f>
        <v>5.2079861111111105E-2</v>
      </c>
      <c r="AL13" s="127">
        <f>IF(ISBLANK(laps_times[[#This Row],[29]]),"DNF",    rounds_cum_time[[#This Row],[28]]+laps_times[[#This Row],[29]])</f>
        <v>5.4017361111111106E-2</v>
      </c>
      <c r="AM13" s="127">
        <f>IF(ISBLANK(laps_times[[#This Row],[30]]),"DNF",    rounds_cum_time[[#This Row],[29]]+laps_times[[#This Row],[30]])</f>
        <v>5.5914351851851847E-2</v>
      </c>
      <c r="AN13" s="127">
        <f>IF(ISBLANK(laps_times[[#This Row],[31]]),"DNF",    rounds_cum_time[[#This Row],[30]]+laps_times[[#This Row],[31]])</f>
        <v>5.7803240740740738E-2</v>
      </c>
      <c r="AO13" s="127">
        <f>IF(ISBLANK(laps_times[[#This Row],[32]]),"DNF",    rounds_cum_time[[#This Row],[31]]+laps_times[[#This Row],[32]])</f>
        <v>5.9694444444444439E-2</v>
      </c>
      <c r="AP13" s="127">
        <f>IF(ISBLANK(laps_times[[#This Row],[33]]),"DNF",    rounds_cum_time[[#This Row],[32]]+laps_times[[#This Row],[33]])</f>
        <v>6.1604166666666661E-2</v>
      </c>
      <c r="AQ13" s="127">
        <f>IF(ISBLANK(laps_times[[#This Row],[34]]),"DNF",    rounds_cum_time[[#This Row],[33]]+laps_times[[#This Row],[34]])</f>
        <v>6.3502314814814803E-2</v>
      </c>
      <c r="AR13" s="127">
        <f>IF(ISBLANK(laps_times[[#This Row],[35]]),"DNF",    rounds_cum_time[[#This Row],[34]]+laps_times[[#This Row],[35]])</f>
        <v>6.5428240740740731E-2</v>
      </c>
      <c r="AS13" s="127">
        <f>IF(ISBLANK(laps_times[[#This Row],[36]]),"DNF",    rounds_cum_time[[#This Row],[35]]+laps_times[[#This Row],[36]])</f>
        <v>6.7344907407407395E-2</v>
      </c>
      <c r="AT13" s="127">
        <f>IF(ISBLANK(laps_times[[#This Row],[37]]),"DNF",    rounds_cum_time[[#This Row],[36]]+laps_times[[#This Row],[37]])</f>
        <v>6.9289351851851838E-2</v>
      </c>
      <c r="AU13" s="127">
        <f>IF(ISBLANK(laps_times[[#This Row],[38]]),"DNF",    rounds_cum_time[[#This Row],[37]]+laps_times[[#This Row],[38]])</f>
        <v>7.1236111111111097E-2</v>
      </c>
      <c r="AV13" s="127">
        <f>IF(ISBLANK(laps_times[[#This Row],[39]]),"DNF",    rounds_cum_time[[#This Row],[38]]+laps_times[[#This Row],[39]])</f>
        <v>7.3168981481481474E-2</v>
      </c>
      <c r="AW13" s="127">
        <f>IF(ISBLANK(laps_times[[#This Row],[40]]),"DNF",    rounds_cum_time[[#This Row],[39]]+laps_times[[#This Row],[40]])</f>
        <v>7.5130787037037031E-2</v>
      </c>
      <c r="AX13" s="127">
        <f>IF(ISBLANK(laps_times[[#This Row],[41]]),"DNF",    rounds_cum_time[[#This Row],[40]]+laps_times[[#This Row],[41]])</f>
        <v>7.7043981481481477E-2</v>
      </c>
      <c r="AY13" s="127">
        <f>IF(ISBLANK(laps_times[[#This Row],[42]]),"DNF",    rounds_cum_time[[#This Row],[41]]+laps_times[[#This Row],[42]])</f>
        <v>7.9047453703703696E-2</v>
      </c>
      <c r="AZ13" s="127">
        <f>IF(ISBLANK(laps_times[[#This Row],[43]]),"DNF",    rounds_cum_time[[#This Row],[42]]+laps_times[[#This Row],[43]])</f>
        <v>8.1023148148148136E-2</v>
      </c>
      <c r="BA13" s="127">
        <f>IF(ISBLANK(laps_times[[#This Row],[44]]),"DNF",    rounds_cum_time[[#This Row],[43]]+laps_times[[#This Row],[44]])</f>
        <v>8.3010416666666656E-2</v>
      </c>
      <c r="BB13" s="127">
        <f>IF(ISBLANK(laps_times[[#This Row],[45]]),"DNF",    rounds_cum_time[[#This Row],[44]]+laps_times[[#This Row],[45]])</f>
        <v>8.5018518518518507E-2</v>
      </c>
      <c r="BC13" s="127">
        <f>IF(ISBLANK(laps_times[[#This Row],[46]]),"DNF",    rounds_cum_time[[#This Row],[45]]+laps_times[[#This Row],[46]])</f>
        <v>8.7023148148148141E-2</v>
      </c>
      <c r="BD13" s="127">
        <f>IF(ISBLANK(laps_times[[#This Row],[47]]),"DNF",    rounds_cum_time[[#This Row],[46]]+laps_times[[#This Row],[47]])</f>
        <v>8.902662037037036E-2</v>
      </c>
      <c r="BE13" s="127">
        <f>IF(ISBLANK(laps_times[[#This Row],[48]]),"DNF",    rounds_cum_time[[#This Row],[47]]+laps_times[[#This Row],[48]])</f>
        <v>9.1057870370370358E-2</v>
      </c>
      <c r="BF13" s="127">
        <f>IF(ISBLANK(laps_times[[#This Row],[49]]),"DNF",    rounds_cum_time[[#This Row],[48]]+laps_times[[#This Row],[49]])</f>
        <v>9.3069444444444427E-2</v>
      </c>
      <c r="BG13" s="127">
        <f>IF(ISBLANK(laps_times[[#This Row],[50]]),"DNF",    rounds_cum_time[[#This Row],[49]]+laps_times[[#This Row],[50]])</f>
        <v>9.5135416666666653E-2</v>
      </c>
      <c r="BH13" s="127">
        <f>IF(ISBLANK(laps_times[[#This Row],[51]]),"DNF",    rounds_cum_time[[#This Row],[50]]+laps_times[[#This Row],[51]])</f>
        <v>9.7203703703703695E-2</v>
      </c>
      <c r="BI13" s="127">
        <f>IF(ISBLANK(laps_times[[#This Row],[52]]),"DNF",    rounds_cum_time[[#This Row],[51]]+laps_times[[#This Row],[52]])</f>
        <v>9.9268518518518506E-2</v>
      </c>
      <c r="BJ13" s="127">
        <f>IF(ISBLANK(laps_times[[#This Row],[53]]),"DNF",    rounds_cum_time[[#This Row],[52]]+laps_times[[#This Row],[53]])</f>
        <v>0.10134953703703703</v>
      </c>
      <c r="BK13" s="127">
        <f>IF(ISBLANK(laps_times[[#This Row],[54]]),"DNF",    rounds_cum_time[[#This Row],[53]]+laps_times[[#This Row],[54]])</f>
        <v>0.10344328703703703</v>
      </c>
      <c r="BL13" s="127">
        <f>IF(ISBLANK(laps_times[[#This Row],[55]]),"DNF",    rounds_cum_time[[#This Row],[54]]+laps_times[[#This Row],[55]])</f>
        <v>0.10554513888888889</v>
      </c>
      <c r="BM13" s="127">
        <f>IF(ISBLANK(laps_times[[#This Row],[56]]),"DNF",    rounds_cum_time[[#This Row],[55]]+laps_times[[#This Row],[56]])</f>
        <v>0.10764814814814815</v>
      </c>
      <c r="BN13" s="127">
        <f>IF(ISBLANK(laps_times[[#This Row],[57]]),"DNF",    rounds_cum_time[[#This Row],[56]]+laps_times[[#This Row],[57]])</f>
        <v>0.10986458333333333</v>
      </c>
      <c r="BO13" s="127">
        <f>IF(ISBLANK(laps_times[[#This Row],[58]]),"DNF",    rounds_cum_time[[#This Row],[57]]+laps_times[[#This Row],[58]])</f>
        <v>0.11205555555555556</v>
      </c>
      <c r="BP13" s="127">
        <f>IF(ISBLANK(laps_times[[#This Row],[59]]),"DNF",    rounds_cum_time[[#This Row],[58]]+laps_times[[#This Row],[59]])</f>
        <v>0.11425694444444445</v>
      </c>
      <c r="BQ13" s="127">
        <f>IF(ISBLANK(laps_times[[#This Row],[60]]),"DNF",    rounds_cum_time[[#This Row],[59]]+laps_times[[#This Row],[60]])</f>
        <v>0.11645601851851853</v>
      </c>
      <c r="BR13" s="127">
        <f>IF(ISBLANK(laps_times[[#This Row],[61]]),"DNF",    rounds_cum_time[[#This Row],[60]]+laps_times[[#This Row],[61]])</f>
        <v>0.11867245370370372</v>
      </c>
      <c r="BS13" s="127">
        <f>IF(ISBLANK(laps_times[[#This Row],[62]]),"DNF",    rounds_cum_time[[#This Row],[61]]+laps_times[[#This Row],[62]])</f>
        <v>0.12086921296296298</v>
      </c>
      <c r="BT13" s="128">
        <f>IF(ISBLANK(laps_times[[#This Row],[63]]),"DNF",    rounds_cum_time[[#This Row],[62]]+laps_times[[#This Row],[63]])</f>
        <v>0.12306828703703705</v>
      </c>
      <c r="BU13" s="128">
        <f>IF(ISBLANK(laps_times[[#This Row],[64]]),"DNF",    rounds_cum_time[[#This Row],[63]]+laps_times[[#This Row],[64]])</f>
        <v>0.12509490740740742</v>
      </c>
    </row>
    <row r="14" spans="2:73" x14ac:dyDescent="0.2">
      <c r="B14" s="124">
        <f>laps_times[[#This Row],[poř]]</f>
        <v>11</v>
      </c>
      <c r="C14" s="125">
        <f>laps_times[[#This Row],[s.č.]]</f>
        <v>132</v>
      </c>
      <c r="D14" s="125" t="str">
        <f>laps_times[[#This Row],[jméno]]</f>
        <v>Uhlíř Radek</v>
      </c>
      <c r="E14" s="126">
        <f>laps_times[[#This Row],[roč]]</f>
        <v>1967</v>
      </c>
      <c r="F14" s="126" t="str">
        <f>laps_times[[#This Row],[kat]]</f>
        <v>M50</v>
      </c>
      <c r="G14" s="126">
        <f>laps_times[[#This Row],[poř_kat]]</f>
        <v>1</v>
      </c>
      <c r="H14" s="125" t="str">
        <f>IF(ISBLANK(laps_times[[#This Row],[klub]]),"-",laps_times[[#This Row],[klub]])</f>
        <v>TRISK CB</v>
      </c>
      <c r="I14" s="161">
        <f>laps_times[[#This Row],[celk. čas]]</f>
        <v>0.12578356481481481</v>
      </c>
      <c r="J14" s="127">
        <f>laps_times[[#This Row],[1]]</f>
        <v>2.3449074074074075E-3</v>
      </c>
      <c r="K14" s="127">
        <f>IF(ISBLANK(laps_times[[#This Row],[2]]),"DNF",    rounds_cum_time[[#This Row],[1]]+laps_times[[#This Row],[2]])</f>
        <v>4.193287037037037E-3</v>
      </c>
      <c r="L14" s="127">
        <f>IF(ISBLANK(laps_times[[#This Row],[3]]),"DNF",    rounds_cum_time[[#This Row],[2]]+laps_times[[#This Row],[3]])</f>
        <v>6.0335648148148145E-3</v>
      </c>
      <c r="M14" s="127">
        <f>IF(ISBLANK(laps_times[[#This Row],[4]]),"DNF",    rounds_cum_time[[#This Row],[3]]+laps_times[[#This Row],[4]])</f>
        <v>7.9606481481481473E-3</v>
      </c>
      <c r="N14" s="127">
        <f>IF(ISBLANK(laps_times[[#This Row],[5]]),"DNF",    rounds_cum_time[[#This Row],[4]]+laps_times[[#This Row],[5]])</f>
        <v>9.9004629629629616E-3</v>
      </c>
      <c r="O14" s="127">
        <f>IF(ISBLANK(laps_times[[#This Row],[6]]),"DNF",    rounds_cum_time[[#This Row],[5]]+laps_times[[#This Row],[6]])</f>
        <v>1.1805555555555554E-2</v>
      </c>
      <c r="P14" s="127">
        <f>IF(ISBLANK(laps_times[[#This Row],[7]]),"DNF",    rounds_cum_time[[#This Row],[6]]+laps_times[[#This Row],[7]])</f>
        <v>1.3738425925925925E-2</v>
      </c>
      <c r="Q14" s="127">
        <f>IF(ISBLANK(laps_times[[#This Row],[8]]),"DNF",    rounds_cum_time[[#This Row],[7]]+laps_times[[#This Row],[8]])</f>
        <v>1.5645833333333331E-2</v>
      </c>
      <c r="R14" s="127">
        <f>IF(ISBLANK(laps_times[[#This Row],[9]]),"DNF",    rounds_cum_time[[#This Row],[8]]+laps_times[[#This Row],[9]])</f>
        <v>1.7572916666666664E-2</v>
      </c>
      <c r="S14" s="127">
        <f>IF(ISBLANK(laps_times[[#This Row],[10]]),"DNF",    rounds_cum_time[[#This Row],[9]]+laps_times[[#This Row],[10]])</f>
        <v>1.9532407407407405E-2</v>
      </c>
      <c r="T14" s="127">
        <f>IF(ISBLANK(laps_times[[#This Row],[11]]),"DNF",    rounds_cum_time[[#This Row],[10]]+laps_times[[#This Row],[11]])</f>
        <v>2.1465277777777774E-2</v>
      </c>
      <c r="U14" s="127">
        <f>IF(ISBLANK(laps_times[[#This Row],[12]]),"DNF",    rounds_cum_time[[#This Row],[11]]+laps_times[[#This Row],[12]])</f>
        <v>2.3414351851851849E-2</v>
      </c>
      <c r="V14" s="127">
        <f>IF(ISBLANK(laps_times[[#This Row],[13]]),"DNF",    rounds_cum_time[[#This Row],[12]]+laps_times[[#This Row],[13]])</f>
        <v>2.5363425925925925E-2</v>
      </c>
      <c r="W14" s="127">
        <f>IF(ISBLANK(laps_times[[#This Row],[14]]),"DNF",    rounds_cum_time[[#This Row],[13]]+laps_times[[#This Row],[14]])</f>
        <v>2.7334490740740739E-2</v>
      </c>
      <c r="X14" s="127">
        <f>IF(ISBLANK(laps_times[[#This Row],[15]]),"DNF",    rounds_cum_time[[#This Row],[14]]+laps_times[[#This Row],[15]])</f>
        <v>2.9278935185185182E-2</v>
      </c>
      <c r="Y14" s="127">
        <f>IF(ISBLANK(laps_times[[#This Row],[16]]),"DNF",    rounds_cum_time[[#This Row],[15]]+laps_times[[#This Row],[16]])</f>
        <v>3.1214120370370368E-2</v>
      </c>
      <c r="Z14" s="127">
        <f>IF(ISBLANK(laps_times[[#This Row],[17]]),"DNF",    rounds_cum_time[[#This Row],[16]]+laps_times[[#This Row],[17]])</f>
        <v>3.3145833333333333E-2</v>
      </c>
      <c r="AA14" s="127">
        <f>IF(ISBLANK(laps_times[[#This Row],[18]]),"DNF",    rounds_cum_time[[#This Row],[17]]+laps_times[[#This Row],[18]])</f>
        <v>3.5076388888888886E-2</v>
      </c>
      <c r="AB14" s="127">
        <f>IF(ISBLANK(laps_times[[#This Row],[19]]),"DNF",    rounds_cum_time[[#This Row],[18]]+laps_times[[#This Row],[19]])</f>
        <v>3.699305555555555E-2</v>
      </c>
      <c r="AC14" s="127">
        <f>IF(ISBLANK(laps_times[[#This Row],[20]]),"DNF",    rounds_cum_time[[#This Row],[19]]+laps_times[[#This Row],[20]])</f>
        <v>3.8921296296296287E-2</v>
      </c>
      <c r="AD14" s="127">
        <f>IF(ISBLANK(laps_times[[#This Row],[21]]),"DNF",    rounds_cum_time[[#This Row],[20]]+laps_times[[#This Row],[21]])</f>
        <v>4.0851851851851841E-2</v>
      </c>
      <c r="AE14" s="127">
        <f>IF(ISBLANK(laps_times[[#This Row],[22]]),"DNF",    rounds_cum_time[[#This Row],[21]]+laps_times[[#This Row],[22]])</f>
        <v>4.2789351851851842E-2</v>
      </c>
      <c r="AF14" s="127">
        <f>IF(ISBLANK(laps_times[[#This Row],[23]]),"DNF",    rounds_cum_time[[#This Row],[22]]+laps_times[[#This Row],[23]])</f>
        <v>4.470949074074073E-2</v>
      </c>
      <c r="AG14" s="127">
        <f>IF(ISBLANK(laps_times[[#This Row],[24]]),"DNF",    rounds_cum_time[[#This Row],[23]]+laps_times[[#This Row],[24]])</f>
        <v>4.6626157407407394E-2</v>
      </c>
      <c r="AH14" s="127">
        <f>IF(ISBLANK(laps_times[[#This Row],[25]]),"DNF",    rounds_cum_time[[#This Row],[24]]+laps_times[[#This Row],[25]])</f>
        <v>4.8557870370370355E-2</v>
      </c>
      <c r="AI14" s="127">
        <f>IF(ISBLANK(laps_times[[#This Row],[26]]),"DNF",    rounds_cum_time[[#This Row],[25]]+laps_times[[#This Row],[26]])</f>
        <v>5.0483796296296284E-2</v>
      </c>
      <c r="AJ14" s="127">
        <f>IF(ISBLANK(laps_times[[#This Row],[27]]),"DNF",    rounds_cum_time[[#This Row],[26]]+laps_times[[#This Row],[27]])</f>
        <v>5.2418981481481469E-2</v>
      </c>
      <c r="AK14" s="127">
        <f>IF(ISBLANK(laps_times[[#This Row],[28]]),"DNF",    rounds_cum_time[[#This Row],[27]]+laps_times[[#This Row],[28]])</f>
        <v>5.4327546296296284E-2</v>
      </c>
      <c r="AL14" s="127">
        <f>IF(ISBLANK(laps_times[[#This Row],[29]]),"DNF",    rounds_cum_time[[#This Row],[28]]+laps_times[[#This Row],[29]])</f>
        <v>5.6248842592592579E-2</v>
      </c>
      <c r="AM14" s="127">
        <f>IF(ISBLANK(laps_times[[#This Row],[30]]),"DNF",    rounds_cum_time[[#This Row],[29]]+laps_times[[#This Row],[30]])</f>
        <v>5.8190972222222206E-2</v>
      </c>
      <c r="AN14" s="127">
        <f>IF(ISBLANK(laps_times[[#This Row],[31]]),"DNF",    rounds_cum_time[[#This Row],[30]]+laps_times[[#This Row],[31]])</f>
        <v>6.0136574074074058E-2</v>
      </c>
      <c r="AO14" s="127">
        <f>IF(ISBLANK(laps_times[[#This Row],[32]]),"DNF",    rounds_cum_time[[#This Row],[31]]+laps_times[[#This Row],[32]])</f>
        <v>6.2076388888888875E-2</v>
      </c>
      <c r="AP14" s="127">
        <f>IF(ISBLANK(laps_times[[#This Row],[33]]),"DNF",    rounds_cum_time[[#This Row],[32]]+laps_times[[#This Row],[33]])</f>
        <v>6.4005787037037021E-2</v>
      </c>
      <c r="AQ14" s="127">
        <f>IF(ISBLANK(laps_times[[#This Row],[34]]),"DNF",    rounds_cum_time[[#This Row],[33]]+laps_times[[#This Row],[34]])</f>
        <v>6.5946759259259247E-2</v>
      </c>
      <c r="AR14" s="127">
        <f>IF(ISBLANK(laps_times[[#This Row],[35]]),"DNF",    rounds_cum_time[[#This Row],[34]]+laps_times[[#This Row],[35]])</f>
        <v>6.7869212962962944E-2</v>
      </c>
      <c r="AS14" s="127">
        <f>IF(ISBLANK(laps_times[[#This Row],[36]]),"DNF",    rounds_cum_time[[#This Row],[35]]+laps_times[[#This Row],[36]])</f>
        <v>6.9820601851851835E-2</v>
      </c>
      <c r="AT14" s="127">
        <f>IF(ISBLANK(laps_times[[#This Row],[37]]),"DNF",    rounds_cum_time[[#This Row],[36]]+laps_times[[#This Row],[37]])</f>
        <v>7.1803240740740723E-2</v>
      </c>
      <c r="AU14" s="127">
        <f>IF(ISBLANK(laps_times[[#This Row],[38]]),"DNF",    rounds_cum_time[[#This Row],[37]]+laps_times[[#This Row],[38]])</f>
        <v>7.37361111111111E-2</v>
      </c>
      <c r="AV14" s="127">
        <f>IF(ISBLANK(laps_times[[#This Row],[39]]),"DNF",    rounds_cum_time[[#This Row],[38]]+laps_times[[#This Row],[39]])</f>
        <v>7.5710648148148138E-2</v>
      </c>
      <c r="AW14" s="127">
        <f>IF(ISBLANK(laps_times[[#This Row],[40]]),"DNF",    rounds_cum_time[[#This Row],[39]]+laps_times[[#This Row],[40]])</f>
        <v>7.7667824074074063E-2</v>
      </c>
      <c r="AX14" s="127">
        <f>IF(ISBLANK(laps_times[[#This Row],[41]]),"DNF",    rounds_cum_time[[#This Row],[40]]+laps_times[[#This Row],[41]])</f>
        <v>7.9633101851851837E-2</v>
      </c>
      <c r="AY14" s="127">
        <f>IF(ISBLANK(laps_times[[#This Row],[42]]),"DNF",    rounds_cum_time[[#This Row],[41]]+laps_times[[#This Row],[42]])</f>
        <v>8.1587962962962945E-2</v>
      </c>
      <c r="AZ14" s="127">
        <f>IF(ISBLANK(laps_times[[#This Row],[43]]),"DNF",    rounds_cum_time[[#This Row],[42]]+laps_times[[#This Row],[43]])</f>
        <v>8.3535879629629606E-2</v>
      </c>
      <c r="BA14" s="127">
        <f>IF(ISBLANK(laps_times[[#This Row],[44]]),"DNF",    rounds_cum_time[[#This Row],[43]]+laps_times[[#This Row],[44]])</f>
        <v>8.5516203703703678E-2</v>
      </c>
      <c r="BB14" s="127">
        <f>IF(ISBLANK(laps_times[[#This Row],[45]]),"DNF",    rounds_cum_time[[#This Row],[44]]+laps_times[[#This Row],[45]])</f>
        <v>8.7490740740740716E-2</v>
      </c>
      <c r="BC14" s="127">
        <f>IF(ISBLANK(laps_times[[#This Row],[46]]),"DNF",    rounds_cum_time[[#This Row],[45]]+laps_times[[#This Row],[46]])</f>
        <v>8.9443287037037009E-2</v>
      </c>
      <c r="BD14" s="127">
        <f>IF(ISBLANK(laps_times[[#This Row],[47]]),"DNF",    rounds_cum_time[[#This Row],[46]]+laps_times[[#This Row],[47]])</f>
        <v>9.1369212962962937E-2</v>
      </c>
      <c r="BE14" s="127">
        <f>IF(ISBLANK(laps_times[[#This Row],[48]]),"DNF",    rounds_cum_time[[#This Row],[47]]+laps_times[[#This Row],[48]])</f>
        <v>9.3336805555555527E-2</v>
      </c>
      <c r="BF14" s="127">
        <f>IF(ISBLANK(laps_times[[#This Row],[49]]),"DNF",    rounds_cum_time[[#This Row],[48]]+laps_times[[#This Row],[49]])</f>
        <v>9.5347222222222194E-2</v>
      </c>
      <c r="BG14" s="127">
        <f>IF(ISBLANK(laps_times[[#This Row],[50]]),"DNF",    rounds_cum_time[[#This Row],[49]]+laps_times[[#This Row],[50]])</f>
        <v>9.7287037037037005E-2</v>
      </c>
      <c r="BH14" s="127">
        <f>IF(ISBLANK(laps_times[[#This Row],[51]]),"DNF",    rounds_cum_time[[#This Row],[50]]+laps_times[[#This Row],[51]])</f>
        <v>9.9298611111111074E-2</v>
      </c>
      <c r="BI14" s="127">
        <f>IF(ISBLANK(laps_times[[#This Row],[52]]),"DNF",    rounds_cum_time[[#This Row],[51]]+laps_times[[#This Row],[52]])</f>
        <v>0.10133912037037034</v>
      </c>
      <c r="BJ14" s="127">
        <f>IF(ISBLANK(laps_times[[#This Row],[53]]),"DNF",    rounds_cum_time[[#This Row],[52]]+laps_times[[#This Row],[53]])</f>
        <v>0.10340972222222219</v>
      </c>
      <c r="BK14" s="127">
        <f>IF(ISBLANK(laps_times[[#This Row],[54]]),"DNF",    rounds_cum_time[[#This Row],[53]]+laps_times[[#This Row],[54]])</f>
        <v>0.1054259259259259</v>
      </c>
      <c r="BL14" s="127">
        <f>IF(ISBLANK(laps_times[[#This Row],[55]]),"DNF",    rounds_cum_time[[#This Row],[54]]+laps_times[[#This Row],[55]])</f>
        <v>0.10742939814814811</v>
      </c>
      <c r="BM14" s="127">
        <f>IF(ISBLANK(laps_times[[#This Row],[56]]),"DNF",    rounds_cum_time[[#This Row],[55]]+laps_times[[#This Row],[56]])</f>
        <v>0.10944560185185181</v>
      </c>
      <c r="BN14" s="127">
        <f>IF(ISBLANK(laps_times[[#This Row],[57]]),"DNF",    rounds_cum_time[[#This Row],[56]]+laps_times[[#This Row],[57]])</f>
        <v>0.11150578703703699</v>
      </c>
      <c r="BO14" s="127">
        <f>IF(ISBLANK(laps_times[[#This Row],[58]]),"DNF",    rounds_cum_time[[#This Row],[57]]+laps_times[[#This Row],[58]])</f>
        <v>0.1135706018518518</v>
      </c>
      <c r="BP14" s="127">
        <f>IF(ISBLANK(laps_times[[#This Row],[59]]),"DNF",    rounds_cum_time[[#This Row],[58]]+laps_times[[#This Row],[59]])</f>
        <v>0.11565393518518514</v>
      </c>
      <c r="BQ14" s="127">
        <f>IF(ISBLANK(laps_times[[#This Row],[60]]),"DNF",    rounds_cum_time[[#This Row],[59]]+laps_times[[#This Row],[60]])</f>
        <v>0.1177569444444444</v>
      </c>
      <c r="BR14" s="127">
        <f>IF(ISBLANK(laps_times[[#This Row],[61]]),"DNF",    rounds_cum_time[[#This Row],[60]]+laps_times[[#This Row],[61]])</f>
        <v>0.11981481481481478</v>
      </c>
      <c r="BS14" s="127">
        <f>IF(ISBLANK(laps_times[[#This Row],[62]]),"DNF",    rounds_cum_time[[#This Row],[61]]+laps_times[[#This Row],[62]])</f>
        <v>0.12186111111111107</v>
      </c>
      <c r="BT14" s="128">
        <f>IF(ISBLANK(laps_times[[#This Row],[63]]),"DNF",    rounds_cum_time[[#This Row],[62]]+laps_times[[#This Row],[63]])</f>
        <v>0.12386574074074071</v>
      </c>
      <c r="BU14" s="128">
        <f>IF(ISBLANK(laps_times[[#This Row],[64]]),"DNF",    rounds_cum_time[[#This Row],[63]]+laps_times[[#This Row],[64]])</f>
        <v>0.12578356481481479</v>
      </c>
    </row>
    <row r="15" spans="2:73" x14ac:dyDescent="0.2">
      <c r="B15" s="124">
        <f>laps_times[[#This Row],[poř]]</f>
        <v>12</v>
      </c>
      <c r="C15" s="125">
        <f>laps_times[[#This Row],[s.č.]]</f>
        <v>104</v>
      </c>
      <c r="D15" s="125" t="str">
        <f>laps_times[[#This Row],[jméno]]</f>
        <v>Rokos Lukáš</v>
      </c>
      <c r="E15" s="126">
        <f>laps_times[[#This Row],[roč]]</f>
        <v>1987</v>
      </c>
      <c r="F15" s="126" t="str">
        <f>laps_times[[#This Row],[kat]]</f>
        <v>M30</v>
      </c>
      <c r="G15" s="126">
        <f>laps_times[[#This Row],[poř_kat]]</f>
        <v>6</v>
      </c>
      <c r="H15" s="125" t="str">
        <f>IF(ISBLANK(laps_times[[#This Row],[klub]]),"-",laps_times[[#This Row],[klub]])</f>
        <v>Jiskra Třeboň</v>
      </c>
      <c r="I15" s="161">
        <f>laps_times[[#This Row],[celk. čas]]</f>
        <v>0.12709953703703705</v>
      </c>
      <c r="J15" s="127">
        <f>laps_times[[#This Row],[1]]</f>
        <v>2.3472222222222223E-3</v>
      </c>
      <c r="K15" s="127">
        <f>IF(ISBLANK(laps_times[[#This Row],[2]]),"DNF",    rounds_cum_time[[#This Row],[1]]+laps_times[[#This Row],[2]])</f>
        <v>4.130787037037037E-3</v>
      </c>
      <c r="L15" s="127">
        <f>IF(ISBLANK(laps_times[[#This Row],[3]]),"DNF",    rounds_cum_time[[#This Row],[2]]+laps_times[[#This Row],[3]])</f>
        <v>5.9641203703703705E-3</v>
      </c>
      <c r="M15" s="127">
        <f>IF(ISBLANK(laps_times[[#This Row],[4]]),"DNF",    rounds_cum_time[[#This Row],[3]]+laps_times[[#This Row],[4]])</f>
        <v>7.8136574074074081E-3</v>
      </c>
      <c r="N15" s="127">
        <f>IF(ISBLANK(laps_times[[#This Row],[5]]),"DNF",    rounds_cum_time[[#This Row],[4]]+laps_times[[#This Row],[5]])</f>
        <v>9.6458333333333344E-3</v>
      </c>
      <c r="O15" s="127">
        <f>IF(ISBLANK(laps_times[[#This Row],[6]]),"DNF",    rounds_cum_time[[#This Row],[5]]+laps_times[[#This Row],[6]])</f>
        <v>1.1523148148148149E-2</v>
      </c>
      <c r="P15" s="127">
        <f>IF(ISBLANK(laps_times[[#This Row],[7]]),"DNF",    rounds_cum_time[[#This Row],[6]]+laps_times[[#This Row],[7]])</f>
        <v>1.3401620370370371E-2</v>
      </c>
      <c r="Q15" s="127">
        <f>IF(ISBLANK(laps_times[[#This Row],[8]]),"DNF",    rounds_cum_time[[#This Row],[7]]+laps_times[[#This Row],[8]])</f>
        <v>1.5265046296296297E-2</v>
      </c>
      <c r="R15" s="127">
        <f>IF(ISBLANK(laps_times[[#This Row],[9]]),"DNF",    rounds_cum_time[[#This Row],[8]]+laps_times[[#This Row],[9]])</f>
        <v>1.711226851851852E-2</v>
      </c>
      <c r="S15" s="127">
        <f>IF(ISBLANK(laps_times[[#This Row],[10]]),"DNF",    rounds_cum_time[[#This Row],[9]]+laps_times[[#This Row],[10]])</f>
        <v>1.8972222222222224E-2</v>
      </c>
      <c r="T15" s="127">
        <f>IF(ISBLANK(laps_times[[#This Row],[11]]),"DNF",    rounds_cum_time[[#This Row],[10]]+laps_times[[#This Row],[11]])</f>
        <v>2.0810185185185185E-2</v>
      </c>
      <c r="U15" s="127">
        <f>IF(ISBLANK(laps_times[[#This Row],[12]]),"DNF",    rounds_cum_time[[#This Row],[11]]+laps_times[[#This Row],[12]])</f>
        <v>2.266550925925926E-2</v>
      </c>
      <c r="V15" s="127">
        <f>IF(ISBLANK(laps_times[[#This Row],[13]]),"DNF",    rounds_cum_time[[#This Row],[12]]+laps_times[[#This Row],[13]])</f>
        <v>2.4562500000000001E-2</v>
      </c>
      <c r="W15" s="127">
        <f>IF(ISBLANK(laps_times[[#This Row],[14]]),"DNF",    rounds_cum_time[[#This Row],[13]]+laps_times[[#This Row],[14]])</f>
        <v>2.6413194444444444E-2</v>
      </c>
      <c r="X15" s="127">
        <f>IF(ISBLANK(laps_times[[#This Row],[15]]),"DNF",    rounds_cum_time[[#This Row],[14]]+laps_times[[#This Row],[15]])</f>
        <v>2.8299768518518519E-2</v>
      </c>
      <c r="Y15" s="127">
        <f>IF(ISBLANK(laps_times[[#This Row],[16]]),"DNF",    rounds_cum_time[[#This Row],[15]]+laps_times[[#This Row],[16]])</f>
        <v>3.0186342592592594E-2</v>
      </c>
      <c r="Z15" s="127">
        <f>IF(ISBLANK(laps_times[[#This Row],[17]]),"DNF",    rounds_cum_time[[#This Row],[16]]+laps_times[[#This Row],[17]])</f>
        <v>3.2086805555555556E-2</v>
      </c>
      <c r="AA15" s="127">
        <f>IF(ISBLANK(laps_times[[#This Row],[18]]),"DNF",    rounds_cum_time[[#This Row],[17]]+laps_times[[#This Row],[18]])</f>
        <v>3.4011574074074076E-2</v>
      </c>
      <c r="AB15" s="127">
        <f>IF(ISBLANK(laps_times[[#This Row],[19]]),"DNF",    rounds_cum_time[[#This Row],[18]]+laps_times[[#This Row],[19]])</f>
        <v>3.5957175925925927E-2</v>
      </c>
      <c r="AC15" s="127">
        <f>IF(ISBLANK(laps_times[[#This Row],[20]]),"DNF",    rounds_cum_time[[#This Row],[19]]+laps_times[[#This Row],[20]])</f>
        <v>3.7890046296296297E-2</v>
      </c>
      <c r="AD15" s="127">
        <f>IF(ISBLANK(laps_times[[#This Row],[21]]),"DNF",    rounds_cum_time[[#This Row],[20]]+laps_times[[#This Row],[21]])</f>
        <v>3.9813657407407409E-2</v>
      </c>
      <c r="AE15" s="127">
        <f>IF(ISBLANK(laps_times[[#This Row],[22]]),"DNF",    rounds_cum_time[[#This Row],[21]]+laps_times[[#This Row],[22]])</f>
        <v>4.1733796296296297E-2</v>
      </c>
      <c r="AF15" s="127">
        <f>IF(ISBLANK(laps_times[[#This Row],[23]]),"DNF",    rounds_cum_time[[#This Row],[22]]+laps_times[[#This Row],[23]])</f>
        <v>4.3668981481481482E-2</v>
      </c>
      <c r="AG15" s="127">
        <f>IF(ISBLANK(laps_times[[#This Row],[24]]),"DNF",    rounds_cum_time[[#This Row],[23]]+laps_times[[#This Row],[24]])</f>
        <v>4.5587962962962962E-2</v>
      </c>
      <c r="AH15" s="127">
        <f>IF(ISBLANK(laps_times[[#This Row],[25]]),"DNF",    rounds_cum_time[[#This Row],[24]]+laps_times[[#This Row],[25]])</f>
        <v>4.7525462962962964E-2</v>
      </c>
      <c r="AI15" s="127">
        <f>IF(ISBLANK(laps_times[[#This Row],[26]]),"DNF",    rounds_cum_time[[#This Row],[25]]+laps_times[[#This Row],[26]])</f>
        <v>4.9449074074074076E-2</v>
      </c>
      <c r="AJ15" s="127">
        <f>IF(ISBLANK(laps_times[[#This Row],[27]]),"DNF",    rounds_cum_time[[#This Row],[26]]+laps_times[[#This Row],[27]])</f>
        <v>5.1409722222222225E-2</v>
      </c>
      <c r="AK15" s="127">
        <f>IF(ISBLANK(laps_times[[#This Row],[28]]),"DNF",    rounds_cum_time[[#This Row],[27]]+laps_times[[#This Row],[28]])</f>
        <v>5.3376157407407407E-2</v>
      </c>
      <c r="AL15" s="127">
        <f>IF(ISBLANK(laps_times[[#This Row],[29]]),"DNF",    rounds_cum_time[[#This Row],[28]]+laps_times[[#This Row],[29]])</f>
        <v>5.5343749999999997E-2</v>
      </c>
      <c r="AM15" s="127">
        <f>IF(ISBLANK(laps_times[[#This Row],[30]]),"DNF",    rounds_cum_time[[#This Row],[29]]+laps_times[[#This Row],[30]])</f>
        <v>5.7312499999999995E-2</v>
      </c>
      <c r="AN15" s="127">
        <f>IF(ISBLANK(laps_times[[#This Row],[31]]),"DNF",    rounds_cum_time[[#This Row],[30]]+laps_times[[#This Row],[31]])</f>
        <v>5.9288194444444442E-2</v>
      </c>
      <c r="AO15" s="127">
        <f>IF(ISBLANK(laps_times[[#This Row],[32]]),"DNF",    rounds_cum_time[[#This Row],[31]]+laps_times[[#This Row],[32]])</f>
        <v>6.1247685185185183E-2</v>
      </c>
      <c r="AP15" s="127">
        <f>IF(ISBLANK(laps_times[[#This Row],[33]]),"DNF",    rounds_cum_time[[#This Row],[32]]+laps_times[[#This Row],[33]])</f>
        <v>6.3196759259259258E-2</v>
      </c>
      <c r="AQ15" s="127">
        <f>IF(ISBLANK(laps_times[[#This Row],[34]]),"DNF",    rounds_cum_time[[#This Row],[33]]+laps_times[[#This Row],[34]])</f>
        <v>6.5106481481481474E-2</v>
      </c>
      <c r="AR15" s="127">
        <f>IF(ISBLANK(laps_times[[#This Row],[35]]),"DNF",    rounds_cum_time[[#This Row],[34]]+laps_times[[#This Row],[35]])</f>
        <v>6.7063657407407398E-2</v>
      </c>
      <c r="AS15" s="127">
        <f>IF(ISBLANK(laps_times[[#This Row],[36]]),"DNF",    rounds_cum_time[[#This Row],[35]]+laps_times[[#This Row],[36]])</f>
        <v>6.9026620370370356E-2</v>
      </c>
      <c r="AT15" s="127">
        <f>IF(ISBLANK(laps_times[[#This Row],[37]]),"DNF",    rounds_cum_time[[#This Row],[36]]+laps_times[[#This Row],[37]])</f>
        <v>7.1026620370370358E-2</v>
      </c>
      <c r="AU15" s="127">
        <f>IF(ISBLANK(laps_times[[#This Row],[38]]),"DNF",    rounds_cum_time[[#This Row],[37]]+laps_times[[#This Row],[38]])</f>
        <v>7.3028935185185176E-2</v>
      </c>
      <c r="AV15" s="127">
        <f>IF(ISBLANK(laps_times[[#This Row],[39]]),"DNF",    rounds_cum_time[[#This Row],[38]]+laps_times[[#This Row],[39]])</f>
        <v>7.4987268518518516E-2</v>
      </c>
      <c r="AW15" s="127">
        <f>IF(ISBLANK(laps_times[[#This Row],[40]]),"DNF",    rounds_cum_time[[#This Row],[39]]+laps_times[[#This Row],[40]])</f>
        <v>7.7004629629629631E-2</v>
      </c>
      <c r="AX15" s="127">
        <f>IF(ISBLANK(laps_times[[#This Row],[41]]),"DNF",    rounds_cum_time[[#This Row],[40]]+laps_times[[#This Row],[41]])</f>
        <v>7.9030092592592596E-2</v>
      </c>
      <c r="AY15" s="127">
        <f>IF(ISBLANK(laps_times[[#This Row],[42]]),"DNF",    rounds_cum_time[[#This Row],[41]]+laps_times[[#This Row],[42]])</f>
        <v>8.1049768518518528E-2</v>
      </c>
      <c r="AZ15" s="127">
        <f>IF(ISBLANK(laps_times[[#This Row],[43]]),"DNF",    rounds_cum_time[[#This Row],[42]]+laps_times[[#This Row],[43]])</f>
        <v>8.3056712962962978E-2</v>
      </c>
      <c r="BA15" s="127">
        <f>IF(ISBLANK(laps_times[[#This Row],[44]]),"DNF",    rounds_cum_time[[#This Row],[43]]+laps_times[[#This Row],[44]])</f>
        <v>8.5074074074074094E-2</v>
      </c>
      <c r="BB15" s="127">
        <f>IF(ISBLANK(laps_times[[#This Row],[45]]),"DNF",    rounds_cum_time[[#This Row],[44]]+laps_times[[#This Row],[45]])</f>
        <v>8.7053240740740764E-2</v>
      </c>
      <c r="BC15" s="127">
        <f>IF(ISBLANK(laps_times[[#This Row],[46]]),"DNF",    rounds_cum_time[[#This Row],[45]]+laps_times[[#This Row],[46]])</f>
        <v>8.9049768518518549E-2</v>
      </c>
      <c r="BD15" s="127">
        <f>IF(ISBLANK(laps_times[[#This Row],[47]]),"DNF",    rounds_cum_time[[#This Row],[46]]+laps_times[[#This Row],[47]])</f>
        <v>9.1078703703703731E-2</v>
      </c>
      <c r="BE15" s="127">
        <f>IF(ISBLANK(laps_times[[#This Row],[48]]),"DNF",    rounds_cum_time[[#This Row],[47]]+laps_times[[#This Row],[48]])</f>
        <v>9.3156250000000024E-2</v>
      </c>
      <c r="BF15" s="127">
        <f>IF(ISBLANK(laps_times[[#This Row],[49]]),"DNF",    rounds_cum_time[[#This Row],[48]]+laps_times[[#This Row],[49]])</f>
        <v>9.5219907407407434E-2</v>
      </c>
      <c r="BG15" s="127">
        <f>IF(ISBLANK(laps_times[[#This Row],[50]]),"DNF",    rounds_cum_time[[#This Row],[49]]+laps_times[[#This Row],[50]])</f>
        <v>9.7313657407407439E-2</v>
      </c>
      <c r="BH15" s="127">
        <f>IF(ISBLANK(laps_times[[#This Row],[51]]),"DNF",    rounds_cum_time[[#This Row],[50]]+laps_times[[#This Row],[51]])</f>
        <v>9.9407407407407444E-2</v>
      </c>
      <c r="BI15" s="127">
        <f>IF(ISBLANK(laps_times[[#This Row],[52]]),"DNF",    rounds_cum_time[[#This Row],[51]]+laps_times[[#This Row],[52]])</f>
        <v>0.10155555555555559</v>
      </c>
      <c r="BJ15" s="127">
        <f>IF(ISBLANK(laps_times[[#This Row],[53]]),"DNF",    rounds_cum_time[[#This Row],[52]]+laps_times[[#This Row],[53]])</f>
        <v>0.10371412037037041</v>
      </c>
      <c r="BK15" s="127">
        <f>IF(ISBLANK(laps_times[[#This Row],[54]]),"DNF",    rounds_cum_time[[#This Row],[53]]+laps_times[[#This Row],[54]])</f>
        <v>0.10585648148148152</v>
      </c>
      <c r="BL15" s="127">
        <f>IF(ISBLANK(laps_times[[#This Row],[55]]),"DNF",    rounds_cum_time[[#This Row],[54]]+laps_times[[#This Row],[55]])</f>
        <v>0.10799305555555559</v>
      </c>
      <c r="BM15" s="127">
        <f>IF(ISBLANK(laps_times[[#This Row],[56]]),"DNF",    rounds_cum_time[[#This Row],[55]]+laps_times[[#This Row],[56]])</f>
        <v>0.11010879629629633</v>
      </c>
      <c r="BN15" s="127">
        <f>IF(ISBLANK(laps_times[[#This Row],[57]]),"DNF",    rounds_cum_time[[#This Row],[56]]+laps_times[[#This Row],[57]])</f>
        <v>0.11226620370370374</v>
      </c>
      <c r="BO15" s="127">
        <f>IF(ISBLANK(laps_times[[#This Row],[58]]),"DNF",    rounds_cum_time[[#This Row],[57]]+laps_times[[#This Row],[58]])</f>
        <v>0.11448032407407412</v>
      </c>
      <c r="BP15" s="127">
        <f>IF(ISBLANK(laps_times[[#This Row],[59]]),"DNF",    rounds_cum_time[[#This Row],[58]]+laps_times[[#This Row],[59]])</f>
        <v>0.11667361111111116</v>
      </c>
      <c r="BQ15" s="127">
        <f>IF(ISBLANK(laps_times[[#This Row],[60]]),"DNF",    rounds_cum_time[[#This Row],[59]]+laps_times[[#This Row],[60]])</f>
        <v>0.11880902777777783</v>
      </c>
      <c r="BR15" s="127">
        <f>IF(ISBLANK(laps_times[[#This Row],[61]]),"DNF",    rounds_cum_time[[#This Row],[60]]+laps_times[[#This Row],[61]])</f>
        <v>0.12097222222222227</v>
      </c>
      <c r="BS15" s="127">
        <f>IF(ISBLANK(laps_times[[#This Row],[62]]),"DNF",    rounds_cum_time[[#This Row],[61]]+laps_times[[#This Row],[62]])</f>
        <v>0.12306481481481486</v>
      </c>
      <c r="BT15" s="128">
        <f>IF(ISBLANK(laps_times[[#This Row],[63]]),"DNF",    rounds_cum_time[[#This Row],[62]]+laps_times[[#This Row],[63]])</f>
        <v>0.12522569444444448</v>
      </c>
      <c r="BU15" s="128">
        <f>IF(ISBLANK(laps_times[[#This Row],[64]]),"DNF",    rounds_cum_time[[#This Row],[63]]+laps_times[[#This Row],[64]])</f>
        <v>0.12709953703703708</v>
      </c>
    </row>
    <row r="16" spans="2:73" x14ac:dyDescent="0.2">
      <c r="B16" s="124">
        <f>laps_times[[#This Row],[poř]]</f>
        <v>13</v>
      </c>
      <c r="C16" s="125">
        <f>laps_times[[#This Row],[s.č.]]</f>
        <v>22</v>
      </c>
      <c r="D16" s="125" t="str">
        <f>laps_times[[#This Row],[jméno]]</f>
        <v>Macek Petr</v>
      </c>
      <c r="E16" s="126">
        <f>laps_times[[#This Row],[roč]]</f>
        <v>1979</v>
      </c>
      <c r="F16" s="126" t="str">
        <f>laps_times[[#This Row],[kat]]</f>
        <v>M30</v>
      </c>
      <c r="G16" s="126">
        <f>laps_times[[#This Row],[poř_kat]]</f>
        <v>7</v>
      </c>
      <c r="H16" s="125" t="str">
        <f>IF(ISBLANK(laps_times[[#This Row],[klub]]),"-",laps_times[[#This Row],[klub]])</f>
        <v>-</v>
      </c>
      <c r="I16" s="161">
        <f>laps_times[[#This Row],[celk. čas]]</f>
        <v>0.12711342592592592</v>
      </c>
      <c r="J16" s="127">
        <f>laps_times[[#This Row],[1]]</f>
        <v>2.3460648148148151E-3</v>
      </c>
      <c r="K16" s="127">
        <f>IF(ISBLANK(laps_times[[#This Row],[2]]),"DNF",    rounds_cum_time[[#This Row],[1]]+laps_times[[#This Row],[2]])</f>
        <v>4.2129629629629635E-3</v>
      </c>
      <c r="L16" s="127">
        <f>IF(ISBLANK(laps_times[[#This Row],[3]]),"DNF",    rounds_cum_time[[#This Row],[2]]+laps_times[[#This Row],[3]])</f>
        <v>6.1018518518518522E-3</v>
      </c>
      <c r="M16" s="127">
        <f>IF(ISBLANK(laps_times[[#This Row],[4]]),"DNF",    rounds_cum_time[[#This Row],[3]]+laps_times[[#This Row],[4]])</f>
        <v>8.0393518518518531E-3</v>
      </c>
      <c r="N16" s="127">
        <f>IF(ISBLANK(laps_times[[#This Row],[5]]),"DNF",    rounds_cum_time[[#This Row],[4]]+laps_times[[#This Row],[5]])</f>
        <v>9.9513888888888898E-3</v>
      </c>
      <c r="O16" s="127">
        <f>IF(ISBLANK(laps_times[[#This Row],[6]]),"DNF",    rounds_cum_time[[#This Row],[5]]+laps_times[[#This Row],[6]])</f>
        <v>1.1813657407407408E-2</v>
      </c>
      <c r="P16" s="127">
        <f>IF(ISBLANK(laps_times[[#This Row],[7]]),"DNF",    rounds_cum_time[[#This Row],[6]]+laps_times[[#This Row],[7]])</f>
        <v>1.3744212962962963E-2</v>
      </c>
      <c r="Q16" s="127">
        <f>IF(ISBLANK(laps_times[[#This Row],[8]]),"DNF",    rounds_cum_time[[#This Row],[7]]+laps_times[[#This Row],[8]])</f>
        <v>1.5649305555555555E-2</v>
      </c>
      <c r="R16" s="127">
        <f>IF(ISBLANK(laps_times[[#This Row],[9]]),"DNF",    rounds_cum_time[[#This Row],[8]]+laps_times[[#This Row],[9]])</f>
        <v>1.7565972222222222E-2</v>
      </c>
      <c r="S16" s="127">
        <f>IF(ISBLANK(laps_times[[#This Row],[10]]),"DNF",    rounds_cum_time[[#This Row],[9]]+laps_times[[#This Row],[10]])</f>
        <v>1.9525462962962963E-2</v>
      </c>
      <c r="T16" s="127">
        <f>IF(ISBLANK(laps_times[[#This Row],[11]]),"DNF",    rounds_cum_time[[#This Row],[10]]+laps_times[[#This Row],[11]])</f>
        <v>2.1474537037037039E-2</v>
      </c>
      <c r="U16" s="127">
        <f>IF(ISBLANK(laps_times[[#This Row],[12]]),"DNF",    rounds_cum_time[[#This Row],[11]]+laps_times[[#This Row],[12]])</f>
        <v>2.3414351851851853E-2</v>
      </c>
      <c r="V16" s="127">
        <f>IF(ISBLANK(laps_times[[#This Row],[13]]),"DNF",    rounds_cum_time[[#This Row],[12]]+laps_times[[#This Row],[13]])</f>
        <v>2.5372685185185186E-2</v>
      </c>
      <c r="W16" s="127">
        <f>IF(ISBLANK(laps_times[[#This Row],[14]]),"DNF",    rounds_cum_time[[#This Row],[13]]+laps_times[[#This Row],[14]])</f>
        <v>2.7335648148148147E-2</v>
      </c>
      <c r="X16" s="127">
        <f>IF(ISBLANK(laps_times[[#This Row],[15]]),"DNF",    rounds_cum_time[[#This Row],[14]]+laps_times[[#This Row],[15]])</f>
        <v>2.9278935185185186E-2</v>
      </c>
      <c r="Y16" s="127">
        <f>IF(ISBLANK(laps_times[[#This Row],[16]]),"DNF",    rounds_cum_time[[#This Row],[15]]+laps_times[[#This Row],[16]])</f>
        <v>3.1214120370370371E-2</v>
      </c>
      <c r="Z16" s="127">
        <f>IF(ISBLANK(laps_times[[#This Row],[17]]),"DNF",    rounds_cum_time[[#This Row],[16]]+laps_times[[#This Row],[17]])</f>
        <v>3.3149305555555557E-2</v>
      </c>
      <c r="AA16" s="127">
        <f>IF(ISBLANK(laps_times[[#This Row],[18]]),"DNF",    rounds_cum_time[[#This Row],[17]]+laps_times[[#This Row],[18]])</f>
        <v>3.5077546296296294E-2</v>
      </c>
      <c r="AB16" s="127">
        <f>IF(ISBLANK(laps_times[[#This Row],[19]]),"DNF",    rounds_cum_time[[#This Row],[18]]+laps_times[[#This Row],[19]])</f>
        <v>3.6996527777777774E-2</v>
      </c>
      <c r="AC16" s="127">
        <f>IF(ISBLANK(laps_times[[#This Row],[20]]),"DNF",    rounds_cum_time[[#This Row],[19]]+laps_times[[#This Row],[20]])</f>
        <v>3.8918981481481478E-2</v>
      </c>
      <c r="AD16" s="127">
        <f>IF(ISBLANK(laps_times[[#This Row],[21]]),"DNF",    rounds_cum_time[[#This Row],[20]]+laps_times[[#This Row],[21]])</f>
        <v>4.085648148148148E-2</v>
      </c>
      <c r="AE16" s="127">
        <f>IF(ISBLANK(laps_times[[#This Row],[22]]),"DNF",    rounds_cum_time[[#This Row],[21]]+laps_times[[#This Row],[22]])</f>
        <v>4.2790509259259257E-2</v>
      </c>
      <c r="AF16" s="127">
        <f>IF(ISBLANK(laps_times[[#This Row],[23]]),"DNF",    rounds_cum_time[[#This Row],[22]]+laps_times[[#This Row],[23]])</f>
        <v>4.4712962962962961E-2</v>
      </c>
      <c r="AG16" s="127">
        <f>IF(ISBLANK(laps_times[[#This Row],[24]]),"DNF",    rounds_cum_time[[#This Row],[23]]+laps_times[[#This Row],[24]])</f>
        <v>4.6621527777777776E-2</v>
      </c>
      <c r="AH16" s="127">
        <f>IF(ISBLANK(laps_times[[#This Row],[25]]),"DNF",    rounds_cum_time[[#This Row],[24]]+laps_times[[#This Row],[25]])</f>
        <v>4.8561342592592593E-2</v>
      </c>
      <c r="AI16" s="127">
        <f>IF(ISBLANK(laps_times[[#This Row],[26]]),"DNF",    rounds_cum_time[[#This Row],[25]]+laps_times[[#This Row],[26]])</f>
        <v>5.0476851851851856E-2</v>
      </c>
      <c r="AJ16" s="127">
        <f>IF(ISBLANK(laps_times[[#This Row],[27]]),"DNF",    rounds_cum_time[[#This Row],[26]]+laps_times[[#This Row],[27]])</f>
        <v>5.2420138888888891E-2</v>
      </c>
      <c r="AK16" s="127">
        <f>IF(ISBLANK(laps_times[[#This Row],[28]]),"DNF",    rounds_cum_time[[#This Row],[27]]+laps_times[[#This Row],[28]])</f>
        <v>5.4327546296296297E-2</v>
      </c>
      <c r="AL16" s="127">
        <f>IF(ISBLANK(laps_times[[#This Row],[29]]),"DNF",    rounds_cum_time[[#This Row],[28]]+laps_times[[#This Row],[29]])</f>
        <v>5.6258101851851851E-2</v>
      </c>
      <c r="AM16" s="127">
        <f>IF(ISBLANK(laps_times[[#This Row],[30]]),"DNF",    rounds_cum_time[[#This Row],[29]]+laps_times[[#This Row],[30]])</f>
        <v>5.8188657407407404E-2</v>
      </c>
      <c r="AN16" s="127">
        <f>IF(ISBLANK(laps_times[[#This Row],[31]]),"DNF",    rounds_cum_time[[#This Row],[30]]+laps_times[[#This Row],[31]])</f>
        <v>6.0140046296296296E-2</v>
      </c>
      <c r="AO16" s="127">
        <f>IF(ISBLANK(laps_times[[#This Row],[32]]),"DNF",    rounds_cum_time[[#This Row],[31]]+laps_times[[#This Row],[32]])</f>
        <v>6.2079861111111113E-2</v>
      </c>
      <c r="AP16" s="127">
        <f>IF(ISBLANK(laps_times[[#This Row],[33]]),"DNF",    rounds_cum_time[[#This Row],[32]]+laps_times[[#This Row],[33]])</f>
        <v>6.39988425925926E-2</v>
      </c>
      <c r="AQ16" s="127">
        <f>IF(ISBLANK(laps_times[[#This Row],[34]]),"DNF",    rounds_cum_time[[#This Row],[33]]+laps_times[[#This Row],[34]])</f>
        <v>6.5947916666666676E-2</v>
      </c>
      <c r="AR16" s="127">
        <f>IF(ISBLANK(laps_times[[#This Row],[35]]),"DNF",    rounds_cum_time[[#This Row],[34]]+laps_times[[#This Row],[35]])</f>
        <v>6.7872685185185189E-2</v>
      </c>
      <c r="AS16" s="127">
        <f>IF(ISBLANK(laps_times[[#This Row],[36]]),"DNF",    rounds_cum_time[[#This Row],[35]]+laps_times[[#This Row],[36]])</f>
        <v>6.9818287037037047E-2</v>
      </c>
      <c r="AT16" s="127">
        <f>IF(ISBLANK(laps_times[[#This Row],[37]]),"DNF",    rounds_cum_time[[#This Row],[36]]+laps_times[[#This Row],[37]])</f>
        <v>7.1804398148148152E-2</v>
      </c>
      <c r="AU16" s="127">
        <f>IF(ISBLANK(laps_times[[#This Row],[38]]),"DNF",    rounds_cum_time[[#This Row],[37]]+laps_times[[#This Row],[38]])</f>
        <v>7.3733796296296297E-2</v>
      </c>
      <c r="AV16" s="127">
        <f>IF(ISBLANK(laps_times[[#This Row],[39]]),"DNF",    rounds_cum_time[[#This Row],[38]]+laps_times[[#This Row],[39]])</f>
        <v>7.5711805555555553E-2</v>
      </c>
      <c r="AW16" s="127">
        <f>IF(ISBLANK(laps_times[[#This Row],[40]]),"DNF",    rounds_cum_time[[#This Row],[39]]+laps_times[[#This Row],[40]])</f>
        <v>7.7666666666666662E-2</v>
      </c>
      <c r="AX16" s="127">
        <f>IF(ISBLANK(laps_times[[#This Row],[41]]),"DNF",    rounds_cum_time[[#This Row],[40]]+laps_times[[#This Row],[41]])</f>
        <v>7.9625000000000001E-2</v>
      </c>
      <c r="AY16" s="127">
        <f>IF(ISBLANK(laps_times[[#This Row],[42]]),"DNF",    rounds_cum_time[[#This Row],[41]]+laps_times[[#This Row],[42]])</f>
        <v>8.1582175925925926E-2</v>
      </c>
      <c r="AZ16" s="127">
        <f>IF(ISBLANK(laps_times[[#This Row],[43]]),"DNF",    rounds_cum_time[[#This Row],[42]]+laps_times[[#This Row],[43]])</f>
        <v>8.353819444444445E-2</v>
      </c>
      <c r="BA16" s="127">
        <f>IF(ISBLANK(laps_times[[#This Row],[44]]),"DNF",    rounds_cum_time[[#This Row],[43]]+laps_times[[#This Row],[44]])</f>
        <v>8.5515046296296304E-2</v>
      </c>
      <c r="BB16" s="127">
        <f>IF(ISBLANK(laps_times[[#This Row],[45]]),"DNF",    rounds_cum_time[[#This Row],[44]]+laps_times[[#This Row],[45]])</f>
        <v>8.7494212962962975E-2</v>
      </c>
      <c r="BC16" s="127">
        <f>IF(ISBLANK(laps_times[[#This Row],[46]]),"DNF",    rounds_cum_time[[#This Row],[45]]+laps_times[[#This Row],[46]])</f>
        <v>8.9428240740740753E-2</v>
      </c>
      <c r="BD16" s="127">
        <f>IF(ISBLANK(laps_times[[#This Row],[47]]),"DNF",    rounds_cum_time[[#This Row],[46]]+laps_times[[#This Row],[47]])</f>
        <v>9.1410879629629641E-2</v>
      </c>
      <c r="BE16" s="127">
        <f>IF(ISBLANK(laps_times[[#This Row],[48]]),"DNF",    rounds_cum_time[[#This Row],[47]]+laps_times[[#This Row],[48]])</f>
        <v>9.3375000000000014E-2</v>
      </c>
      <c r="BF16" s="127">
        <f>IF(ISBLANK(laps_times[[#This Row],[49]]),"DNF",    rounds_cum_time[[#This Row],[48]]+laps_times[[#This Row],[49]])</f>
        <v>9.53738425925926E-2</v>
      </c>
      <c r="BG16" s="127">
        <f>IF(ISBLANK(laps_times[[#This Row],[50]]),"DNF",    rounds_cum_time[[#This Row],[49]]+laps_times[[#This Row],[50]])</f>
        <v>9.7400462962962966E-2</v>
      </c>
      <c r="BH16" s="127">
        <f>IF(ISBLANK(laps_times[[#This Row],[51]]),"DNF",    rounds_cum_time[[#This Row],[50]]+laps_times[[#This Row],[51]])</f>
        <v>9.9412037037037035E-2</v>
      </c>
      <c r="BI16" s="127">
        <f>IF(ISBLANK(laps_times[[#This Row],[52]]),"DNF",    rounds_cum_time[[#This Row],[51]]+laps_times[[#This Row],[52]])</f>
        <v>0.10145486111111111</v>
      </c>
      <c r="BJ16" s="127">
        <f>IF(ISBLANK(laps_times[[#This Row],[53]]),"DNF",    rounds_cum_time[[#This Row],[52]]+laps_times[[#This Row],[53]])</f>
        <v>0.10347569444444445</v>
      </c>
      <c r="BK16" s="127">
        <f>IF(ISBLANK(laps_times[[#This Row],[54]]),"DNF",    rounds_cum_time[[#This Row],[53]]+laps_times[[#This Row],[54]])</f>
        <v>0.10553356481481482</v>
      </c>
      <c r="BL16" s="127">
        <f>IF(ISBLANK(laps_times[[#This Row],[55]]),"DNF",    rounds_cum_time[[#This Row],[54]]+laps_times[[#This Row],[55]])</f>
        <v>0.10760532407407408</v>
      </c>
      <c r="BM16" s="127">
        <f>IF(ISBLANK(laps_times[[#This Row],[56]]),"DNF",    rounds_cum_time[[#This Row],[55]]+laps_times[[#This Row],[56]])</f>
        <v>0.10967592592592594</v>
      </c>
      <c r="BN16" s="127">
        <f>IF(ISBLANK(laps_times[[#This Row],[57]]),"DNF",    rounds_cum_time[[#This Row],[56]]+laps_times[[#This Row],[57]])</f>
        <v>0.11182291666666667</v>
      </c>
      <c r="BO16" s="127">
        <f>IF(ISBLANK(laps_times[[#This Row],[58]]),"DNF",    rounds_cum_time[[#This Row],[57]]+laps_times[[#This Row],[58]])</f>
        <v>0.11391550925925926</v>
      </c>
      <c r="BP16" s="127">
        <f>IF(ISBLANK(laps_times[[#This Row],[59]]),"DNF",    rounds_cum_time[[#This Row],[58]]+laps_times[[#This Row],[59]])</f>
        <v>0.11609027777777778</v>
      </c>
      <c r="BQ16" s="127">
        <f>IF(ISBLANK(laps_times[[#This Row],[60]]),"DNF",    rounds_cum_time[[#This Row],[59]]+laps_times[[#This Row],[60]])</f>
        <v>0.11830671296296297</v>
      </c>
      <c r="BR16" s="127">
        <f>IF(ISBLANK(laps_times[[#This Row],[61]]),"DNF",    rounds_cum_time[[#This Row],[60]]+laps_times[[#This Row],[61]])</f>
        <v>0.12051388888888889</v>
      </c>
      <c r="BS16" s="127">
        <f>IF(ISBLANK(laps_times[[#This Row],[62]]),"DNF",    rounds_cum_time[[#This Row],[61]]+laps_times[[#This Row],[62]])</f>
        <v>0.12277314814814815</v>
      </c>
      <c r="BT16" s="128">
        <f>IF(ISBLANK(laps_times[[#This Row],[63]]),"DNF",    rounds_cum_time[[#This Row],[62]]+laps_times[[#This Row],[63]])</f>
        <v>0.1249699074074074</v>
      </c>
      <c r="BU16" s="128">
        <f>IF(ISBLANK(laps_times[[#This Row],[64]]),"DNF",    rounds_cum_time[[#This Row],[63]]+laps_times[[#This Row],[64]])</f>
        <v>0.12711342592592592</v>
      </c>
    </row>
    <row r="17" spans="2:73" x14ac:dyDescent="0.2">
      <c r="B17" s="124">
        <f>laps_times[[#This Row],[poř]]</f>
        <v>14</v>
      </c>
      <c r="C17" s="125">
        <f>laps_times[[#This Row],[s.č.]]</f>
        <v>123</v>
      </c>
      <c r="D17" s="125" t="str">
        <f>laps_times[[#This Row],[jméno]]</f>
        <v>Teplý Ondřej</v>
      </c>
      <c r="E17" s="126">
        <f>laps_times[[#This Row],[roč]]</f>
        <v>1978</v>
      </c>
      <c r="F17" s="126" t="str">
        <f>laps_times[[#This Row],[kat]]</f>
        <v>M30</v>
      </c>
      <c r="G17" s="126">
        <f>laps_times[[#This Row],[poř_kat]]</f>
        <v>8</v>
      </c>
      <c r="H17" s="125" t="str">
        <f>IF(ISBLANK(laps_times[[#This Row],[klub]]),"-",laps_times[[#This Row],[klub]])</f>
        <v>Hisport Team</v>
      </c>
      <c r="I17" s="161">
        <f>laps_times[[#This Row],[celk. čas]]</f>
        <v>0.13064930555555557</v>
      </c>
      <c r="J17" s="127">
        <f>laps_times[[#This Row],[1]]</f>
        <v>2.2789351851851855E-3</v>
      </c>
      <c r="K17" s="127">
        <f>IF(ISBLANK(laps_times[[#This Row],[2]]),"DNF",    rounds_cum_time[[#This Row],[1]]+laps_times[[#This Row],[2]])</f>
        <v>4.1134259259259266E-3</v>
      </c>
      <c r="L17" s="127">
        <f>IF(ISBLANK(laps_times[[#This Row],[3]]),"DNF",    rounds_cum_time[[#This Row],[2]]+laps_times[[#This Row],[3]])</f>
        <v>6.0208333333333338E-3</v>
      </c>
      <c r="M17" s="127">
        <f>IF(ISBLANK(laps_times[[#This Row],[4]]),"DNF",    rounds_cum_time[[#This Row],[3]]+laps_times[[#This Row],[4]])</f>
        <v>7.9444444444444449E-3</v>
      </c>
      <c r="N17" s="127">
        <f>IF(ISBLANK(laps_times[[#This Row],[5]]),"DNF",    rounds_cum_time[[#This Row],[4]]+laps_times[[#This Row],[5]])</f>
        <v>9.9027777777777777E-3</v>
      </c>
      <c r="O17" s="127">
        <f>IF(ISBLANK(laps_times[[#This Row],[6]]),"DNF",    rounds_cum_time[[#This Row],[5]]+laps_times[[#This Row],[6]])</f>
        <v>1.1809027777777778E-2</v>
      </c>
      <c r="P17" s="127">
        <f>IF(ISBLANK(laps_times[[#This Row],[7]]),"DNF",    rounds_cum_time[[#This Row],[6]]+laps_times[[#This Row],[7]])</f>
        <v>1.373611111111111E-2</v>
      </c>
      <c r="Q17" s="127">
        <f>IF(ISBLANK(laps_times[[#This Row],[8]]),"DNF",    rounds_cum_time[[#This Row],[7]]+laps_times[[#This Row],[8]])</f>
        <v>1.564236111111111E-2</v>
      </c>
      <c r="R17" s="127">
        <f>IF(ISBLANK(laps_times[[#This Row],[9]]),"DNF",    rounds_cum_time[[#This Row],[8]]+laps_times[[#This Row],[9]])</f>
        <v>1.7587962962962961E-2</v>
      </c>
      <c r="S17" s="127">
        <f>IF(ISBLANK(laps_times[[#This Row],[10]]),"DNF",    rounds_cum_time[[#This Row],[9]]+laps_times[[#This Row],[10]])</f>
        <v>1.9538194444444441E-2</v>
      </c>
      <c r="T17" s="127">
        <f>IF(ISBLANK(laps_times[[#This Row],[11]]),"DNF",    rounds_cum_time[[#This Row],[10]]+laps_times[[#This Row],[11]])</f>
        <v>2.1490740740740737E-2</v>
      </c>
      <c r="U17" s="127">
        <f>IF(ISBLANK(laps_times[[#This Row],[12]]),"DNF",    rounds_cum_time[[#This Row],[11]]+laps_times[[#This Row],[12]])</f>
        <v>2.3423611111111107E-2</v>
      </c>
      <c r="V17" s="127">
        <f>IF(ISBLANK(laps_times[[#This Row],[13]]),"DNF",    rounds_cum_time[[#This Row],[12]]+laps_times[[#This Row],[13]])</f>
        <v>2.5329861111111109E-2</v>
      </c>
      <c r="W17" s="127">
        <f>IF(ISBLANK(laps_times[[#This Row],[14]]),"DNF",    rounds_cum_time[[#This Row],[13]]+laps_times[[#This Row],[14]])</f>
        <v>2.7348379629629625E-2</v>
      </c>
      <c r="X17" s="127">
        <f>IF(ISBLANK(laps_times[[#This Row],[15]]),"DNF",    rounds_cum_time[[#This Row],[14]]+laps_times[[#This Row],[15]])</f>
        <v>2.9291666666666664E-2</v>
      </c>
      <c r="Y17" s="127">
        <f>IF(ISBLANK(laps_times[[#This Row],[16]]),"DNF",    rounds_cum_time[[#This Row],[15]]+laps_times[[#This Row],[16]])</f>
        <v>3.1225694444444441E-2</v>
      </c>
      <c r="Z17" s="127">
        <f>IF(ISBLANK(laps_times[[#This Row],[17]]),"DNF",    rounds_cum_time[[#This Row],[16]]+laps_times[[#This Row],[17]])</f>
        <v>3.3160879629629623E-2</v>
      </c>
      <c r="AA17" s="127">
        <f>IF(ISBLANK(laps_times[[#This Row],[18]]),"DNF",    rounds_cum_time[[#This Row],[17]]+laps_times[[#This Row],[18]])</f>
        <v>3.5076388888888879E-2</v>
      </c>
      <c r="AB17" s="127">
        <f>IF(ISBLANK(laps_times[[#This Row],[19]]),"DNF",    rounds_cum_time[[#This Row],[18]]+laps_times[[#This Row],[19]])</f>
        <v>3.7024305555555546E-2</v>
      </c>
      <c r="AC17" s="127">
        <f>IF(ISBLANK(laps_times[[#This Row],[20]]),"DNF",    rounds_cum_time[[#This Row],[19]]+laps_times[[#This Row],[20]])</f>
        <v>3.8956018518518508E-2</v>
      </c>
      <c r="AD17" s="127">
        <f>IF(ISBLANK(laps_times[[#This Row],[21]]),"DNF",    rounds_cum_time[[#This Row],[20]]+laps_times[[#This Row],[21]])</f>
        <v>4.0869212962962954E-2</v>
      </c>
      <c r="AE17" s="127">
        <f>IF(ISBLANK(laps_times[[#This Row],[22]]),"DNF",    rounds_cum_time[[#This Row],[21]]+laps_times[[#This Row],[22]])</f>
        <v>4.2802083333333324E-2</v>
      </c>
      <c r="AF17" s="127">
        <f>IF(ISBLANK(laps_times[[#This Row],[23]]),"DNF",    rounds_cum_time[[#This Row],[22]]+laps_times[[#This Row],[23]])</f>
        <v>4.4726851851851844E-2</v>
      </c>
      <c r="AG17" s="127">
        <f>IF(ISBLANK(laps_times[[#This Row],[24]]),"DNF",    rounds_cum_time[[#This Row],[23]]+laps_times[[#This Row],[24]])</f>
        <v>4.6656249999999989E-2</v>
      </c>
      <c r="AH17" s="127">
        <f>IF(ISBLANK(laps_times[[#This Row],[25]]),"DNF",    rounds_cum_time[[#This Row],[24]]+laps_times[[#This Row],[25]])</f>
        <v>4.8569444444444436E-2</v>
      </c>
      <c r="AI17" s="127">
        <f>IF(ISBLANK(laps_times[[#This Row],[26]]),"DNF",    rounds_cum_time[[#This Row],[25]]+laps_times[[#This Row],[26]])</f>
        <v>5.0482638888888882E-2</v>
      </c>
      <c r="AJ17" s="127">
        <f>IF(ISBLANK(laps_times[[#This Row],[27]]),"DNF",    rounds_cum_time[[#This Row],[26]]+laps_times[[#This Row],[27]])</f>
        <v>5.2415509259259252E-2</v>
      </c>
      <c r="AK17" s="127">
        <f>IF(ISBLANK(laps_times[[#This Row],[28]]),"DNF",    rounds_cum_time[[#This Row],[27]]+laps_times[[#This Row],[28]])</f>
        <v>5.4337962962962956E-2</v>
      </c>
      <c r="AL17" s="127">
        <f>IF(ISBLANK(laps_times[[#This Row],[29]]),"DNF",    rounds_cum_time[[#This Row],[28]]+laps_times[[#This Row],[29]])</f>
        <v>5.6268518518518509E-2</v>
      </c>
      <c r="AM17" s="127">
        <f>IF(ISBLANK(laps_times[[#This Row],[30]]),"DNF",    rounds_cum_time[[#This Row],[29]]+laps_times[[#This Row],[30]])</f>
        <v>5.8202546296296287E-2</v>
      </c>
      <c r="AN17" s="127">
        <f>IF(ISBLANK(laps_times[[#This Row],[31]]),"DNF",    rounds_cum_time[[#This Row],[30]]+laps_times[[#This Row],[31]])</f>
        <v>6.0123842592592583E-2</v>
      </c>
      <c r="AO17" s="127">
        <f>IF(ISBLANK(laps_times[[#This Row],[32]]),"DNF",    rounds_cum_time[[#This Row],[31]]+laps_times[[#This Row],[32]])</f>
        <v>6.2089120370370364E-2</v>
      </c>
      <c r="AP17" s="127">
        <f>IF(ISBLANK(laps_times[[#This Row],[33]]),"DNF",    rounds_cum_time[[#This Row],[32]]+laps_times[[#This Row],[33]])</f>
        <v>6.4011574074074068E-2</v>
      </c>
      <c r="AQ17" s="127">
        <f>IF(ISBLANK(laps_times[[#This Row],[34]]),"DNF",    rounds_cum_time[[#This Row],[33]]+laps_times[[#This Row],[34]])</f>
        <v>6.5938657407407397E-2</v>
      </c>
      <c r="AR17" s="127">
        <f>IF(ISBLANK(laps_times[[#This Row],[35]]),"DNF",    rounds_cum_time[[#This Row],[34]]+laps_times[[#This Row],[35]])</f>
        <v>6.7914351851851837E-2</v>
      </c>
      <c r="AS17" s="127">
        <f>IF(ISBLANK(laps_times[[#This Row],[36]]),"DNF",    rounds_cum_time[[#This Row],[35]]+laps_times[[#This Row],[36]])</f>
        <v>6.9962962962962949E-2</v>
      </c>
      <c r="AT17" s="127">
        <f>IF(ISBLANK(laps_times[[#This Row],[37]]),"DNF",    rounds_cum_time[[#This Row],[36]]+laps_times[[#This Row],[37]])</f>
        <v>7.2010416666666646E-2</v>
      </c>
      <c r="AU17" s="127">
        <f>IF(ISBLANK(laps_times[[#This Row],[38]]),"DNF",    rounds_cum_time[[#This Row],[37]]+laps_times[[#This Row],[38]])</f>
        <v>7.4135416666666648E-2</v>
      </c>
      <c r="AV17" s="127">
        <f>IF(ISBLANK(laps_times[[#This Row],[39]]),"DNF",    rounds_cum_time[[#This Row],[38]]+laps_times[[#This Row],[39]])</f>
        <v>7.6262731481481466E-2</v>
      </c>
      <c r="AW17" s="127">
        <f>IF(ISBLANK(laps_times[[#This Row],[40]]),"DNF",    rounds_cum_time[[#This Row],[39]]+laps_times[[#This Row],[40]])</f>
        <v>7.8432870370370361E-2</v>
      </c>
      <c r="AX17" s="127">
        <f>IF(ISBLANK(laps_times[[#This Row],[41]]),"DNF",    rounds_cum_time[[#This Row],[40]]+laps_times[[#This Row],[41]])</f>
        <v>8.0579861111111095E-2</v>
      </c>
      <c r="AY17" s="127">
        <f>IF(ISBLANK(laps_times[[#This Row],[42]]),"DNF",    rounds_cum_time[[#This Row],[41]]+laps_times[[#This Row],[42]])</f>
        <v>8.2680555555555535E-2</v>
      </c>
      <c r="AZ17" s="127">
        <f>IF(ISBLANK(laps_times[[#This Row],[43]]),"DNF",    rounds_cum_time[[#This Row],[42]]+laps_times[[#This Row],[43]])</f>
        <v>8.4799768518518504E-2</v>
      </c>
      <c r="BA17" s="127">
        <f>IF(ISBLANK(laps_times[[#This Row],[44]]),"DNF",    rounds_cum_time[[#This Row],[43]]+laps_times[[#This Row],[44]])</f>
        <v>8.6932870370370355E-2</v>
      </c>
      <c r="BB17" s="127">
        <f>IF(ISBLANK(laps_times[[#This Row],[45]]),"DNF",    rounds_cum_time[[#This Row],[44]]+laps_times[[#This Row],[45]])</f>
        <v>8.8997685185185166E-2</v>
      </c>
      <c r="BC17" s="127">
        <f>IF(ISBLANK(laps_times[[#This Row],[46]]),"DNF",    rounds_cum_time[[#This Row],[45]]+laps_times[[#This Row],[46]])</f>
        <v>9.1137731481481465E-2</v>
      </c>
      <c r="BD17" s="127">
        <f>IF(ISBLANK(laps_times[[#This Row],[47]]),"DNF",    rounds_cum_time[[#This Row],[46]]+laps_times[[#This Row],[47]])</f>
        <v>9.3256944444444434E-2</v>
      </c>
      <c r="BE17" s="127">
        <f>IF(ISBLANK(laps_times[[#This Row],[48]]),"DNF",    rounds_cum_time[[#This Row],[47]]+laps_times[[#This Row],[48]])</f>
        <v>9.5422453703703697E-2</v>
      </c>
      <c r="BF17" s="127">
        <f>IF(ISBLANK(laps_times[[#This Row],[49]]),"DNF",    rounds_cum_time[[#This Row],[48]]+laps_times[[#This Row],[49]])</f>
        <v>9.761689814814814E-2</v>
      </c>
      <c r="BG17" s="127">
        <f>IF(ISBLANK(laps_times[[#This Row],[50]]),"DNF",    rounds_cum_time[[#This Row],[49]]+laps_times[[#This Row],[50]])</f>
        <v>9.9790509259259252E-2</v>
      </c>
      <c r="BH17" s="127">
        <f>IF(ISBLANK(laps_times[[#This Row],[51]]),"DNF",    rounds_cum_time[[#This Row],[50]]+laps_times[[#This Row],[51]])</f>
        <v>0.10196527777777777</v>
      </c>
      <c r="BI17" s="127">
        <f>IF(ISBLANK(laps_times[[#This Row],[52]]),"DNF",    rounds_cum_time[[#This Row],[51]]+laps_times[[#This Row],[52]])</f>
        <v>0.10420833333333332</v>
      </c>
      <c r="BJ17" s="127">
        <f>IF(ISBLANK(laps_times[[#This Row],[53]]),"DNF",    rounds_cum_time[[#This Row],[52]]+laps_times[[#This Row],[53]])</f>
        <v>0.10648842592592592</v>
      </c>
      <c r="BK17" s="127">
        <f>IF(ISBLANK(laps_times[[#This Row],[54]]),"DNF",    rounds_cum_time[[#This Row],[53]]+laps_times[[#This Row],[54]])</f>
        <v>0.10875578703703703</v>
      </c>
      <c r="BL17" s="127">
        <f>IF(ISBLANK(laps_times[[#This Row],[55]]),"DNF",    rounds_cum_time[[#This Row],[54]]+laps_times[[#This Row],[55]])</f>
        <v>0.11106018518518518</v>
      </c>
      <c r="BM17" s="127">
        <f>IF(ISBLANK(laps_times[[#This Row],[56]]),"DNF",    rounds_cum_time[[#This Row],[55]]+laps_times[[#This Row],[56]])</f>
        <v>0.11336111111111111</v>
      </c>
      <c r="BN17" s="127">
        <f>IF(ISBLANK(laps_times[[#This Row],[57]]),"DNF",    rounds_cum_time[[#This Row],[56]]+laps_times[[#This Row],[57]])</f>
        <v>0.11566782407407407</v>
      </c>
      <c r="BO17" s="127">
        <f>IF(ISBLANK(laps_times[[#This Row],[58]]),"DNF",    rounds_cum_time[[#This Row],[57]]+laps_times[[#This Row],[58]])</f>
        <v>0.11785879629629629</v>
      </c>
      <c r="BP17" s="127">
        <f>IF(ISBLANK(laps_times[[#This Row],[59]]),"DNF",    rounds_cum_time[[#This Row],[58]]+laps_times[[#This Row],[59]])</f>
        <v>0.12005092592592592</v>
      </c>
      <c r="BQ17" s="127">
        <f>IF(ISBLANK(laps_times[[#This Row],[60]]),"DNF",    rounds_cum_time[[#This Row],[59]]+laps_times[[#This Row],[60]])</f>
        <v>0.12237384259259258</v>
      </c>
      <c r="BR17" s="127">
        <f>IF(ISBLANK(laps_times[[#This Row],[61]]),"DNF",    rounds_cum_time[[#This Row],[60]]+laps_times[[#This Row],[61]])</f>
        <v>0.12454050925925925</v>
      </c>
      <c r="BS17" s="127">
        <f>IF(ISBLANK(laps_times[[#This Row],[62]]),"DNF",    rounds_cum_time[[#This Row],[61]]+laps_times[[#This Row],[62]])</f>
        <v>0.12660879629629629</v>
      </c>
      <c r="BT17" s="128">
        <f>IF(ISBLANK(laps_times[[#This Row],[63]]),"DNF",    rounds_cum_time[[#This Row],[62]]+laps_times[[#This Row],[63]])</f>
        <v>0.12862847222222221</v>
      </c>
      <c r="BU17" s="128">
        <f>IF(ISBLANK(laps_times[[#This Row],[64]]),"DNF",    rounds_cum_time[[#This Row],[63]]+laps_times[[#This Row],[64]])</f>
        <v>0.13064930555555554</v>
      </c>
    </row>
    <row r="18" spans="2:73" x14ac:dyDescent="0.2">
      <c r="B18" s="124">
        <f>laps_times[[#This Row],[poř]]</f>
        <v>15</v>
      </c>
      <c r="C18" s="125">
        <f>laps_times[[#This Row],[s.č.]]</f>
        <v>45</v>
      </c>
      <c r="D18" s="125" t="str">
        <f>laps_times[[#This Row],[jméno]]</f>
        <v>Juráň Karel</v>
      </c>
      <c r="E18" s="126">
        <f>laps_times[[#This Row],[roč]]</f>
        <v>1974</v>
      </c>
      <c r="F18" s="126" t="str">
        <f>laps_times[[#This Row],[kat]]</f>
        <v>M40</v>
      </c>
      <c r="G18" s="126">
        <f>laps_times[[#This Row],[poř_kat]]</f>
        <v>6</v>
      </c>
      <c r="H18" s="125" t="str">
        <f>IF(ISBLANK(laps_times[[#This Row],[klub]]),"-",laps_times[[#This Row],[klub]])</f>
        <v>Triatlon Tálín</v>
      </c>
      <c r="I18" s="161">
        <f>laps_times[[#This Row],[celk. čas]]</f>
        <v>0.13328587962962962</v>
      </c>
      <c r="J18" s="127">
        <f>laps_times[[#This Row],[1]]</f>
        <v>2.3506944444444443E-3</v>
      </c>
      <c r="K18" s="127">
        <f>IF(ISBLANK(laps_times[[#This Row],[2]]),"DNF",    rounds_cum_time[[#This Row],[1]]+laps_times[[#This Row],[2]])</f>
        <v>4.200231481481481E-3</v>
      </c>
      <c r="L18" s="127">
        <f>IF(ISBLANK(laps_times[[#This Row],[3]]),"DNF",    rounds_cum_time[[#This Row],[2]]+laps_times[[#This Row],[3]])</f>
        <v>6.0358796296296289E-3</v>
      </c>
      <c r="M18" s="127">
        <f>IF(ISBLANK(laps_times[[#This Row],[4]]),"DNF",    rounds_cum_time[[#This Row],[3]]+laps_times[[#This Row],[4]])</f>
        <v>7.9629629629629616E-3</v>
      </c>
      <c r="N18" s="127">
        <f>IF(ISBLANK(laps_times[[#This Row],[5]]),"DNF",    rounds_cum_time[[#This Row],[4]]+laps_times[[#This Row],[5]])</f>
        <v>9.9004629629629616E-3</v>
      </c>
      <c r="O18" s="127">
        <f>IF(ISBLANK(laps_times[[#This Row],[6]]),"DNF",    rounds_cum_time[[#This Row],[5]]+laps_times[[#This Row],[6]])</f>
        <v>1.180787037037037E-2</v>
      </c>
      <c r="P18" s="127">
        <f>IF(ISBLANK(laps_times[[#This Row],[7]]),"DNF",    rounds_cum_time[[#This Row],[6]]+laps_times[[#This Row],[7]])</f>
        <v>1.3740740740740741E-2</v>
      </c>
      <c r="Q18" s="127">
        <f>IF(ISBLANK(laps_times[[#This Row],[8]]),"DNF",    rounds_cum_time[[#This Row],[7]]+laps_times[[#This Row],[8]])</f>
        <v>1.5651620370370371E-2</v>
      </c>
      <c r="R18" s="127">
        <f>IF(ISBLANK(laps_times[[#This Row],[9]]),"DNF",    rounds_cum_time[[#This Row],[8]]+laps_times[[#This Row],[9]])</f>
        <v>1.7579861111111112E-2</v>
      </c>
      <c r="S18" s="127">
        <f>IF(ISBLANK(laps_times[[#This Row],[10]]),"DNF",    rounds_cum_time[[#This Row],[9]]+laps_times[[#This Row],[10]])</f>
        <v>1.9534722222222224E-2</v>
      </c>
      <c r="T18" s="127">
        <f>IF(ISBLANK(laps_times[[#This Row],[11]]),"DNF",    rounds_cum_time[[#This Row],[10]]+laps_times[[#This Row],[11]])</f>
        <v>2.1468750000000002E-2</v>
      </c>
      <c r="U18" s="127">
        <f>IF(ISBLANK(laps_times[[#This Row],[12]]),"DNF",    rounds_cum_time[[#This Row],[11]]+laps_times[[#This Row],[12]])</f>
        <v>2.3410879629629632E-2</v>
      </c>
      <c r="V18" s="127">
        <f>IF(ISBLANK(laps_times[[#This Row],[13]]),"DNF",    rounds_cum_time[[#This Row],[12]]+laps_times[[#This Row],[13]])</f>
        <v>2.5371527777777781E-2</v>
      </c>
      <c r="W18" s="127">
        <f>IF(ISBLANK(laps_times[[#This Row],[14]]),"DNF",    rounds_cum_time[[#This Row],[13]]+laps_times[[#This Row],[14]])</f>
        <v>2.7335648148148151E-2</v>
      </c>
      <c r="X18" s="127">
        <f>IF(ISBLANK(laps_times[[#This Row],[15]]),"DNF",    rounds_cum_time[[#This Row],[14]]+laps_times[[#This Row],[15]])</f>
        <v>2.9288194444444447E-2</v>
      </c>
      <c r="Y18" s="127">
        <f>IF(ISBLANK(laps_times[[#This Row],[16]]),"DNF",    rounds_cum_time[[#This Row],[15]]+laps_times[[#This Row],[16]])</f>
        <v>3.1222222222222224E-2</v>
      </c>
      <c r="Z18" s="127">
        <f>IF(ISBLANK(laps_times[[#This Row],[17]]),"DNF",    rounds_cum_time[[#This Row],[16]]+laps_times[[#This Row],[17]])</f>
        <v>3.3151620370370373E-2</v>
      </c>
      <c r="AA18" s="127">
        <f>IF(ISBLANK(laps_times[[#This Row],[18]]),"DNF",    rounds_cum_time[[#This Row],[17]]+laps_times[[#This Row],[18]])</f>
        <v>3.5083333333333334E-2</v>
      </c>
      <c r="AB18" s="127">
        <f>IF(ISBLANK(laps_times[[#This Row],[19]]),"DNF",    rounds_cum_time[[#This Row],[18]]+laps_times[[#This Row],[19]])</f>
        <v>3.699884259259259E-2</v>
      </c>
      <c r="AC18" s="127">
        <f>IF(ISBLANK(laps_times[[#This Row],[20]]),"DNF",    rounds_cum_time[[#This Row],[19]]+laps_times[[#This Row],[20]])</f>
        <v>3.8930555555555552E-2</v>
      </c>
      <c r="AD18" s="127">
        <f>IF(ISBLANK(laps_times[[#This Row],[21]]),"DNF",    rounds_cum_time[[#This Row],[20]]+laps_times[[#This Row],[21]])</f>
        <v>4.0864583333333329E-2</v>
      </c>
      <c r="AE18" s="127">
        <f>IF(ISBLANK(laps_times[[#This Row],[22]]),"DNF",    rounds_cum_time[[#This Row],[21]]+laps_times[[#This Row],[22]])</f>
        <v>4.2796296296296291E-2</v>
      </c>
      <c r="AF18" s="127">
        <f>IF(ISBLANK(laps_times[[#This Row],[23]]),"DNF",    rounds_cum_time[[#This Row],[22]]+laps_times[[#This Row],[23]])</f>
        <v>4.4718749999999995E-2</v>
      </c>
      <c r="AG18" s="127">
        <f>IF(ISBLANK(laps_times[[#This Row],[24]]),"DNF",    rounds_cum_time[[#This Row],[23]]+laps_times[[#This Row],[24]])</f>
        <v>4.6633101851851849E-2</v>
      </c>
      <c r="AH18" s="127">
        <f>IF(ISBLANK(laps_times[[#This Row],[25]]),"DNF",    rounds_cum_time[[#This Row],[24]]+laps_times[[#This Row],[25]])</f>
        <v>4.8565972222222219E-2</v>
      </c>
      <c r="AI18" s="127">
        <f>IF(ISBLANK(laps_times[[#This Row],[26]]),"DNF",    rounds_cum_time[[#This Row],[25]]+laps_times[[#This Row],[26]])</f>
        <v>5.0508101851851846E-2</v>
      </c>
      <c r="AJ18" s="127">
        <f>IF(ISBLANK(laps_times[[#This Row],[27]]),"DNF",    rounds_cum_time[[#This Row],[26]]+laps_times[[#This Row],[27]])</f>
        <v>5.2459490740740737E-2</v>
      </c>
      <c r="AK18" s="127">
        <f>IF(ISBLANK(laps_times[[#This Row],[28]]),"DNF",    rounds_cum_time[[#This Row],[27]]+laps_times[[#This Row],[28]])</f>
        <v>5.4421296296296294E-2</v>
      </c>
      <c r="AL18" s="127">
        <f>IF(ISBLANK(laps_times[[#This Row],[29]]),"DNF",    rounds_cum_time[[#This Row],[28]]+laps_times[[#This Row],[29]])</f>
        <v>5.6388888888888884E-2</v>
      </c>
      <c r="AM18" s="127">
        <f>IF(ISBLANK(laps_times[[#This Row],[30]]),"DNF",    rounds_cum_time[[#This Row],[29]]+laps_times[[#This Row],[30]])</f>
        <v>5.8452546296296294E-2</v>
      </c>
      <c r="AN18" s="127">
        <f>IF(ISBLANK(laps_times[[#This Row],[31]]),"DNF",    rounds_cum_time[[#This Row],[30]]+laps_times[[#This Row],[31]])</f>
        <v>6.0892361111111112E-2</v>
      </c>
      <c r="AO18" s="127">
        <f>IF(ISBLANK(laps_times[[#This Row],[32]]),"DNF",    rounds_cum_time[[#This Row],[31]]+laps_times[[#This Row],[32]])</f>
        <v>6.2895833333333331E-2</v>
      </c>
      <c r="AP18" s="127">
        <f>IF(ISBLANK(laps_times[[#This Row],[33]]),"DNF",    rounds_cum_time[[#This Row],[32]]+laps_times[[#This Row],[33]])</f>
        <v>6.4939814814814811E-2</v>
      </c>
      <c r="AQ18" s="127">
        <f>IF(ISBLANK(laps_times[[#This Row],[34]]),"DNF",    rounds_cum_time[[#This Row],[33]]+laps_times[[#This Row],[34]])</f>
        <v>6.6991898148148141E-2</v>
      </c>
      <c r="AR18" s="127">
        <f>IF(ISBLANK(laps_times[[#This Row],[35]]),"DNF",    rounds_cum_time[[#This Row],[34]]+laps_times[[#This Row],[35]])</f>
        <v>6.9096064814814812E-2</v>
      </c>
      <c r="AS18" s="127">
        <f>IF(ISBLANK(laps_times[[#This Row],[36]]),"DNF",    rounds_cum_time[[#This Row],[35]]+laps_times[[#This Row],[36]])</f>
        <v>7.118402777777777E-2</v>
      </c>
      <c r="AT18" s="127">
        <f>IF(ISBLANK(laps_times[[#This Row],[37]]),"DNF",    rounds_cum_time[[#This Row],[36]]+laps_times[[#This Row],[37]])</f>
        <v>7.3261574074074062E-2</v>
      </c>
      <c r="AU18" s="127">
        <f>IF(ISBLANK(laps_times[[#This Row],[38]]),"DNF",    rounds_cum_time[[#This Row],[37]]+laps_times[[#This Row],[38]])</f>
        <v>7.5356481481481469E-2</v>
      </c>
      <c r="AV18" s="127">
        <f>IF(ISBLANK(laps_times[[#This Row],[39]]),"DNF",    rounds_cum_time[[#This Row],[38]]+laps_times[[#This Row],[39]])</f>
        <v>7.7474537037037022E-2</v>
      </c>
      <c r="AW18" s="127">
        <f>IF(ISBLANK(laps_times[[#This Row],[40]]),"DNF",    rounds_cum_time[[#This Row],[39]]+laps_times[[#This Row],[40]])</f>
        <v>7.9569444444444429E-2</v>
      </c>
      <c r="AX18" s="127">
        <f>IF(ISBLANK(laps_times[[#This Row],[41]]),"DNF",    rounds_cum_time[[#This Row],[40]]+laps_times[[#This Row],[41]])</f>
        <v>8.1641203703703688E-2</v>
      </c>
      <c r="AY18" s="127">
        <f>IF(ISBLANK(laps_times[[#This Row],[42]]),"DNF",    rounds_cum_time[[#This Row],[41]]+laps_times[[#This Row],[42]])</f>
        <v>8.3751157407407392E-2</v>
      </c>
      <c r="AZ18" s="127">
        <f>IF(ISBLANK(laps_times[[#This Row],[43]]),"DNF",    rounds_cum_time[[#This Row],[42]]+laps_times[[#This Row],[43]])</f>
        <v>8.5812499999999986E-2</v>
      </c>
      <c r="BA18" s="127">
        <f>IF(ISBLANK(laps_times[[#This Row],[44]]),"DNF",    rounds_cum_time[[#This Row],[43]]+laps_times[[#This Row],[44]])</f>
        <v>8.7872685185185165E-2</v>
      </c>
      <c r="BB18" s="127">
        <f>IF(ISBLANK(laps_times[[#This Row],[45]]),"DNF",    rounds_cum_time[[#This Row],[44]]+laps_times[[#This Row],[45]])</f>
        <v>8.9978009259259237E-2</v>
      </c>
      <c r="BC18" s="127">
        <f>IF(ISBLANK(laps_times[[#This Row],[46]]),"DNF",    rounds_cum_time[[#This Row],[45]]+laps_times[[#This Row],[46]])</f>
        <v>9.2085648148148125E-2</v>
      </c>
      <c r="BD18" s="127">
        <f>IF(ISBLANK(laps_times[[#This Row],[47]]),"DNF",    rounds_cum_time[[#This Row],[46]]+laps_times[[#This Row],[47]])</f>
        <v>9.423611111111109E-2</v>
      </c>
      <c r="BE18" s="127">
        <f>IF(ISBLANK(laps_times[[#This Row],[48]]),"DNF",    rounds_cum_time[[#This Row],[47]]+laps_times[[#This Row],[48]])</f>
        <v>9.6386574074074055E-2</v>
      </c>
      <c r="BF18" s="127">
        <f>IF(ISBLANK(laps_times[[#This Row],[49]]),"DNF",    rounds_cum_time[[#This Row],[48]]+laps_times[[#This Row],[49]])</f>
        <v>9.855671296296295E-2</v>
      </c>
      <c r="BG18" s="127">
        <f>IF(ISBLANK(laps_times[[#This Row],[50]]),"DNF",    rounds_cum_time[[#This Row],[49]]+laps_times[[#This Row],[50]])</f>
        <v>0.10073495370370369</v>
      </c>
      <c r="BH18" s="127">
        <f>IF(ISBLANK(laps_times[[#This Row],[51]]),"DNF",    rounds_cum_time[[#This Row],[50]]+laps_times[[#This Row],[51]])</f>
        <v>0.10293171296296295</v>
      </c>
      <c r="BI18" s="127">
        <f>IF(ISBLANK(laps_times[[#This Row],[52]]),"DNF",    rounds_cum_time[[#This Row],[51]]+laps_times[[#This Row],[52]])</f>
        <v>0.10512037037037036</v>
      </c>
      <c r="BJ18" s="127">
        <f>IF(ISBLANK(laps_times[[#This Row],[53]]),"DNF",    rounds_cum_time[[#This Row],[52]]+laps_times[[#This Row],[53]])</f>
        <v>0.10729629629629629</v>
      </c>
      <c r="BK18" s="127">
        <f>IF(ISBLANK(laps_times[[#This Row],[54]]),"DNF",    rounds_cum_time[[#This Row],[53]]+laps_times[[#This Row],[54]])</f>
        <v>0.10952546296296296</v>
      </c>
      <c r="BL18" s="127">
        <f>IF(ISBLANK(laps_times[[#This Row],[55]]),"DNF",    rounds_cum_time[[#This Row],[54]]+laps_times[[#This Row],[55]])</f>
        <v>0.1118125</v>
      </c>
      <c r="BM18" s="127">
        <f>IF(ISBLANK(laps_times[[#This Row],[56]]),"DNF",    rounds_cum_time[[#This Row],[55]]+laps_times[[#This Row],[56]])</f>
        <v>0.11408564814814814</v>
      </c>
      <c r="BN18" s="127">
        <f>IF(ISBLANK(laps_times[[#This Row],[57]]),"DNF",    rounds_cum_time[[#This Row],[56]]+laps_times[[#This Row],[57]])</f>
        <v>0.11639351851851852</v>
      </c>
      <c r="BO18" s="127">
        <f>IF(ISBLANK(laps_times[[#This Row],[58]]),"DNF",    rounds_cum_time[[#This Row],[57]]+laps_times[[#This Row],[58]])</f>
        <v>0.11866898148148149</v>
      </c>
      <c r="BP18" s="127">
        <f>IF(ISBLANK(laps_times[[#This Row],[59]]),"DNF",    rounds_cum_time[[#This Row],[58]]+laps_times[[#This Row],[59]])</f>
        <v>0.12093518518518519</v>
      </c>
      <c r="BQ18" s="127">
        <f>IF(ISBLANK(laps_times[[#This Row],[60]]),"DNF",    rounds_cum_time[[#This Row],[59]]+laps_times[[#This Row],[60]])</f>
        <v>0.12405902777777778</v>
      </c>
      <c r="BR18" s="127">
        <f>IF(ISBLANK(laps_times[[#This Row],[61]]),"DNF",    rounds_cum_time[[#This Row],[60]]+laps_times[[#This Row],[61]])</f>
        <v>0.12635763888888887</v>
      </c>
      <c r="BS18" s="127">
        <f>IF(ISBLANK(laps_times[[#This Row],[62]]),"DNF",    rounds_cum_time[[#This Row],[61]]+laps_times[[#This Row],[62]])</f>
        <v>0.1286747685185185</v>
      </c>
      <c r="BT18" s="128">
        <f>IF(ISBLANK(laps_times[[#This Row],[63]]),"DNF",    rounds_cum_time[[#This Row],[62]]+laps_times[[#This Row],[63]])</f>
        <v>0.13099768518518518</v>
      </c>
      <c r="BU18" s="128">
        <f>IF(ISBLANK(laps_times[[#This Row],[64]]),"DNF",    rounds_cum_time[[#This Row],[63]]+laps_times[[#This Row],[64]])</f>
        <v>0.13328587962962962</v>
      </c>
    </row>
    <row r="19" spans="2:73" x14ac:dyDescent="0.2">
      <c r="B19" s="124">
        <f>laps_times[[#This Row],[poř]]</f>
        <v>16</v>
      </c>
      <c r="C19" s="125">
        <f>laps_times[[#This Row],[s.č.]]</f>
        <v>96</v>
      </c>
      <c r="D19" s="125" t="str">
        <f>laps_times[[#This Row],[jméno]]</f>
        <v>Pospíšil David</v>
      </c>
      <c r="E19" s="126">
        <f>laps_times[[#This Row],[roč]]</f>
        <v>1985</v>
      </c>
      <c r="F19" s="126" t="str">
        <f>laps_times[[#This Row],[kat]]</f>
        <v>M30</v>
      </c>
      <c r="G19" s="126">
        <f>laps_times[[#This Row],[poř_kat]]</f>
        <v>9</v>
      </c>
      <c r="H19" s="125" t="str">
        <f>IF(ISBLANK(laps_times[[#This Row],[klub]]),"-",laps_times[[#This Row],[klub]])</f>
        <v>Běžecký klub Brno</v>
      </c>
      <c r="I19" s="161">
        <f>laps_times[[#This Row],[celk. čas]]</f>
        <v>0.13414583333333333</v>
      </c>
      <c r="J19" s="127">
        <f>laps_times[[#This Row],[1]]</f>
        <v>2.5335648148148149E-3</v>
      </c>
      <c r="K19" s="127">
        <f>IF(ISBLANK(laps_times[[#This Row],[2]]),"DNF",    rounds_cum_time[[#This Row],[1]]+laps_times[[#This Row],[2]])</f>
        <v>4.5706018518518517E-3</v>
      </c>
      <c r="L19" s="127">
        <f>IF(ISBLANK(laps_times[[#This Row],[3]]),"DNF",    rounds_cum_time[[#This Row],[2]]+laps_times[[#This Row],[3]])</f>
        <v>6.5567129629629621E-3</v>
      </c>
      <c r="M19" s="127">
        <f>IF(ISBLANK(laps_times[[#This Row],[4]]),"DNF",    rounds_cum_time[[#This Row],[3]]+laps_times[[#This Row],[4]])</f>
        <v>8.5694444444444438E-3</v>
      </c>
      <c r="N19" s="127">
        <f>IF(ISBLANK(laps_times[[#This Row],[5]]),"DNF",    rounds_cum_time[[#This Row],[4]]+laps_times[[#This Row],[5]])</f>
        <v>1.0575231481481481E-2</v>
      </c>
      <c r="O19" s="127">
        <f>IF(ISBLANK(laps_times[[#This Row],[6]]),"DNF",    rounds_cum_time[[#This Row],[5]]+laps_times[[#This Row],[6]])</f>
        <v>1.2653935185185185E-2</v>
      </c>
      <c r="P19" s="127">
        <f>IF(ISBLANK(laps_times[[#This Row],[7]]),"DNF",    rounds_cum_time[[#This Row],[6]]+laps_times[[#This Row],[7]])</f>
        <v>1.4707175925925926E-2</v>
      </c>
      <c r="Q19" s="127">
        <f>IF(ISBLANK(laps_times[[#This Row],[8]]),"DNF",    rounds_cum_time[[#This Row],[7]]+laps_times[[#This Row],[8]])</f>
        <v>1.6751157407407406E-2</v>
      </c>
      <c r="R19" s="127">
        <f>IF(ISBLANK(laps_times[[#This Row],[9]]),"DNF",    rounds_cum_time[[#This Row],[8]]+laps_times[[#This Row],[9]])</f>
        <v>1.8762731481481481E-2</v>
      </c>
      <c r="S19" s="127">
        <f>IF(ISBLANK(laps_times[[#This Row],[10]]),"DNF",    rounds_cum_time[[#This Row],[9]]+laps_times[[#This Row],[10]])</f>
        <v>2.0795138888888887E-2</v>
      </c>
      <c r="T19" s="127">
        <f>IF(ISBLANK(laps_times[[#This Row],[11]]),"DNF",    rounds_cum_time[[#This Row],[10]]+laps_times[[#This Row],[11]])</f>
        <v>2.2828703703703702E-2</v>
      </c>
      <c r="U19" s="127">
        <f>IF(ISBLANK(laps_times[[#This Row],[12]]),"DNF",    rounds_cum_time[[#This Row],[11]]+laps_times[[#This Row],[12]])</f>
        <v>2.4837962962962961E-2</v>
      </c>
      <c r="V19" s="127">
        <f>IF(ISBLANK(laps_times[[#This Row],[13]]),"DNF",    rounds_cum_time[[#This Row],[12]]+laps_times[[#This Row],[13]])</f>
        <v>2.6859953703703702E-2</v>
      </c>
      <c r="W19" s="127">
        <f>IF(ISBLANK(laps_times[[#This Row],[14]]),"DNF",    rounds_cum_time[[#This Row],[13]]+laps_times[[#This Row],[14]])</f>
        <v>2.8894675925925924E-2</v>
      </c>
      <c r="X19" s="127">
        <f>IF(ISBLANK(laps_times[[#This Row],[15]]),"DNF",    rounds_cum_time[[#This Row],[14]]+laps_times[[#This Row],[15]])</f>
        <v>3.0943287037037037E-2</v>
      </c>
      <c r="Y19" s="127">
        <f>IF(ISBLANK(laps_times[[#This Row],[16]]),"DNF",    rounds_cum_time[[#This Row],[15]]+laps_times[[#This Row],[16]])</f>
        <v>3.3011574074074075E-2</v>
      </c>
      <c r="Z19" s="127">
        <f>IF(ISBLANK(laps_times[[#This Row],[17]]),"DNF",    rounds_cum_time[[#This Row],[16]]+laps_times[[#This Row],[17]])</f>
        <v>3.5055555555555555E-2</v>
      </c>
      <c r="AA19" s="127">
        <f>IF(ISBLANK(laps_times[[#This Row],[18]]),"DNF",    rounds_cum_time[[#This Row],[17]]+laps_times[[#This Row],[18]])</f>
        <v>3.7100694444444443E-2</v>
      </c>
      <c r="AB19" s="127">
        <f>IF(ISBLANK(laps_times[[#This Row],[19]]),"DNF",    rounds_cum_time[[#This Row],[18]]+laps_times[[#This Row],[19]])</f>
        <v>3.9133101851851849E-2</v>
      </c>
      <c r="AC19" s="127">
        <f>IF(ISBLANK(laps_times[[#This Row],[20]]),"DNF",    rounds_cum_time[[#This Row],[19]]+laps_times[[#This Row],[20]])</f>
        <v>4.115509259259259E-2</v>
      </c>
      <c r="AD19" s="127">
        <f>IF(ISBLANK(laps_times[[#This Row],[21]]),"DNF",    rounds_cum_time[[#This Row],[20]]+laps_times[[#This Row],[21]])</f>
        <v>4.3221064814814809E-2</v>
      </c>
      <c r="AE19" s="127">
        <f>IF(ISBLANK(laps_times[[#This Row],[22]]),"DNF",    rounds_cum_time[[#This Row],[21]]+laps_times[[#This Row],[22]])</f>
        <v>4.5291666666666661E-2</v>
      </c>
      <c r="AF19" s="127">
        <f>IF(ISBLANK(laps_times[[#This Row],[23]]),"DNF",    rounds_cum_time[[#This Row],[22]]+laps_times[[#This Row],[23]])</f>
        <v>4.7355324074074071E-2</v>
      </c>
      <c r="AG19" s="127">
        <f>IF(ISBLANK(laps_times[[#This Row],[24]]),"DNF",    rounds_cum_time[[#This Row],[23]]+laps_times[[#This Row],[24]])</f>
        <v>4.9424768518518514E-2</v>
      </c>
      <c r="AH19" s="127">
        <f>IF(ISBLANK(laps_times[[#This Row],[25]]),"DNF",    rounds_cum_time[[#This Row],[24]]+laps_times[[#This Row],[25]])</f>
        <v>5.1497685185185181E-2</v>
      </c>
      <c r="AI19" s="127">
        <f>IF(ISBLANK(laps_times[[#This Row],[26]]),"DNF",    rounds_cum_time[[#This Row],[25]]+laps_times[[#This Row],[26]])</f>
        <v>5.3545138888888885E-2</v>
      </c>
      <c r="AJ19" s="127">
        <f>IF(ISBLANK(laps_times[[#This Row],[27]]),"DNF",    rounds_cum_time[[#This Row],[26]]+laps_times[[#This Row],[27]])</f>
        <v>5.5603009259259255E-2</v>
      </c>
      <c r="AK19" s="127">
        <f>IF(ISBLANK(laps_times[[#This Row],[28]]),"DNF",    rounds_cum_time[[#This Row],[27]]+laps_times[[#This Row],[28]])</f>
        <v>5.7665509259259257E-2</v>
      </c>
      <c r="AL19" s="127">
        <f>IF(ISBLANK(laps_times[[#This Row],[29]]),"DNF",    rounds_cum_time[[#This Row],[28]]+laps_times[[#This Row],[29]])</f>
        <v>5.9766203703703703E-2</v>
      </c>
      <c r="AM19" s="127">
        <f>IF(ISBLANK(laps_times[[#This Row],[30]]),"DNF",    rounds_cum_time[[#This Row],[29]]+laps_times[[#This Row],[30]])</f>
        <v>6.1840277777777779E-2</v>
      </c>
      <c r="AN19" s="127">
        <f>IF(ISBLANK(laps_times[[#This Row],[31]]),"DNF",    rounds_cum_time[[#This Row],[30]]+laps_times[[#This Row],[31]])</f>
        <v>6.3915509259259262E-2</v>
      </c>
      <c r="AO19" s="127">
        <f>IF(ISBLANK(laps_times[[#This Row],[32]]),"DNF",    rounds_cum_time[[#This Row],[31]]+laps_times[[#This Row],[32]])</f>
        <v>6.597453703703704E-2</v>
      </c>
      <c r="AP19" s="127">
        <f>IF(ISBLANK(laps_times[[#This Row],[33]]),"DNF",    rounds_cum_time[[#This Row],[32]]+laps_times[[#This Row],[33]])</f>
        <v>6.8011574074074072E-2</v>
      </c>
      <c r="AQ19" s="127">
        <f>IF(ISBLANK(laps_times[[#This Row],[34]]),"DNF",    rounds_cum_time[[#This Row],[33]]+laps_times[[#This Row],[34]])</f>
        <v>7.0056712962962966E-2</v>
      </c>
      <c r="AR19" s="127">
        <f>IF(ISBLANK(laps_times[[#This Row],[35]]),"DNF",    rounds_cum_time[[#This Row],[34]]+laps_times[[#This Row],[35]])</f>
        <v>7.2105324074074079E-2</v>
      </c>
      <c r="AS19" s="127">
        <f>IF(ISBLANK(laps_times[[#This Row],[36]]),"DNF",    rounds_cum_time[[#This Row],[35]]+laps_times[[#This Row],[36]])</f>
        <v>7.4178240740740739E-2</v>
      </c>
      <c r="AT19" s="127">
        <f>IF(ISBLANK(laps_times[[#This Row],[37]]),"DNF",    rounds_cum_time[[#This Row],[36]]+laps_times[[#This Row],[37]])</f>
        <v>7.6256944444444447E-2</v>
      </c>
      <c r="AU19" s="127">
        <f>IF(ISBLANK(laps_times[[#This Row],[38]]),"DNF",    rounds_cum_time[[#This Row],[37]]+laps_times[[#This Row],[38]])</f>
        <v>7.8347222222222221E-2</v>
      </c>
      <c r="AV19" s="127">
        <f>IF(ISBLANK(laps_times[[#This Row],[39]]),"DNF",    rounds_cum_time[[#This Row],[38]]+laps_times[[#This Row],[39]])</f>
        <v>8.0439814814814811E-2</v>
      </c>
      <c r="AW19" s="127">
        <f>IF(ISBLANK(laps_times[[#This Row],[40]]),"DNF",    rounds_cum_time[[#This Row],[39]]+laps_times[[#This Row],[40]])</f>
        <v>8.2533564814814817E-2</v>
      </c>
      <c r="AX19" s="127">
        <f>IF(ISBLANK(laps_times[[#This Row],[41]]),"DNF",    rounds_cum_time[[#This Row],[40]]+laps_times[[#This Row],[41]])</f>
        <v>8.4584490740740745E-2</v>
      </c>
      <c r="AY19" s="127">
        <f>IF(ISBLANK(laps_times[[#This Row],[42]]),"DNF",    rounds_cum_time[[#This Row],[41]]+laps_times[[#This Row],[42]])</f>
        <v>8.6657407407407405E-2</v>
      </c>
      <c r="AZ19" s="127">
        <f>IF(ISBLANK(laps_times[[#This Row],[43]]),"DNF",    rounds_cum_time[[#This Row],[42]]+laps_times[[#This Row],[43]])</f>
        <v>8.8725694444444447E-2</v>
      </c>
      <c r="BA19" s="127">
        <f>IF(ISBLANK(laps_times[[#This Row],[44]]),"DNF",    rounds_cum_time[[#This Row],[43]]+laps_times[[#This Row],[44]])</f>
        <v>9.0862268518518516E-2</v>
      </c>
      <c r="BB19" s="127">
        <f>IF(ISBLANK(laps_times[[#This Row],[45]]),"DNF",    rounds_cum_time[[#This Row],[44]]+laps_times[[#This Row],[45]])</f>
        <v>9.2961805555555554E-2</v>
      </c>
      <c r="BC19" s="127">
        <f>IF(ISBLANK(laps_times[[#This Row],[46]]),"DNF",    rounds_cum_time[[#This Row],[45]]+laps_times[[#This Row],[46]])</f>
        <v>9.510416666666667E-2</v>
      </c>
      <c r="BD19" s="127">
        <f>IF(ISBLANK(laps_times[[#This Row],[47]]),"DNF",    rounds_cum_time[[#This Row],[46]]+laps_times[[#This Row],[47]])</f>
        <v>9.7217592592592592E-2</v>
      </c>
      <c r="BE19" s="127">
        <f>IF(ISBLANK(laps_times[[#This Row],[48]]),"DNF",    rounds_cum_time[[#This Row],[47]]+laps_times[[#This Row],[48]])</f>
        <v>9.9370370370370373E-2</v>
      </c>
      <c r="BF19" s="127">
        <f>IF(ISBLANK(laps_times[[#This Row],[49]]),"DNF",    rounds_cum_time[[#This Row],[48]]+laps_times[[#This Row],[49]])</f>
        <v>0.10152546296296297</v>
      </c>
      <c r="BG19" s="127">
        <f>IF(ISBLANK(laps_times[[#This Row],[50]]),"DNF",    rounds_cum_time[[#This Row],[49]]+laps_times[[#This Row],[50]])</f>
        <v>0.10365856481481482</v>
      </c>
      <c r="BH19" s="127">
        <f>IF(ISBLANK(laps_times[[#This Row],[51]]),"DNF",    rounds_cum_time[[#This Row],[50]]+laps_times[[#This Row],[51]])</f>
        <v>0.10578240740740741</v>
      </c>
      <c r="BI19" s="127">
        <f>IF(ISBLANK(laps_times[[#This Row],[52]]),"DNF",    rounds_cum_time[[#This Row],[51]]+laps_times[[#This Row],[52]])</f>
        <v>0.10789236111111111</v>
      </c>
      <c r="BJ19" s="127">
        <f>IF(ISBLANK(laps_times[[#This Row],[53]]),"DNF",    rounds_cum_time[[#This Row],[52]]+laps_times[[#This Row],[53]])</f>
        <v>0.11005092592592593</v>
      </c>
      <c r="BK19" s="127">
        <f>IF(ISBLANK(laps_times[[#This Row],[54]]),"DNF",    rounds_cum_time[[#This Row],[53]]+laps_times[[#This Row],[54]])</f>
        <v>0.11222685185185186</v>
      </c>
      <c r="BL19" s="127">
        <f>IF(ISBLANK(laps_times[[#This Row],[55]]),"DNF",    rounds_cum_time[[#This Row],[54]]+laps_times[[#This Row],[55]])</f>
        <v>0.11440740740740742</v>
      </c>
      <c r="BM19" s="127">
        <f>IF(ISBLANK(laps_times[[#This Row],[56]]),"DNF",    rounds_cum_time[[#This Row],[55]]+laps_times[[#This Row],[56]])</f>
        <v>0.11657870370370371</v>
      </c>
      <c r="BN19" s="127">
        <f>IF(ISBLANK(laps_times[[#This Row],[57]]),"DNF",    rounds_cum_time[[#This Row],[56]]+laps_times[[#This Row],[57]])</f>
        <v>0.11877199074074075</v>
      </c>
      <c r="BO19" s="127">
        <f>IF(ISBLANK(laps_times[[#This Row],[58]]),"DNF",    rounds_cum_time[[#This Row],[57]]+laps_times[[#This Row],[58]])</f>
        <v>0.12097106481481483</v>
      </c>
      <c r="BP19" s="127">
        <f>IF(ISBLANK(laps_times[[#This Row],[59]]),"DNF",    rounds_cum_time[[#This Row],[58]]+laps_times[[#This Row],[59]])</f>
        <v>0.12317245370370372</v>
      </c>
      <c r="BQ19" s="127">
        <f>IF(ISBLANK(laps_times[[#This Row],[60]]),"DNF",    rounds_cum_time[[#This Row],[59]]+laps_times[[#This Row],[60]])</f>
        <v>0.12538541666666669</v>
      </c>
      <c r="BR19" s="127">
        <f>IF(ISBLANK(laps_times[[#This Row],[61]]),"DNF",    rounds_cum_time[[#This Row],[60]]+laps_times[[#This Row],[61]])</f>
        <v>0.12761458333333336</v>
      </c>
      <c r="BS19" s="127">
        <f>IF(ISBLANK(laps_times[[#This Row],[62]]),"DNF",    rounds_cum_time[[#This Row],[61]]+laps_times[[#This Row],[62]])</f>
        <v>0.12982523148148151</v>
      </c>
      <c r="BT19" s="128">
        <f>IF(ISBLANK(laps_times[[#This Row],[63]]),"DNF",    rounds_cum_time[[#This Row],[62]]+laps_times[[#This Row],[63]])</f>
        <v>0.13204513888888891</v>
      </c>
      <c r="BU19" s="128">
        <f>IF(ISBLANK(laps_times[[#This Row],[64]]),"DNF",    rounds_cum_time[[#This Row],[63]]+laps_times[[#This Row],[64]])</f>
        <v>0.13414583333333335</v>
      </c>
    </row>
    <row r="20" spans="2:73" x14ac:dyDescent="0.2">
      <c r="B20" s="124">
        <f>laps_times[[#This Row],[poř]]</f>
        <v>17</v>
      </c>
      <c r="C20" s="125">
        <f>laps_times[[#This Row],[s.č.]]</f>
        <v>114</v>
      </c>
      <c r="D20" s="125" t="str">
        <f>laps_times[[#This Row],[jméno]]</f>
        <v>Steinbauer Jan</v>
      </c>
      <c r="E20" s="126">
        <f>laps_times[[#This Row],[roč]]</f>
        <v>1974</v>
      </c>
      <c r="F20" s="126" t="str">
        <f>laps_times[[#This Row],[kat]]</f>
        <v>M40</v>
      </c>
      <c r="G20" s="126">
        <f>laps_times[[#This Row],[poř_kat]]</f>
        <v>7</v>
      </c>
      <c r="H20" s="125" t="str">
        <f>IF(ISBLANK(laps_times[[#This Row],[klub]]),"-",laps_times[[#This Row],[klub]])</f>
        <v>Resolution Team</v>
      </c>
      <c r="I20" s="161">
        <f>laps_times[[#This Row],[celk. čas]]</f>
        <v>0.13430092592592593</v>
      </c>
      <c r="J20" s="127">
        <f>laps_times[[#This Row],[1]]</f>
        <v>2.3622685185185188E-3</v>
      </c>
      <c r="K20" s="127">
        <f>IF(ISBLANK(laps_times[[#This Row],[2]]),"DNF",    rounds_cum_time[[#This Row],[1]]+laps_times[[#This Row],[2]])</f>
        <v>4.2847222222222228E-3</v>
      </c>
      <c r="L20" s="127">
        <f>IF(ISBLANK(laps_times[[#This Row],[3]]),"DNF",    rounds_cum_time[[#This Row],[2]]+laps_times[[#This Row],[3]])</f>
        <v>6.2314814814814819E-3</v>
      </c>
      <c r="M20" s="127">
        <f>IF(ISBLANK(laps_times[[#This Row],[4]]),"DNF",    rounds_cum_time[[#This Row],[3]]+laps_times[[#This Row],[4]])</f>
        <v>8.1759259259259268E-3</v>
      </c>
      <c r="N20" s="127">
        <f>IF(ISBLANK(laps_times[[#This Row],[5]]),"DNF",    rounds_cum_time[[#This Row],[4]]+laps_times[[#This Row],[5]])</f>
        <v>1.0120370370370372E-2</v>
      </c>
      <c r="O20" s="127">
        <f>IF(ISBLANK(laps_times[[#This Row],[6]]),"DNF",    rounds_cum_time[[#This Row],[5]]+laps_times[[#This Row],[6]])</f>
        <v>1.2074074074074076E-2</v>
      </c>
      <c r="P20" s="127">
        <f>IF(ISBLANK(laps_times[[#This Row],[7]]),"DNF",    rounds_cum_time[[#This Row],[6]]+laps_times[[#This Row],[7]])</f>
        <v>1.405902777777778E-2</v>
      </c>
      <c r="Q20" s="127">
        <f>IF(ISBLANK(laps_times[[#This Row],[8]]),"DNF",    rounds_cum_time[[#This Row],[7]]+laps_times[[#This Row],[8]])</f>
        <v>1.6043981481481482E-2</v>
      </c>
      <c r="R20" s="127">
        <f>IF(ISBLANK(laps_times[[#This Row],[9]]),"DNF",    rounds_cum_time[[#This Row],[8]]+laps_times[[#This Row],[9]])</f>
        <v>1.8013888888888888E-2</v>
      </c>
      <c r="S20" s="127">
        <f>IF(ISBLANK(laps_times[[#This Row],[10]]),"DNF",    rounds_cum_time[[#This Row],[9]]+laps_times[[#This Row],[10]])</f>
        <v>1.9974537037037037E-2</v>
      </c>
      <c r="T20" s="127">
        <f>IF(ISBLANK(laps_times[[#This Row],[11]]),"DNF",    rounds_cum_time[[#This Row],[10]]+laps_times[[#This Row],[11]])</f>
        <v>2.1944444444444444E-2</v>
      </c>
      <c r="U20" s="127">
        <f>IF(ISBLANK(laps_times[[#This Row],[12]]),"DNF",    rounds_cum_time[[#This Row],[11]]+laps_times[[#This Row],[12]])</f>
        <v>2.3918981481481482E-2</v>
      </c>
      <c r="V20" s="127">
        <f>IF(ISBLANK(laps_times[[#This Row],[13]]),"DNF",    rounds_cum_time[[#This Row],[12]]+laps_times[[#This Row],[13]])</f>
        <v>2.587037037037037E-2</v>
      </c>
      <c r="W20" s="127">
        <f>IF(ISBLANK(laps_times[[#This Row],[14]]),"DNF",    rounds_cum_time[[#This Row],[13]]+laps_times[[#This Row],[14]])</f>
        <v>2.7824074074074074E-2</v>
      </c>
      <c r="X20" s="127">
        <f>IF(ISBLANK(laps_times[[#This Row],[15]]),"DNF",    rounds_cum_time[[#This Row],[14]]+laps_times[[#This Row],[15]])</f>
        <v>2.9784722222222223E-2</v>
      </c>
      <c r="Y20" s="127">
        <f>IF(ISBLANK(laps_times[[#This Row],[16]]),"DNF",    rounds_cum_time[[#This Row],[15]]+laps_times[[#This Row],[16]])</f>
        <v>3.1747685185185184E-2</v>
      </c>
      <c r="Z20" s="127">
        <f>IF(ISBLANK(laps_times[[#This Row],[17]]),"DNF",    rounds_cum_time[[#This Row],[16]]+laps_times[[#This Row],[17]])</f>
        <v>3.3709490740740741E-2</v>
      </c>
      <c r="AA20" s="127">
        <f>IF(ISBLANK(laps_times[[#This Row],[18]]),"DNF",    rounds_cum_time[[#This Row],[17]]+laps_times[[#This Row],[18]])</f>
        <v>3.5706018518518519E-2</v>
      </c>
      <c r="AB20" s="127">
        <f>IF(ISBLANK(laps_times[[#This Row],[19]]),"DNF",    rounds_cum_time[[#This Row],[18]]+laps_times[[#This Row],[19]])</f>
        <v>3.7682870370370374E-2</v>
      </c>
      <c r="AC20" s="127">
        <f>IF(ISBLANK(laps_times[[#This Row],[20]]),"DNF",    rounds_cum_time[[#This Row],[19]]+laps_times[[#This Row],[20]])</f>
        <v>3.9642361111111114E-2</v>
      </c>
      <c r="AD20" s="127">
        <f>IF(ISBLANK(laps_times[[#This Row],[21]]),"DNF",    rounds_cum_time[[#This Row],[20]]+laps_times[[#This Row],[21]])</f>
        <v>4.1633101851851859E-2</v>
      </c>
      <c r="AE20" s="127">
        <f>IF(ISBLANK(laps_times[[#This Row],[22]]),"DNF",    rounds_cum_time[[#This Row],[21]]+laps_times[[#This Row],[22]])</f>
        <v>4.3597222222222232E-2</v>
      </c>
      <c r="AF20" s="127">
        <f>IF(ISBLANK(laps_times[[#This Row],[23]]),"DNF",    rounds_cum_time[[#This Row],[22]]+laps_times[[#This Row],[23]])</f>
        <v>4.5576388888888895E-2</v>
      </c>
      <c r="AG20" s="127">
        <f>IF(ISBLANK(laps_times[[#This Row],[24]]),"DNF",    rounds_cum_time[[#This Row],[23]]+laps_times[[#This Row],[24]])</f>
        <v>4.7575231481481489E-2</v>
      </c>
      <c r="AH20" s="127">
        <f>IF(ISBLANK(laps_times[[#This Row],[25]]),"DNF",    rounds_cum_time[[#This Row],[24]]+laps_times[[#This Row],[25]])</f>
        <v>4.9586805555555565E-2</v>
      </c>
      <c r="AI20" s="127">
        <f>IF(ISBLANK(laps_times[[#This Row],[26]]),"DNF",    rounds_cum_time[[#This Row],[25]]+laps_times[[#This Row],[26]])</f>
        <v>5.1604166666666673E-2</v>
      </c>
      <c r="AJ20" s="127">
        <f>IF(ISBLANK(laps_times[[#This Row],[27]]),"DNF",    rounds_cum_time[[#This Row],[26]]+laps_times[[#This Row],[27]])</f>
        <v>5.3597222222222227E-2</v>
      </c>
      <c r="AK20" s="127">
        <f>IF(ISBLANK(laps_times[[#This Row],[28]]),"DNF",    rounds_cum_time[[#This Row],[27]]+laps_times[[#This Row],[28]])</f>
        <v>5.5611111111111118E-2</v>
      </c>
      <c r="AL20" s="127">
        <f>IF(ISBLANK(laps_times[[#This Row],[29]]),"DNF",    rounds_cum_time[[#This Row],[28]]+laps_times[[#This Row],[29]])</f>
        <v>5.7628472222222227E-2</v>
      </c>
      <c r="AM20" s="127">
        <f>IF(ISBLANK(laps_times[[#This Row],[30]]),"DNF",    rounds_cum_time[[#This Row],[29]]+laps_times[[#This Row],[30]])</f>
        <v>5.9667824074074081E-2</v>
      </c>
      <c r="AN20" s="127">
        <f>IF(ISBLANK(laps_times[[#This Row],[31]]),"DNF",    rounds_cum_time[[#This Row],[30]]+laps_times[[#This Row],[31]])</f>
        <v>6.1724537037037043E-2</v>
      </c>
      <c r="AO20" s="127">
        <f>IF(ISBLANK(laps_times[[#This Row],[32]]),"DNF",    rounds_cum_time[[#This Row],[31]]+laps_times[[#This Row],[32]])</f>
        <v>6.3781250000000012E-2</v>
      </c>
      <c r="AP20" s="127">
        <f>IF(ISBLANK(laps_times[[#This Row],[33]]),"DNF",    rounds_cum_time[[#This Row],[32]]+laps_times[[#This Row],[33]])</f>
        <v>6.5837962962962973E-2</v>
      </c>
      <c r="AQ20" s="127">
        <f>IF(ISBLANK(laps_times[[#This Row],[34]]),"DNF",    rounds_cum_time[[#This Row],[33]]+laps_times[[#This Row],[34]])</f>
        <v>6.7900462962962968E-2</v>
      </c>
      <c r="AR20" s="127">
        <f>IF(ISBLANK(laps_times[[#This Row],[35]]),"DNF",    rounds_cum_time[[#This Row],[34]]+laps_times[[#This Row],[35]])</f>
        <v>6.9945601851851863E-2</v>
      </c>
      <c r="AS20" s="127">
        <f>IF(ISBLANK(laps_times[[#This Row],[36]]),"DNF",    rounds_cum_time[[#This Row],[35]]+laps_times[[#This Row],[36]])</f>
        <v>7.2042824074074086E-2</v>
      </c>
      <c r="AT20" s="127">
        <f>IF(ISBLANK(laps_times[[#This Row],[37]]),"DNF",    rounds_cum_time[[#This Row],[36]]+laps_times[[#This Row],[37]])</f>
        <v>7.4228009259259264E-2</v>
      </c>
      <c r="AU20" s="127">
        <f>IF(ISBLANK(laps_times[[#This Row],[38]]),"DNF",    rounds_cum_time[[#This Row],[37]]+laps_times[[#This Row],[38]])</f>
        <v>7.6332175925925935E-2</v>
      </c>
      <c r="AV20" s="127">
        <f>IF(ISBLANK(laps_times[[#This Row],[39]]),"DNF",    rounds_cum_time[[#This Row],[38]]+laps_times[[#This Row],[39]])</f>
        <v>7.8476851851851867E-2</v>
      </c>
      <c r="AW20" s="127">
        <f>IF(ISBLANK(laps_times[[#This Row],[40]]),"DNF",    rounds_cum_time[[#This Row],[39]]+laps_times[[#This Row],[40]])</f>
        <v>8.0645833333333347E-2</v>
      </c>
      <c r="AX20" s="127">
        <f>IF(ISBLANK(laps_times[[#This Row],[41]]),"DNF",    rounds_cum_time[[#This Row],[40]]+laps_times[[#This Row],[41]])</f>
        <v>8.3047453703703714E-2</v>
      </c>
      <c r="AY20" s="127">
        <f>IF(ISBLANK(laps_times[[#This Row],[42]]),"DNF",    rounds_cum_time[[#This Row],[41]]+laps_times[[#This Row],[42]])</f>
        <v>8.5241898148148157E-2</v>
      </c>
      <c r="AZ20" s="127">
        <f>IF(ISBLANK(laps_times[[#This Row],[43]]),"DNF",    rounds_cum_time[[#This Row],[42]]+laps_times[[#This Row],[43]])</f>
        <v>8.7371527777777791E-2</v>
      </c>
      <c r="BA20" s="127">
        <f>IF(ISBLANK(laps_times[[#This Row],[44]]),"DNF",    rounds_cum_time[[#This Row],[43]]+laps_times[[#This Row],[44]])</f>
        <v>8.9903935185185205E-2</v>
      </c>
      <c r="BB20" s="127">
        <f>IF(ISBLANK(laps_times[[#This Row],[45]]),"DNF",    rounds_cum_time[[#This Row],[44]]+laps_times[[#This Row],[45]])</f>
        <v>9.211111111111113E-2</v>
      </c>
      <c r="BC20" s="127">
        <f>IF(ISBLANK(laps_times[[#This Row],[46]]),"DNF",    rounds_cum_time[[#This Row],[45]]+laps_times[[#This Row],[46]])</f>
        <v>9.4384259259259279E-2</v>
      </c>
      <c r="BD20" s="127">
        <f>IF(ISBLANK(laps_times[[#This Row],[47]]),"DNF",    rounds_cum_time[[#This Row],[46]]+laps_times[[#This Row],[47]])</f>
        <v>9.6891203703703729E-2</v>
      </c>
      <c r="BE20" s="127">
        <f>IF(ISBLANK(laps_times[[#This Row],[48]]),"DNF",    rounds_cum_time[[#This Row],[47]]+laps_times[[#This Row],[48]])</f>
        <v>9.9396990740740765E-2</v>
      </c>
      <c r="BF20" s="127">
        <f>IF(ISBLANK(laps_times[[#This Row],[49]]),"DNF",    rounds_cum_time[[#This Row],[48]]+laps_times[[#This Row],[49]])</f>
        <v>0.10152893518518522</v>
      </c>
      <c r="BG20" s="127">
        <f>IF(ISBLANK(laps_times[[#This Row],[50]]),"DNF",    rounds_cum_time[[#This Row],[49]]+laps_times[[#This Row],[50]])</f>
        <v>0.10362268518518522</v>
      </c>
      <c r="BH20" s="127">
        <f>IF(ISBLANK(laps_times[[#This Row],[51]]),"DNF",    rounds_cum_time[[#This Row],[50]]+laps_times[[#This Row],[51]])</f>
        <v>0.10574537037037041</v>
      </c>
      <c r="BI20" s="127">
        <f>IF(ISBLANK(laps_times[[#This Row],[52]]),"DNF",    rounds_cum_time[[#This Row],[51]]+laps_times[[#This Row],[52]])</f>
        <v>0.10785648148148151</v>
      </c>
      <c r="BJ20" s="127">
        <f>IF(ISBLANK(laps_times[[#This Row],[53]]),"DNF",    rounds_cum_time[[#This Row],[52]]+laps_times[[#This Row],[53]])</f>
        <v>0.11016319444444447</v>
      </c>
      <c r="BK20" s="127">
        <f>IF(ISBLANK(laps_times[[#This Row],[54]]),"DNF",    rounds_cum_time[[#This Row],[53]]+laps_times[[#This Row],[54]])</f>
        <v>0.11234837962962965</v>
      </c>
      <c r="BL20" s="127">
        <f>IF(ISBLANK(laps_times[[#This Row],[55]]),"DNF",    rounds_cum_time[[#This Row],[54]]+laps_times[[#This Row],[55]])</f>
        <v>0.11456018518518521</v>
      </c>
      <c r="BM20" s="127">
        <f>IF(ISBLANK(laps_times[[#This Row],[56]]),"DNF",    rounds_cum_time[[#This Row],[55]]+laps_times[[#This Row],[56]])</f>
        <v>0.1167627314814815</v>
      </c>
      <c r="BN20" s="127">
        <f>IF(ISBLANK(laps_times[[#This Row],[57]]),"DNF",    rounds_cum_time[[#This Row],[56]]+laps_times[[#This Row],[57]])</f>
        <v>0.1192002314814815</v>
      </c>
      <c r="BO20" s="127">
        <f>IF(ISBLANK(laps_times[[#This Row],[58]]),"DNF",    rounds_cum_time[[#This Row],[57]]+laps_times[[#This Row],[58]])</f>
        <v>0.12142708333333335</v>
      </c>
      <c r="BP20" s="127">
        <f>IF(ISBLANK(laps_times[[#This Row],[59]]),"DNF",    rounds_cum_time[[#This Row],[58]]+laps_times[[#This Row],[59]])</f>
        <v>0.12360995370370373</v>
      </c>
      <c r="BQ20" s="127">
        <f>IF(ISBLANK(laps_times[[#This Row],[60]]),"DNF",    rounds_cum_time[[#This Row],[59]]+laps_times[[#This Row],[60]])</f>
        <v>0.12576736111111114</v>
      </c>
      <c r="BR20" s="127">
        <f>IF(ISBLANK(laps_times[[#This Row],[61]]),"DNF",    rounds_cum_time[[#This Row],[60]]+laps_times[[#This Row],[61]])</f>
        <v>0.12801967592592595</v>
      </c>
      <c r="BS20" s="127">
        <f>IF(ISBLANK(laps_times[[#This Row],[62]]),"DNF",    rounds_cum_time[[#This Row],[61]]+laps_times[[#This Row],[62]])</f>
        <v>0.1301516203703704</v>
      </c>
      <c r="BT20" s="128">
        <f>IF(ISBLANK(laps_times[[#This Row],[63]]),"DNF",    rounds_cum_time[[#This Row],[62]]+laps_times[[#This Row],[63]])</f>
        <v>0.13227430555555558</v>
      </c>
      <c r="BU20" s="128">
        <f>IF(ISBLANK(laps_times[[#This Row],[64]]),"DNF",    rounds_cum_time[[#This Row],[63]]+laps_times[[#This Row],[64]])</f>
        <v>0.13430092592592596</v>
      </c>
    </row>
    <row r="21" spans="2:73" x14ac:dyDescent="0.2">
      <c r="B21" s="124">
        <f>laps_times[[#This Row],[poř]]</f>
        <v>18</v>
      </c>
      <c r="C21" s="125">
        <f>laps_times[[#This Row],[s.č.]]</f>
        <v>64</v>
      </c>
      <c r="D21" s="125" t="str">
        <f>laps_times[[#This Row],[jméno]]</f>
        <v>Lácha Pavel</v>
      </c>
      <c r="E21" s="126">
        <f>laps_times[[#This Row],[roč]]</f>
        <v>1969</v>
      </c>
      <c r="F21" s="126" t="str">
        <f>laps_times[[#This Row],[kat]]</f>
        <v>M40</v>
      </c>
      <c r="G21" s="126">
        <f>laps_times[[#This Row],[poř_kat]]</f>
        <v>8</v>
      </c>
      <c r="H21" s="125" t="str">
        <f>IF(ISBLANK(laps_times[[#This Row],[klub]]),"-",laps_times[[#This Row],[klub]])</f>
        <v>BH Triatlon Č.B.</v>
      </c>
      <c r="I21" s="161">
        <f>laps_times[[#This Row],[celk. čas]]</f>
        <v>0.13567824074074072</v>
      </c>
      <c r="J21" s="127">
        <f>laps_times[[#This Row],[1]]</f>
        <v>2.391203703703704E-3</v>
      </c>
      <c r="K21" s="127">
        <f>IF(ISBLANK(laps_times[[#This Row],[2]]),"DNF",    rounds_cum_time[[#This Row],[1]]+laps_times[[#This Row],[2]])</f>
        <v>4.340277777777778E-3</v>
      </c>
      <c r="L21" s="127">
        <f>IF(ISBLANK(laps_times[[#This Row],[3]]),"DNF",    rounds_cum_time[[#This Row],[2]]+laps_times[[#This Row],[3]])</f>
        <v>6.2870370370370372E-3</v>
      </c>
      <c r="M21" s="127">
        <f>IF(ISBLANK(laps_times[[#This Row],[4]]),"DNF",    rounds_cum_time[[#This Row],[3]]+laps_times[[#This Row],[4]])</f>
        <v>8.2604166666666659E-3</v>
      </c>
      <c r="N21" s="127">
        <f>IF(ISBLANK(laps_times[[#This Row],[5]]),"DNF",    rounds_cum_time[[#This Row],[4]]+laps_times[[#This Row],[5]])</f>
        <v>1.0237268518518517E-2</v>
      </c>
      <c r="O21" s="127">
        <f>IF(ISBLANK(laps_times[[#This Row],[6]]),"DNF",    rounds_cum_time[[#This Row],[5]]+laps_times[[#This Row],[6]])</f>
        <v>1.2203703703703703E-2</v>
      </c>
      <c r="P21" s="127">
        <f>IF(ISBLANK(laps_times[[#This Row],[7]]),"DNF",    rounds_cum_time[[#This Row],[6]]+laps_times[[#This Row],[7]])</f>
        <v>1.4177083333333333E-2</v>
      </c>
      <c r="Q21" s="127">
        <f>IF(ISBLANK(laps_times[[#This Row],[8]]),"DNF",    rounds_cum_time[[#This Row],[7]]+laps_times[[#This Row],[8]])</f>
        <v>1.6135416666666666E-2</v>
      </c>
      <c r="R21" s="127">
        <f>IF(ISBLANK(laps_times[[#This Row],[9]]),"DNF",    rounds_cum_time[[#This Row],[8]]+laps_times[[#This Row],[9]])</f>
        <v>1.810300925925926E-2</v>
      </c>
      <c r="S21" s="127">
        <f>IF(ISBLANK(laps_times[[#This Row],[10]]),"DNF",    rounds_cum_time[[#This Row],[9]]+laps_times[[#This Row],[10]])</f>
        <v>2.0070601851851853E-2</v>
      </c>
      <c r="T21" s="127">
        <f>IF(ISBLANK(laps_times[[#This Row],[11]]),"DNF",    rounds_cum_time[[#This Row],[10]]+laps_times[[#This Row],[11]])</f>
        <v>2.2062500000000002E-2</v>
      </c>
      <c r="U21" s="127">
        <f>IF(ISBLANK(laps_times[[#This Row],[12]]),"DNF",    rounds_cum_time[[#This Row],[11]]+laps_times[[#This Row],[12]])</f>
        <v>2.4065972222222225E-2</v>
      </c>
      <c r="V21" s="127">
        <f>IF(ISBLANK(laps_times[[#This Row],[13]]),"DNF",    rounds_cum_time[[#This Row],[12]]+laps_times[[#This Row],[13]])</f>
        <v>2.607175925925926E-2</v>
      </c>
      <c r="W21" s="127">
        <f>IF(ISBLANK(laps_times[[#This Row],[14]]),"DNF",    rounds_cum_time[[#This Row],[13]]+laps_times[[#This Row],[14]])</f>
        <v>2.8082175925925927E-2</v>
      </c>
      <c r="X21" s="127">
        <f>IF(ISBLANK(laps_times[[#This Row],[15]]),"DNF",    rounds_cum_time[[#This Row],[14]]+laps_times[[#This Row],[15]])</f>
        <v>3.0099537037037039E-2</v>
      </c>
      <c r="Y21" s="127">
        <f>IF(ISBLANK(laps_times[[#This Row],[16]]),"DNF",    rounds_cum_time[[#This Row],[15]]+laps_times[[#This Row],[16]])</f>
        <v>3.207638888888889E-2</v>
      </c>
      <c r="Z21" s="127">
        <f>IF(ISBLANK(laps_times[[#This Row],[17]]),"DNF",    rounds_cum_time[[#This Row],[16]]+laps_times[[#This Row],[17]])</f>
        <v>3.4072916666666668E-2</v>
      </c>
      <c r="AA21" s="127">
        <f>IF(ISBLANK(laps_times[[#This Row],[18]]),"DNF",    rounds_cum_time[[#This Row],[17]]+laps_times[[#This Row],[18]])</f>
        <v>3.6114583333333332E-2</v>
      </c>
      <c r="AB21" s="127">
        <f>IF(ISBLANK(laps_times[[#This Row],[19]]),"DNF",    rounds_cum_time[[#This Row],[18]]+laps_times[[#This Row],[19]])</f>
        <v>3.814583333333333E-2</v>
      </c>
      <c r="AC21" s="127">
        <f>IF(ISBLANK(laps_times[[#This Row],[20]]),"DNF",    rounds_cum_time[[#This Row],[19]]+laps_times[[#This Row],[20]])</f>
        <v>4.0157407407407406E-2</v>
      </c>
      <c r="AD21" s="127">
        <f>IF(ISBLANK(laps_times[[#This Row],[21]]),"DNF",    rounds_cum_time[[#This Row],[20]]+laps_times[[#This Row],[21]])</f>
        <v>4.217708333333333E-2</v>
      </c>
      <c r="AE21" s="127">
        <f>IF(ISBLANK(laps_times[[#This Row],[22]]),"DNF",    rounds_cum_time[[#This Row],[21]]+laps_times[[#This Row],[22]])</f>
        <v>4.4197916666666663E-2</v>
      </c>
      <c r="AF21" s="127">
        <f>IF(ISBLANK(laps_times[[#This Row],[23]]),"DNF",    rounds_cum_time[[#This Row],[22]]+laps_times[[#This Row],[23]])</f>
        <v>4.623032407407407E-2</v>
      </c>
      <c r="AG21" s="127">
        <f>IF(ISBLANK(laps_times[[#This Row],[24]]),"DNF",    rounds_cum_time[[#This Row],[23]]+laps_times[[#This Row],[24]])</f>
        <v>4.8261574074074068E-2</v>
      </c>
      <c r="AH21" s="127">
        <f>IF(ISBLANK(laps_times[[#This Row],[25]]),"DNF",    rounds_cum_time[[#This Row],[24]]+laps_times[[#This Row],[25]])</f>
        <v>5.0318287037037029E-2</v>
      </c>
      <c r="AI21" s="127">
        <f>IF(ISBLANK(laps_times[[#This Row],[26]]),"DNF",    rounds_cum_time[[#This Row],[25]]+laps_times[[#This Row],[26]])</f>
        <v>5.236805555555555E-2</v>
      </c>
      <c r="AJ21" s="127">
        <f>IF(ISBLANK(laps_times[[#This Row],[27]]),"DNF",    rounds_cum_time[[#This Row],[26]]+laps_times[[#This Row],[27]])</f>
        <v>5.4346064814814812E-2</v>
      </c>
      <c r="AK21" s="127">
        <f>IF(ISBLANK(laps_times[[#This Row],[28]]),"DNF",    rounds_cum_time[[#This Row],[27]]+laps_times[[#This Row],[28]])</f>
        <v>5.6376157407407403E-2</v>
      </c>
      <c r="AL21" s="127">
        <f>IF(ISBLANK(laps_times[[#This Row],[29]]),"DNF",    rounds_cum_time[[#This Row],[28]]+laps_times[[#This Row],[29]])</f>
        <v>5.8450231481481478E-2</v>
      </c>
      <c r="AM21" s="127">
        <f>IF(ISBLANK(laps_times[[#This Row],[30]]),"DNF",    rounds_cum_time[[#This Row],[29]]+laps_times[[#This Row],[30]])</f>
        <v>6.0535879629629627E-2</v>
      </c>
      <c r="AN21" s="127">
        <f>IF(ISBLANK(laps_times[[#This Row],[31]]),"DNF",    rounds_cum_time[[#This Row],[30]]+laps_times[[#This Row],[31]])</f>
        <v>6.2621527777777769E-2</v>
      </c>
      <c r="AO21" s="127">
        <f>IF(ISBLANK(laps_times[[#This Row],[32]]),"DNF",    rounds_cum_time[[#This Row],[31]]+laps_times[[#This Row],[32]])</f>
        <v>6.4689814814814811E-2</v>
      </c>
      <c r="AP21" s="127">
        <f>IF(ISBLANK(laps_times[[#This Row],[33]]),"DNF",    rounds_cum_time[[#This Row],[32]]+laps_times[[#This Row],[33]])</f>
        <v>6.6797453703703699E-2</v>
      </c>
      <c r="AQ21" s="127">
        <f>IF(ISBLANK(laps_times[[#This Row],[34]]),"DNF",    rounds_cum_time[[#This Row],[33]]+laps_times[[#This Row],[34]])</f>
        <v>6.8928240740740734E-2</v>
      </c>
      <c r="AR21" s="127">
        <f>IF(ISBLANK(laps_times[[#This Row],[35]]),"DNF",    rounds_cum_time[[#This Row],[34]]+laps_times[[#This Row],[35]])</f>
        <v>7.1047453703703703E-2</v>
      </c>
      <c r="AS21" s="127">
        <f>IF(ISBLANK(laps_times[[#This Row],[36]]),"DNF",    rounds_cum_time[[#This Row],[35]]+laps_times[[#This Row],[36]])</f>
        <v>7.3151620370370374E-2</v>
      </c>
      <c r="AT21" s="127">
        <f>IF(ISBLANK(laps_times[[#This Row],[37]]),"DNF",    rounds_cum_time[[#This Row],[36]]+laps_times[[#This Row],[37]])</f>
        <v>7.5229166666666666E-2</v>
      </c>
      <c r="AU21" s="127">
        <f>IF(ISBLANK(laps_times[[#This Row],[38]]),"DNF",    rounds_cum_time[[#This Row],[37]]+laps_times[[#This Row],[38]])</f>
        <v>7.7349537037037036E-2</v>
      </c>
      <c r="AV21" s="127">
        <f>IF(ISBLANK(laps_times[[#This Row],[39]]),"DNF",    rounds_cum_time[[#This Row],[38]]+laps_times[[#This Row],[39]])</f>
        <v>7.9399305555555549E-2</v>
      </c>
      <c r="AW21" s="127">
        <f>IF(ISBLANK(laps_times[[#This Row],[40]]),"DNF",    rounds_cum_time[[#This Row],[39]]+laps_times[[#This Row],[40]])</f>
        <v>8.1445601851851845E-2</v>
      </c>
      <c r="AX21" s="127">
        <f>IF(ISBLANK(laps_times[[#This Row],[41]]),"DNF",    rounds_cum_time[[#This Row],[40]]+laps_times[[#This Row],[41]])</f>
        <v>8.3517361111111105E-2</v>
      </c>
      <c r="AY21" s="127">
        <f>IF(ISBLANK(laps_times[[#This Row],[42]]),"DNF",    rounds_cum_time[[#This Row],[41]]+laps_times[[#This Row],[42]])</f>
        <v>8.5597222222222213E-2</v>
      </c>
      <c r="AZ21" s="127">
        <f>IF(ISBLANK(laps_times[[#This Row],[43]]),"DNF",    rounds_cum_time[[#This Row],[42]]+laps_times[[#This Row],[43]])</f>
        <v>8.7697916666666653E-2</v>
      </c>
      <c r="BA21" s="127">
        <f>IF(ISBLANK(laps_times[[#This Row],[44]]),"DNF",    rounds_cum_time[[#This Row],[43]]+laps_times[[#This Row],[44]])</f>
        <v>8.9826388888888872E-2</v>
      </c>
      <c r="BB21" s="127">
        <f>IF(ISBLANK(laps_times[[#This Row],[45]]),"DNF",    rounds_cum_time[[#This Row],[44]]+laps_times[[#This Row],[45]])</f>
        <v>9.1928240740740727E-2</v>
      </c>
      <c r="BC21" s="127">
        <f>IF(ISBLANK(laps_times[[#This Row],[46]]),"DNF",    rounds_cum_time[[#This Row],[45]]+laps_times[[#This Row],[46]])</f>
        <v>9.4010416666666652E-2</v>
      </c>
      <c r="BD21" s="127">
        <f>IF(ISBLANK(laps_times[[#This Row],[47]]),"DNF",    rounds_cum_time[[#This Row],[46]]+laps_times[[#This Row],[47]])</f>
        <v>9.6108796296296276E-2</v>
      </c>
      <c r="BE21" s="127">
        <f>IF(ISBLANK(laps_times[[#This Row],[48]]),"DNF",    rounds_cum_time[[#This Row],[47]]+laps_times[[#This Row],[48]])</f>
        <v>9.8197916666666649E-2</v>
      </c>
      <c r="BF21" s="127">
        <f>IF(ISBLANK(laps_times[[#This Row],[49]]),"DNF",    rounds_cum_time[[#This Row],[48]]+laps_times[[#This Row],[49]])</f>
        <v>0.10029513888888887</v>
      </c>
      <c r="BG21" s="127">
        <f>IF(ISBLANK(laps_times[[#This Row],[50]]),"DNF",    rounds_cum_time[[#This Row],[49]]+laps_times[[#This Row],[50]])</f>
        <v>0.10243634259259257</v>
      </c>
      <c r="BH21" s="127">
        <f>IF(ISBLANK(laps_times[[#This Row],[51]]),"DNF",    rounds_cum_time[[#This Row],[50]]+laps_times[[#This Row],[51]])</f>
        <v>0.1046134259259259</v>
      </c>
      <c r="BI21" s="127">
        <f>IF(ISBLANK(laps_times[[#This Row],[52]]),"DNF",    rounds_cum_time[[#This Row],[51]]+laps_times[[#This Row],[52]])</f>
        <v>0.10679861111111108</v>
      </c>
      <c r="BJ21" s="127">
        <f>IF(ISBLANK(laps_times[[#This Row],[53]]),"DNF",    rounds_cum_time[[#This Row],[52]]+laps_times[[#This Row],[53]])</f>
        <v>0.10902777777777775</v>
      </c>
      <c r="BK21" s="127">
        <f>IF(ISBLANK(laps_times[[#This Row],[54]]),"DNF",    rounds_cum_time[[#This Row],[53]]+laps_times[[#This Row],[54]])</f>
        <v>0.11122685185185183</v>
      </c>
      <c r="BL21" s="127">
        <f>IF(ISBLANK(laps_times[[#This Row],[55]]),"DNF",    rounds_cum_time[[#This Row],[54]]+laps_times[[#This Row],[55]])</f>
        <v>0.1133460648148148</v>
      </c>
      <c r="BM21" s="127">
        <f>IF(ISBLANK(laps_times[[#This Row],[56]]),"DNF",    rounds_cum_time[[#This Row],[55]]+laps_times[[#This Row],[56]])</f>
        <v>0.11758912037037035</v>
      </c>
      <c r="BN21" s="127">
        <f>IF(ISBLANK(laps_times[[#This Row],[57]]),"DNF",    rounds_cum_time[[#This Row],[56]]+laps_times[[#This Row],[57]])</f>
        <v>0.11979745370370369</v>
      </c>
      <c r="BO21" s="127">
        <f>IF(ISBLANK(laps_times[[#This Row],[58]]),"DNF",    rounds_cum_time[[#This Row],[57]]+laps_times[[#This Row],[58]])</f>
        <v>0.12197453703703702</v>
      </c>
      <c r="BP21" s="127">
        <f>IF(ISBLANK(laps_times[[#This Row],[59]]),"DNF",    rounds_cum_time[[#This Row],[58]]+laps_times[[#This Row],[59]])</f>
        <v>0.12423611111111109</v>
      </c>
      <c r="BQ21" s="127">
        <f>IF(ISBLANK(laps_times[[#This Row],[60]]),"DNF",    rounds_cum_time[[#This Row],[59]]+laps_times[[#This Row],[60]])</f>
        <v>0.12651620370370367</v>
      </c>
      <c r="BR21" s="127">
        <f>IF(ISBLANK(laps_times[[#This Row],[61]]),"DNF",    rounds_cum_time[[#This Row],[60]]+laps_times[[#This Row],[61]])</f>
        <v>0.12880787037037034</v>
      </c>
      <c r="BS21" s="127">
        <f>IF(ISBLANK(laps_times[[#This Row],[62]]),"DNF",    rounds_cum_time[[#This Row],[61]]+laps_times[[#This Row],[62]])</f>
        <v>0.13112731481481479</v>
      </c>
      <c r="BT21" s="128">
        <f>IF(ISBLANK(laps_times[[#This Row],[63]]),"DNF",    rounds_cum_time[[#This Row],[62]]+laps_times[[#This Row],[63]])</f>
        <v>0.13348379629629628</v>
      </c>
      <c r="BU21" s="128">
        <f>IF(ISBLANK(laps_times[[#This Row],[64]]),"DNF",    rounds_cum_time[[#This Row],[63]]+laps_times[[#This Row],[64]])</f>
        <v>0.13567824074074072</v>
      </c>
    </row>
    <row r="22" spans="2:73" x14ac:dyDescent="0.2">
      <c r="B22" s="124">
        <f>laps_times[[#This Row],[poř]]</f>
        <v>19</v>
      </c>
      <c r="C22" s="125">
        <f>laps_times[[#This Row],[s.č.]]</f>
        <v>115</v>
      </c>
      <c r="D22" s="125" t="str">
        <f>laps_times[[#This Row],[jméno]]</f>
        <v>Štěpánek Michal</v>
      </c>
      <c r="E22" s="126">
        <f>laps_times[[#This Row],[roč]]</f>
        <v>1980</v>
      </c>
      <c r="F22" s="126" t="str">
        <f>laps_times[[#This Row],[kat]]</f>
        <v>M30</v>
      </c>
      <c r="G22" s="126">
        <f>laps_times[[#This Row],[poř_kat]]</f>
        <v>10</v>
      </c>
      <c r="H22" s="125" t="str">
        <f>IF(ISBLANK(laps_times[[#This Row],[klub]]),"-",laps_times[[#This Row],[klub]])</f>
        <v>ULTIMA K.LAP TEAM</v>
      </c>
      <c r="I22" s="161">
        <f>laps_times[[#This Row],[celk. čas]]</f>
        <v>0.1359849537037037</v>
      </c>
      <c r="J22" s="127">
        <f>laps_times[[#This Row],[1]]</f>
        <v>2.6944444444444442E-3</v>
      </c>
      <c r="K22" s="127">
        <f>IF(ISBLANK(laps_times[[#This Row],[2]]),"DNF",    rounds_cum_time[[#This Row],[1]]+laps_times[[#This Row],[2]])</f>
        <v>4.8784722222222215E-3</v>
      </c>
      <c r="L22" s="127">
        <f>IF(ISBLANK(laps_times[[#This Row],[3]]),"DNF",    rounds_cum_time[[#This Row],[2]]+laps_times[[#This Row],[3]])</f>
        <v>7.0613425925925922E-3</v>
      </c>
      <c r="M22" s="127">
        <f>IF(ISBLANK(laps_times[[#This Row],[4]]),"DNF",    rounds_cum_time[[#This Row],[3]]+laps_times[[#This Row],[4]])</f>
        <v>9.2465277777777771E-3</v>
      </c>
      <c r="N22" s="127">
        <f>IF(ISBLANK(laps_times[[#This Row],[5]]),"DNF",    rounds_cum_time[[#This Row],[4]]+laps_times[[#This Row],[5]])</f>
        <v>1.1425925925925926E-2</v>
      </c>
      <c r="O22" s="127">
        <f>IF(ISBLANK(laps_times[[#This Row],[6]]),"DNF",    rounds_cum_time[[#This Row],[5]]+laps_times[[#This Row],[6]])</f>
        <v>1.3511574074074075E-2</v>
      </c>
      <c r="P22" s="127">
        <f>IF(ISBLANK(laps_times[[#This Row],[7]]),"DNF",    rounds_cum_time[[#This Row],[6]]+laps_times[[#This Row],[7]])</f>
        <v>1.5657407407407408E-2</v>
      </c>
      <c r="Q22" s="127">
        <f>IF(ISBLANK(laps_times[[#This Row],[8]]),"DNF",    rounds_cum_time[[#This Row],[7]]+laps_times[[#This Row],[8]])</f>
        <v>1.7741898148148149E-2</v>
      </c>
      <c r="R22" s="127">
        <f>IF(ISBLANK(laps_times[[#This Row],[9]]),"DNF",    rounds_cum_time[[#This Row],[8]]+laps_times[[#This Row],[9]])</f>
        <v>1.9864583333333335E-2</v>
      </c>
      <c r="S22" s="127">
        <f>IF(ISBLANK(laps_times[[#This Row],[10]]),"DNF",    rounds_cum_time[[#This Row],[9]]+laps_times[[#This Row],[10]])</f>
        <v>2.1967592592592594E-2</v>
      </c>
      <c r="T22" s="127">
        <f>IF(ISBLANK(laps_times[[#This Row],[11]]),"DNF",    rounds_cum_time[[#This Row],[10]]+laps_times[[#This Row],[11]])</f>
        <v>2.4091435185185188E-2</v>
      </c>
      <c r="U22" s="127">
        <f>IF(ISBLANK(laps_times[[#This Row],[12]]),"DNF",    rounds_cum_time[[#This Row],[11]]+laps_times[[#This Row],[12]])</f>
        <v>2.6251157407407411E-2</v>
      </c>
      <c r="V22" s="127">
        <f>IF(ISBLANK(laps_times[[#This Row],[13]]),"DNF",    rounds_cum_time[[#This Row],[12]]+laps_times[[#This Row],[13]])</f>
        <v>2.8445601851851854E-2</v>
      </c>
      <c r="W22" s="127">
        <f>IF(ISBLANK(laps_times[[#This Row],[14]]),"DNF",    rounds_cum_time[[#This Row],[13]]+laps_times[[#This Row],[14]])</f>
        <v>3.0576388888888889E-2</v>
      </c>
      <c r="X22" s="127">
        <f>IF(ISBLANK(laps_times[[#This Row],[15]]),"DNF",    rounds_cum_time[[#This Row],[14]]+laps_times[[#This Row],[15]])</f>
        <v>3.2707175925925924E-2</v>
      </c>
      <c r="Y22" s="127">
        <f>IF(ISBLANK(laps_times[[#This Row],[16]]),"DNF",    rounds_cum_time[[#This Row],[15]]+laps_times[[#This Row],[16]])</f>
        <v>3.4842592592592592E-2</v>
      </c>
      <c r="Z22" s="127">
        <f>IF(ISBLANK(laps_times[[#This Row],[17]]),"DNF",    rounds_cum_time[[#This Row],[16]]+laps_times[[#This Row],[17]])</f>
        <v>3.6987268518518517E-2</v>
      </c>
      <c r="AA22" s="127">
        <f>IF(ISBLANK(laps_times[[#This Row],[18]]),"DNF",    rounds_cum_time[[#This Row],[17]]+laps_times[[#This Row],[18]])</f>
        <v>3.9069444444444441E-2</v>
      </c>
      <c r="AB22" s="127">
        <f>IF(ISBLANK(laps_times[[#This Row],[19]]),"DNF",    rounds_cum_time[[#This Row],[18]]+laps_times[[#This Row],[19]])</f>
        <v>4.1216435185185182E-2</v>
      </c>
      <c r="AC22" s="127">
        <f>IF(ISBLANK(laps_times[[#This Row],[20]]),"DNF",    rounds_cum_time[[#This Row],[19]]+laps_times[[#This Row],[20]])</f>
        <v>4.3340277777777776E-2</v>
      </c>
      <c r="AD22" s="127">
        <f>IF(ISBLANK(laps_times[[#This Row],[21]]),"DNF",    rounds_cum_time[[#This Row],[20]]+laps_times[[#This Row],[21]])</f>
        <v>4.5480324074074069E-2</v>
      </c>
      <c r="AE22" s="127">
        <f>IF(ISBLANK(laps_times[[#This Row],[22]]),"DNF",    rounds_cum_time[[#This Row],[21]]+laps_times[[#This Row],[22]])</f>
        <v>4.7644675925925924E-2</v>
      </c>
      <c r="AF22" s="127">
        <f>IF(ISBLANK(laps_times[[#This Row],[23]]),"DNF",    rounds_cum_time[[#This Row],[22]]+laps_times[[#This Row],[23]])</f>
        <v>4.9743055555555554E-2</v>
      </c>
      <c r="AG22" s="127">
        <f>IF(ISBLANK(laps_times[[#This Row],[24]]),"DNF",    rounds_cum_time[[#This Row],[23]]+laps_times[[#This Row],[24]])</f>
        <v>5.1868055555555556E-2</v>
      </c>
      <c r="AH22" s="127">
        <f>IF(ISBLANK(laps_times[[#This Row],[25]]),"DNF",    rounds_cum_time[[#This Row],[24]]+laps_times[[#This Row],[25]])</f>
        <v>5.4033564814814812E-2</v>
      </c>
      <c r="AI22" s="127">
        <f>IF(ISBLANK(laps_times[[#This Row],[26]]),"DNF",    rounds_cum_time[[#This Row],[25]]+laps_times[[#This Row],[26]])</f>
        <v>5.6145833333333332E-2</v>
      </c>
      <c r="AJ22" s="127">
        <f>IF(ISBLANK(laps_times[[#This Row],[27]]),"DNF",    rounds_cum_time[[#This Row],[26]]+laps_times[[#This Row],[27]])</f>
        <v>5.8269675925925926E-2</v>
      </c>
      <c r="AK22" s="127">
        <f>IF(ISBLANK(laps_times[[#This Row],[28]]),"DNF",    rounds_cum_time[[#This Row],[27]]+laps_times[[#This Row],[28]])</f>
        <v>6.0452546296296296E-2</v>
      </c>
      <c r="AL22" s="127">
        <f>IF(ISBLANK(laps_times[[#This Row],[29]]),"DNF",    rounds_cum_time[[#This Row],[28]]+laps_times[[#This Row],[29]])</f>
        <v>6.2569444444444441E-2</v>
      </c>
      <c r="AM22" s="127">
        <f>IF(ISBLANK(laps_times[[#This Row],[30]]),"DNF",    rounds_cum_time[[#This Row],[29]]+laps_times[[#This Row],[30]])</f>
        <v>6.4707175925925925E-2</v>
      </c>
      <c r="AN22" s="127">
        <f>IF(ISBLANK(laps_times[[#This Row],[31]]),"DNF",    rounds_cum_time[[#This Row],[30]]+laps_times[[#This Row],[31]])</f>
        <v>6.6839120370370375E-2</v>
      </c>
      <c r="AO22" s="127">
        <f>IF(ISBLANK(laps_times[[#This Row],[32]]),"DNF",    rounds_cum_time[[#This Row],[31]]+laps_times[[#This Row],[32]])</f>
        <v>6.895023148148148E-2</v>
      </c>
      <c r="AP22" s="127">
        <f>IF(ISBLANK(laps_times[[#This Row],[33]]),"DNF",    rounds_cum_time[[#This Row],[32]]+laps_times[[#This Row],[33]])</f>
        <v>7.1081018518518516E-2</v>
      </c>
      <c r="AQ22" s="127">
        <f>IF(ISBLANK(laps_times[[#This Row],[34]]),"DNF",    rounds_cum_time[[#This Row],[33]]+laps_times[[#This Row],[34]])</f>
        <v>7.3165509259259257E-2</v>
      </c>
      <c r="AR22" s="127">
        <f>IF(ISBLANK(laps_times[[#This Row],[35]]),"DNF",    rounds_cum_time[[#This Row],[34]]+laps_times[[#This Row],[35]])</f>
        <v>7.5268518518518512E-2</v>
      </c>
      <c r="AS22" s="127">
        <f>IF(ISBLANK(laps_times[[#This Row],[36]]),"DNF",    rounds_cum_time[[#This Row],[35]]+laps_times[[#This Row],[36]])</f>
        <v>7.7371527777777768E-2</v>
      </c>
      <c r="AT22" s="127">
        <f>IF(ISBLANK(laps_times[[#This Row],[37]]),"DNF",    rounds_cum_time[[#This Row],[36]]+laps_times[[#This Row],[37]])</f>
        <v>7.9524305555555549E-2</v>
      </c>
      <c r="AU22" s="127">
        <f>IF(ISBLANK(laps_times[[#This Row],[38]]),"DNF",    rounds_cum_time[[#This Row],[37]]+laps_times[[#This Row],[38]])</f>
        <v>8.1615740740740739E-2</v>
      </c>
      <c r="AV22" s="127">
        <f>IF(ISBLANK(laps_times[[#This Row],[39]]),"DNF",    rounds_cum_time[[#This Row],[38]]+laps_times[[#This Row],[39]])</f>
        <v>8.36724537037037E-2</v>
      </c>
      <c r="AW22" s="127">
        <f>IF(ISBLANK(laps_times[[#This Row],[40]]),"DNF",    rounds_cum_time[[#This Row],[39]]+laps_times[[#This Row],[40]])</f>
        <v>8.5780092592592588E-2</v>
      </c>
      <c r="AX22" s="127">
        <f>IF(ISBLANK(laps_times[[#This Row],[41]]),"DNF",    rounds_cum_time[[#This Row],[40]]+laps_times[[#This Row],[41]])</f>
        <v>8.7871527777777778E-2</v>
      </c>
      <c r="AY22" s="127">
        <f>IF(ISBLANK(laps_times[[#This Row],[42]]),"DNF",    rounds_cum_time[[#This Row],[41]]+laps_times[[#This Row],[42]])</f>
        <v>8.9979166666666666E-2</v>
      </c>
      <c r="AZ22" s="127">
        <f>IF(ISBLANK(laps_times[[#This Row],[43]]),"DNF",    rounds_cum_time[[#This Row],[42]]+laps_times[[#This Row],[43]])</f>
        <v>9.2060185185185189E-2</v>
      </c>
      <c r="BA22" s="127">
        <f>IF(ISBLANK(laps_times[[#This Row],[44]]),"DNF",    rounds_cum_time[[#This Row],[43]]+laps_times[[#This Row],[44]])</f>
        <v>9.4116898148148151E-2</v>
      </c>
      <c r="BB22" s="127">
        <f>IF(ISBLANK(laps_times[[#This Row],[45]]),"DNF",    rounds_cum_time[[#This Row],[44]]+laps_times[[#This Row],[45]])</f>
        <v>9.6182870370370377E-2</v>
      </c>
      <c r="BC22" s="127">
        <f>IF(ISBLANK(laps_times[[#This Row],[46]]),"DNF",    rounds_cum_time[[#This Row],[45]]+laps_times[[#This Row],[46]])</f>
        <v>9.8293981481481482E-2</v>
      </c>
      <c r="BD22" s="127">
        <f>IF(ISBLANK(laps_times[[#This Row],[47]]),"DNF",    rounds_cum_time[[#This Row],[46]]+laps_times[[#This Row],[47]])</f>
        <v>0.10037037037037037</v>
      </c>
      <c r="BE22" s="127">
        <f>IF(ISBLANK(laps_times[[#This Row],[48]]),"DNF",    rounds_cum_time[[#This Row],[47]]+laps_times[[#This Row],[48]])</f>
        <v>0.10242013888888889</v>
      </c>
      <c r="BF22" s="127">
        <f>IF(ISBLANK(laps_times[[#This Row],[49]]),"DNF",    rounds_cum_time[[#This Row],[48]]+laps_times[[#This Row],[49]])</f>
        <v>0.10443287037037037</v>
      </c>
      <c r="BG22" s="127">
        <f>IF(ISBLANK(laps_times[[#This Row],[50]]),"DNF",    rounds_cum_time[[#This Row],[49]]+laps_times[[#This Row],[50]])</f>
        <v>0.10646412037037037</v>
      </c>
      <c r="BH22" s="127">
        <f>IF(ISBLANK(laps_times[[#This Row],[51]]),"DNF",    rounds_cum_time[[#This Row],[50]]+laps_times[[#This Row],[51]])</f>
        <v>0.10853009259259259</v>
      </c>
      <c r="BI22" s="127">
        <f>IF(ISBLANK(laps_times[[#This Row],[52]]),"DNF",    rounds_cum_time[[#This Row],[51]]+laps_times[[#This Row],[52]])</f>
        <v>0.11059375</v>
      </c>
      <c r="BJ22" s="127">
        <f>IF(ISBLANK(laps_times[[#This Row],[53]]),"DNF",    rounds_cum_time[[#This Row],[52]]+laps_times[[#This Row],[53]])</f>
        <v>0.1126550925925926</v>
      </c>
      <c r="BK22" s="127">
        <f>IF(ISBLANK(laps_times[[#This Row],[54]]),"DNF",    rounds_cum_time[[#This Row],[53]]+laps_times[[#This Row],[54]])</f>
        <v>0.11469097222222223</v>
      </c>
      <c r="BL22" s="127">
        <f>IF(ISBLANK(laps_times[[#This Row],[55]]),"DNF",    rounds_cum_time[[#This Row],[54]]+laps_times[[#This Row],[55]])</f>
        <v>0.11673032407407408</v>
      </c>
      <c r="BM22" s="127">
        <f>IF(ISBLANK(laps_times[[#This Row],[56]]),"DNF",    rounds_cum_time[[#This Row],[55]]+laps_times[[#This Row],[56]])</f>
        <v>0.11878587962962964</v>
      </c>
      <c r="BN22" s="127">
        <f>IF(ISBLANK(laps_times[[#This Row],[57]]),"DNF",    rounds_cum_time[[#This Row],[56]]+laps_times[[#This Row],[57]])</f>
        <v>0.12088541666666668</v>
      </c>
      <c r="BO22" s="127">
        <f>IF(ISBLANK(laps_times[[#This Row],[58]]),"DNF",    rounds_cum_time[[#This Row],[57]]+laps_times[[#This Row],[58]])</f>
        <v>0.12297800925925927</v>
      </c>
      <c r="BP22" s="127">
        <f>IF(ISBLANK(laps_times[[#This Row],[59]]),"DNF",    rounds_cum_time[[#This Row],[58]]+laps_times[[#This Row],[59]])</f>
        <v>0.12511342592592592</v>
      </c>
      <c r="BQ22" s="127">
        <f>IF(ISBLANK(laps_times[[#This Row],[60]]),"DNF",    rounds_cum_time[[#This Row],[59]]+laps_times[[#This Row],[60]])</f>
        <v>0.12726967592592592</v>
      </c>
      <c r="BR22" s="127">
        <f>IF(ISBLANK(laps_times[[#This Row],[61]]),"DNF",    rounds_cum_time[[#This Row],[60]]+laps_times[[#This Row],[61]])</f>
        <v>0.12943287037037035</v>
      </c>
      <c r="BS22" s="127">
        <f>IF(ISBLANK(laps_times[[#This Row],[62]]),"DNF",    rounds_cum_time[[#This Row],[61]]+laps_times[[#This Row],[62]])</f>
        <v>0.13162615740740738</v>
      </c>
      <c r="BT22" s="128">
        <f>IF(ISBLANK(laps_times[[#This Row],[63]]),"DNF",    rounds_cum_time[[#This Row],[62]]+laps_times[[#This Row],[63]])</f>
        <v>0.13381249999999997</v>
      </c>
      <c r="BU22" s="128">
        <f>IF(ISBLANK(laps_times[[#This Row],[64]]),"DNF",    rounds_cum_time[[#This Row],[63]]+laps_times[[#This Row],[64]])</f>
        <v>0.13598495370370367</v>
      </c>
    </row>
    <row r="23" spans="2:73" x14ac:dyDescent="0.2">
      <c r="B23" s="124">
        <f>laps_times[[#This Row],[poř]]</f>
        <v>20</v>
      </c>
      <c r="C23" s="125">
        <f>laps_times[[#This Row],[s.č.]]</f>
        <v>23</v>
      </c>
      <c r="D23" s="125" t="str">
        <f>laps_times[[#This Row],[jméno]]</f>
        <v>Doucha Jiří</v>
      </c>
      <c r="E23" s="126">
        <f>laps_times[[#This Row],[roč]]</f>
        <v>1971</v>
      </c>
      <c r="F23" s="126" t="str">
        <f>laps_times[[#This Row],[kat]]</f>
        <v>M40</v>
      </c>
      <c r="G23" s="126">
        <f>laps_times[[#This Row],[poř_kat]]</f>
        <v>9</v>
      </c>
      <c r="H23" s="125" t="str">
        <f>IF(ISBLANK(laps_times[[#This Row],[klub]]),"-",laps_times[[#This Row],[klub]])</f>
        <v>Hvězda Pardubice</v>
      </c>
      <c r="I23" s="161">
        <f>laps_times[[#This Row],[celk. čas]]</f>
        <v>0.13618402777777777</v>
      </c>
      <c r="J23" s="127">
        <f>laps_times[[#This Row],[1]]</f>
        <v>2.3877314814814816E-3</v>
      </c>
      <c r="K23" s="127">
        <f>IF(ISBLANK(laps_times[[#This Row],[2]]),"DNF",    rounds_cum_time[[#This Row],[1]]+laps_times[[#This Row],[2]])</f>
        <v>4.3483796296296291E-3</v>
      </c>
      <c r="L23" s="127">
        <f>IF(ISBLANK(laps_times[[#This Row],[3]]),"DNF",    rounds_cum_time[[#This Row],[2]]+laps_times[[#This Row],[3]])</f>
        <v>6.2858796296296291E-3</v>
      </c>
      <c r="M23" s="127">
        <f>IF(ISBLANK(laps_times[[#This Row],[4]]),"DNF",    rounds_cum_time[[#This Row],[3]]+laps_times[[#This Row],[4]])</f>
        <v>8.3159722222222211E-3</v>
      </c>
      <c r="N23" s="127">
        <f>IF(ISBLANK(laps_times[[#This Row],[5]]),"DNF",    rounds_cum_time[[#This Row],[4]]+laps_times[[#This Row],[5]])</f>
        <v>1.035648148148148E-2</v>
      </c>
      <c r="O23" s="127">
        <f>IF(ISBLANK(laps_times[[#This Row],[6]]),"DNF",    rounds_cum_time[[#This Row],[5]]+laps_times[[#This Row],[6]])</f>
        <v>1.2416666666666666E-2</v>
      </c>
      <c r="P23" s="127">
        <f>IF(ISBLANK(laps_times[[#This Row],[7]]),"DNF",    rounds_cum_time[[#This Row],[6]]+laps_times[[#This Row],[7]])</f>
        <v>1.4424768518518517E-2</v>
      </c>
      <c r="Q23" s="127">
        <f>IF(ISBLANK(laps_times[[#This Row],[8]]),"DNF",    rounds_cum_time[[#This Row],[7]]+laps_times[[#This Row],[8]])</f>
        <v>1.6479166666666666E-2</v>
      </c>
      <c r="R23" s="127">
        <f>IF(ISBLANK(laps_times[[#This Row],[9]]),"DNF",    rounds_cum_time[[#This Row],[8]]+laps_times[[#This Row],[9]])</f>
        <v>1.8502314814814815E-2</v>
      </c>
      <c r="S23" s="127">
        <f>IF(ISBLANK(laps_times[[#This Row],[10]]),"DNF",    rounds_cum_time[[#This Row],[9]]+laps_times[[#This Row],[10]])</f>
        <v>2.0542824074074074E-2</v>
      </c>
      <c r="T23" s="127">
        <f>IF(ISBLANK(laps_times[[#This Row],[11]]),"DNF",    rounds_cum_time[[#This Row],[10]]+laps_times[[#This Row],[11]])</f>
        <v>2.257175925925926E-2</v>
      </c>
      <c r="U23" s="127">
        <f>IF(ISBLANK(laps_times[[#This Row],[12]]),"DNF",    rounds_cum_time[[#This Row],[11]]+laps_times[[#This Row],[12]])</f>
        <v>2.466087962962963E-2</v>
      </c>
      <c r="V23" s="127">
        <f>IF(ISBLANK(laps_times[[#This Row],[13]]),"DNF",    rounds_cum_time[[#This Row],[12]]+laps_times[[#This Row],[13]])</f>
        <v>2.6679398148148147E-2</v>
      </c>
      <c r="W23" s="127">
        <f>IF(ISBLANK(laps_times[[#This Row],[14]]),"DNF",    rounds_cum_time[[#This Row],[13]]+laps_times[[#This Row],[14]])</f>
        <v>2.8699074074074071E-2</v>
      </c>
      <c r="X23" s="127">
        <f>IF(ISBLANK(laps_times[[#This Row],[15]]),"DNF",    rounds_cum_time[[#This Row],[14]]+laps_times[[#This Row],[15]])</f>
        <v>3.0766203703703702E-2</v>
      </c>
      <c r="Y23" s="127">
        <f>IF(ISBLANK(laps_times[[#This Row],[16]]),"DNF",    rounds_cum_time[[#This Row],[15]]+laps_times[[#This Row],[16]])</f>
        <v>3.2789351851851847E-2</v>
      </c>
      <c r="Z23" s="127">
        <f>IF(ISBLANK(laps_times[[#This Row],[17]]),"DNF",    rounds_cum_time[[#This Row],[16]]+laps_times[[#This Row],[17]])</f>
        <v>3.4756944444444438E-2</v>
      </c>
      <c r="AA23" s="127">
        <f>IF(ISBLANK(laps_times[[#This Row],[18]]),"DNF",    rounds_cum_time[[#This Row],[17]]+laps_times[[#This Row],[18]])</f>
        <v>3.6788194444444436E-2</v>
      </c>
      <c r="AB23" s="127">
        <f>IF(ISBLANK(laps_times[[#This Row],[19]]),"DNF",    rounds_cum_time[[#This Row],[18]]+laps_times[[#This Row],[19]])</f>
        <v>3.8815972222222217E-2</v>
      </c>
      <c r="AC23" s="127">
        <f>IF(ISBLANK(laps_times[[#This Row],[20]]),"DNF",    rounds_cum_time[[#This Row],[19]]+laps_times[[#This Row],[20]])</f>
        <v>4.0850694444444439E-2</v>
      </c>
      <c r="AD23" s="127">
        <f>IF(ISBLANK(laps_times[[#This Row],[21]]),"DNF",    rounds_cum_time[[#This Row],[20]]+laps_times[[#This Row],[21]])</f>
        <v>4.2835648148148144E-2</v>
      </c>
      <c r="AE23" s="127">
        <f>IF(ISBLANK(laps_times[[#This Row],[22]]),"DNF",    rounds_cum_time[[#This Row],[21]]+laps_times[[#This Row],[22]])</f>
        <v>4.4945601851851848E-2</v>
      </c>
      <c r="AF23" s="127">
        <f>IF(ISBLANK(laps_times[[#This Row],[23]]),"DNF",    rounds_cum_time[[#This Row],[22]]+laps_times[[#This Row],[23]])</f>
        <v>4.7144675925925923E-2</v>
      </c>
      <c r="AG23" s="127">
        <f>IF(ISBLANK(laps_times[[#This Row],[24]]),"DNF",    rounds_cum_time[[#This Row],[23]]+laps_times[[#This Row],[24]])</f>
        <v>4.9261574074074069E-2</v>
      </c>
      <c r="AH23" s="127">
        <f>IF(ISBLANK(laps_times[[#This Row],[25]]),"DNF",    rounds_cum_time[[#This Row],[24]]+laps_times[[#This Row],[25]])</f>
        <v>5.1341435185185177E-2</v>
      </c>
      <c r="AI23" s="127">
        <f>IF(ISBLANK(laps_times[[#This Row],[26]]),"DNF",    rounds_cum_time[[#This Row],[25]]+laps_times[[#This Row],[26]])</f>
        <v>5.3406249999999995E-2</v>
      </c>
      <c r="AJ23" s="127">
        <f>IF(ISBLANK(laps_times[[#This Row],[27]]),"DNF",    rounds_cum_time[[#This Row],[26]]+laps_times[[#This Row],[27]])</f>
        <v>5.5424768518518512E-2</v>
      </c>
      <c r="AK23" s="127">
        <f>IF(ISBLANK(laps_times[[#This Row],[28]]),"DNF",    rounds_cum_time[[#This Row],[27]]+laps_times[[#This Row],[28]])</f>
        <v>5.7557870370370363E-2</v>
      </c>
      <c r="AL23" s="127">
        <f>IF(ISBLANK(laps_times[[#This Row],[29]]),"DNF",    rounds_cum_time[[#This Row],[28]]+laps_times[[#This Row],[29]])</f>
        <v>5.971527777777777E-2</v>
      </c>
      <c r="AM23" s="127">
        <f>IF(ISBLANK(laps_times[[#This Row],[30]]),"DNF",    rounds_cum_time[[#This Row],[29]]+laps_times[[#This Row],[30]])</f>
        <v>6.1858796296296287E-2</v>
      </c>
      <c r="AN23" s="127">
        <f>IF(ISBLANK(laps_times[[#This Row],[31]]),"DNF",    rounds_cum_time[[#This Row],[30]]+laps_times[[#This Row],[31]])</f>
        <v>6.3962962962962958E-2</v>
      </c>
      <c r="AO23" s="127">
        <f>IF(ISBLANK(laps_times[[#This Row],[32]]),"DNF",    rounds_cum_time[[#This Row],[31]]+laps_times[[#This Row],[32]])</f>
        <v>6.6120370370370371E-2</v>
      </c>
      <c r="AP23" s="127">
        <f>IF(ISBLANK(laps_times[[#This Row],[33]]),"DNF",    rounds_cum_time[[#This Row],[32]]+laps_times[[#This Row],[33]])</f>
        <v>6.834490740740741E-2</v>
      </c>
      <c r="AQ23" s="127">
        <f>IF(ISBLANK(laps_times[[#This Row],[34]]),"DNF",    rounds_cum_time[[#This Row],[33]]+laps_times[[#This Row],[34]])</f>
        <v>7.053356481481482E-2</v>
      </c>
      <c r="AR23" s="127">
        <f>IF(ISBLANK(laps_times[[#This Row],[35]]),"DNF",    rounds_cum_time[[#This Row],[34]]+laps_times[[#This Row],[35]])</f>
        <v>7.2681712962962969E-2</v>
      </c>
      <c r="AS23" s="127">
        <f>IF(ISBLANK(laps_times[[#This Row],[36]]),"DNF",    rounds_cum_time[[#This Row],[35]]+laps_times[[#This Row],[36]])</f>
        <v>7.4832175925925934E-2</v>
      </c>
      <c r="AT23" s="127">
        <f>IF(ISBLANK(laps_times[[#This Row],[37]]),"DNF",    rounds_cum_time[[#This Row],[36]]+laps_times[[#This Row],[37]])</f>
        <v>7.7006944444444447E-2</v>
      </c>
      <c r="AU23" s="127">
        <f>IF(ISBLANK(laps_times[[#This Row],[38]]),"DNF",    rounds_cum_time[[#This Row],[37]]+laps_times[[#This Row],[38]])</f>
        <v>7.9201388888888891E-2</v>
      </c>
      <c r="AV23" s="127">
        <f>IF(ISBLANK(laps_times[[#This Row],[39]]),"DNF",    rounds_cum_time[[#This Row],[38]]+laps_times[[#This Row],[39]])</f>
        <v>8.1396990740740749E-2</v>
      </c>
      <c r="AW23" s="127">
        <f>IF(ISBLANK(laps_times[[#This Row],[40]]),"DNF",    rounds_cum_time[[#This Row],[39]]+laps_times[[#This Row],[40]])</f>
        <v>8.3483796296296306E-2</v>
      </c>
      <c r="AX23" s="127">
        <f>IF(ISBLANK(laps_times[[#This Row],[41]]),"DNF",    rounds_cum_time[[#This Row],[40]]+laps_times[[#This Row],[41]])</f>
        <v>8.5751157407407422E-2</v>
      </c>
      <c r="AY23" s="127">
        <f>IF(ISBLANK(laps_times[[#This Row],[42]]),"DNF",    rounds_cum_time[[#This Row],[41]]+laps_times[[#This Row],[42]])</f>
        <v>8.7847222222222243E-2</v>
      </c>
      <c r="AZ23" s="127">
        <f>IF(ISBLANK(laps_times[[#This Row],[43]]),"DNF",    rounds_cum_time[[#This Row],[42]]+laps_times[[#This Row],[43]])</f>
        <v>8.9964120370370396E-2</v>
      </c>
      <c r="BA23" s="127">
        <f>IF(ISBLANK(laps_times[[#This Row],[44]]),"DNF",    rounds_cum_time[[#This Row],[43]]+laps_times[[#This Row],[44]])</f>
        <v>9.2071759259259284E-2</v>
      </c>
      <c r="BB23" s="127">
        <f>IF(ISBLANK(laps_times[[#This Row],[45]]),"DNF",    rounds_cum_time[[#This Row],[44]]+laps_times[[#This Row],[45]])</f>
        <v>9.4274305555555576E-2</v>
      </c>
      <c r="BC23" s="127">
        <f>IF(ISBLANK(laps_times[[#This Row],[46]]),"DNF",    rounds_cum_time[[#This Row],[45]]+laps_times[[#This Row],[46]])</f>
        <v>9.6451388888888906E-2</v>
      </c>
      <c r="BD23" s="127">
        <f>IF(ISBLANK(laps_times[[#This Row],[47]]),"DNF",    rounds_cum_time[[#This Row],[46]]+laps_times[[#This Row],[47]])</f>
        <v>9.8681712962962978E-2</v>
      </c>
      <c r="BE23" s="127">
        <f>IF(ISBLANK(laps_times[[#This Row],[48]]),"DNF",    rounds_cum_time[[#This Row],[47]]+laps_times[[#This Row],[48]])</f>
        <v>0.10091203703703705</v>
      </c>
      <c r="BF23" s="127">
        <f>IF(ISBLANK(laps_times[[#This Row],[49]]),"DNF",    rounds_cum_time[[#This Row],[48]]+laps_times[[#This Row],[49]])</f>
        <v>0.10314930555555557</v>
      </c>
      <c r="BG23" s="127">
        <f>IF(ISBLANK(laps_times[[#This Row],[50]]),"DNF",    rounds_cum_time[[#This Row],[49]]+laps_times[[#This Row],[50]])</f>
        <v>0.10543171296296298</v>
      </c>
      <c r="BH23" s="127">
        <f>IF(ISBLANK(laps_times[[#This Row],[51]]),"DNF",    rounds_cum_time[[#This Row],[50]]+laps_times[[#This Row],[51]])</f>
        <v>0.10762268518518521</v>
      </c>
      <c r="BI23" s="127">
        <f>IF(ISBLANK(laps_times[[#This Row],[52]]),"DNF",    rounds_cum_time[[#This Row],[51]]+laps_times[[#This Row],[52]])</f>
        <v>0.10977314814814818</v>
      </c>
      <c r="BJ23" s="127">
        <f>IF(ISBLANK(laps_times[[#This Row],[53]]),"DNF",    rounds_cum_time[[#This Row],[52]]+laps_times[[#This Row],[53]])</f>
        <v>0.11194560185185187</v>
      </c>
      <c r="BK23" s="127">
        <f>IF(ISBLANK(laps_times[[#This Row],[54]]),"DNF",    rounds_cum_time[[#This Row],[53]]+laps_times[[#This Row],[54]])</f>
        <v>0.11422685185185187</v>
      </c>
      <c r="BL23" s="127">
        <f>IF(ISBLANK(laps_times[[#This Row],[55]]),"DNF",    rounds_cum_time[[#This Row],[54]]+laps_times[[#This Row],[55]])</f>
        <v>0.11657175925925928</v>
      </c>
      <c r="BM23" s="127">
        <f>IF(ISBLANK(laps_times[[#This Row],[56]]),"DNF",    rounds_cum_time[[#This Row],[55]]+laps_times[[#This Row],[56]])</f>
        <v>0.11878819444444447</v>
      </c>
      <c r="BN23" s="127">
        <f>IF(ISBLANK(laps_times[[#This Row],[57]]),"DNF",    rounds_cum_time[[#This Row],[56]]+laps_times[[#This Row],[57]])</f>
        <v>0.12092476851851854</v>
      </c>
      <c r="BO23" s="127">
        <f>IF(ISBLANK(laps_times[[#This Row],[58]]),"DNF",    rounds_cum_time[[#This Row],[57]]+laps_times[[#This Row],[58]])</f>
        <v>0.12305208333333335</v>
      </c>
      <c r="BP23" s="127">
        <f>IF(ISBLANK(laps_times[[#This Row],[59]]),"DNF",    rounds_cum_time[[#This Row],[58]]+laps_times[[#This Row],[59]])</f>
        <v>0.12516782407407409</v>
      </c>
      <c r="BQ23" s="127">
        <f>IF(ISBLANK(laps_times[[#This Row],[60]]),"DNF",    rounds_cum_time[[#This Row],[59]]+laps_times[[#This Row],[60]])</f>
        <v>0.12752430555555558</v>
      </c>
      <c r="BR23" s="127">
        <f>IF(ISBLANK(laps_times[[#This Row],[61]]),"DNF",    rounds_cum_time[[#This Row],[60]]+laps_times[[#This Row],[61]])</f>
        <v>0.1297476851851852</v>
      </c>
      <c r="BS23" s="127">
        <f>IF(ISBLANK(laps_times[[#This Row],[62]]),"DNF",    rounds_cum_time[[#This Row],[61]]+laps_times[[#This Row],[62]])</f>
        <v>0.1320439814814815</v>
      </c>
      <c r="BT23" s="128">
        <f>IF(ISBLANK(laps_times[[#This Row],[63]]),"DNF",    rounds_cum_time[[#This Row],[62]]+laps_times[[#This Row],[63]])</f>
        <v>0.13430439814814815</v>
      </c>
      <c r="BU23" s="128">
        <f>IF(ISBLANK(laps_times[[#This Row],[64]]),"DNF",    rounds_cum_time[[#This Row],[63]]+laps_times[[#This Row],[64]])</f>
        <v>0.13618402777777777</v>
      </c>
    </row>
    <row r="24" spans="2:73" x14ac:dyDescent="0.2">
      <c r="B24" s="124">
        <f>laps_times[[#This Row],[poř]]</f>
        <v>21</v>
      </c>
      <c r="C24" s="125">
        <f>laps_times[[#This Row],[s.č.]]</f>
        <v>65</v>
      </c>
      <c r="D24" s="125" t="str">
        <f>laps_times[[#This Row],[jméno]]</f>
        <v>Malík Jakub</v>
      </c>
      <c r="E24" s="126">
        <f>laps_times[[#This Row],[roč]]</f>
        <v>1991</v>
      </c>
      <c r="F24" s="126" t="str">
        <f>laps_times[[#This Row],[kat]]</f>
        <v>M20</v>
      </c>
      <c r="G24" s="126">
        <f>laps_times[[#This Row],[poř_kat]]</f>
        <v>1</v>
      </c>
      <c r="H24" s="125" t="str">
        <f>IF(ISBLANK(laps_times[[#This Row],[klub]]),"-",laps_times[[#This Row],[klub]])</f>
        <v>RUN TEAM Borovany</v>
      </c>
      <c r="I24" s="161">
        <f>laps_times[[#This Row],[celk. čas]]</f>
        <v>0.13679861111111111</v>
      </c>
      <c r="J24" s="127">
        <f>laps_times[[#This Row],[1]]</f>
        <v>2.5254629629629629E-3</v>
      </c>
      <c r="K24" s="127">
        <f>IF(ISBLANK(laps_times[[#This Row],[2]]),"DNF",    rounds_cum_time[[#This Row],[1]]+laps_times[[#This Row],[2]])</f>
        <v>4.5729166666666661E-3</v>
      </c>
      <c r="L24" s="127">
        <f>IF(ISBLANK(laps_times[[#This Row],[3]]),"DNF",    rounds_cum_time[[#This Row],[2]]+laps_times[[#This Row],[3]])</f>
        <v>6.6087962962962958E-3</v>
      </c>
      <c r="M24" s="127">
        <f>IF(ISBLANK(laps_times[[#This Row],[4]]),"DNF",    rounds_cum_time[[#This Row],[3]]+laps_times[[#This Row],[4]])</f>
        <v>8.6956018518518519E-3</v>
      </c>
      <c r="N24" s="127">
        <f>IF(ISBLANK(laps_times[[#This Row],[5]]),"DNF",    rounds_cum_time[[#This Row],[4]]+laps_times[[#This Row],[5]])</f>
        <v>1.075462962962963E-2</v>
      </c>
      <c r="O24" s="127">
        <f>IF(ISBLANK(laps_times[[#This Row],[6]]),"DNF",    rounds_cum_time[[#This Row],[5]]+laps_times[[#This Row],[6]])</f>
        <v>1.2778935185185185E-2</v>
      </c>
      <c r="P24" s="127">
        <f>IF(ISBLANK(laps_times[[#This Row],[7]]),"DNF",    rounds_cum_time[[#This Row],[6]]+laps_times[[#This Row],[7]])</f>
        <v>1.4818287037037036E-2</v>
      </c>
      <c r="Q24" s="127">
        <f>IF(ISBLANK(laps_times[[#This Row],[8]]),"DNF",    rounds_cum_time[[#This Row],[7]]+laps_times[[#This Row],[8]])</f>
        <v>1.6837962962962961E-2</v>
      </c>
      <c r="R24" s="127">
        <f>IF(ISBLANK(laps_times[[#This Row],[9]]),"DNF",    rounds_cum_time[[#This Row],[8]]+laps_times[[#This Row],[9]])</f>
        <v>1.8835648148148147E-2</v>
      </c>
      <c r="S24" s="127">
        <f>IF(ISBLANK(laps_times[[#This Row],[10]]),"DNF",    rounds_cum_time[[#This Row],[9]]+laps_times[[#This Row],[10]])</f>
        <v>2.0885416666666663E-2</v>
      </c>
      <c r="T24" s="127">
        <f>IF(ISBLANK(laps_times[[#This Row],[11]]),"DNF",    rounds_cum_time[[#This Row],[10]]+laps_times[[#This Row],[11]])</f>
        <v>2.2930555555555551E-2</v>
      </c>
      <c r="U24" s="127">
        <f>IF(ISBLANK(laps_times[[#This Row],[12]]),"DNF",    rounds_cum_time[[#This Row],[11]]+laps_times[[#This Row],[12]])</f>
        <v>2.4991898148148145E-2</v>
      </c>
      <c r="V24" s="127">
        <f>IF(ISBLANK(laps_times[[#This Row],[13]]),"DNF",    rounds_cum_time[[#This Row],[12]]+laps_times[[#This Row],[13]])</f>
        <v>2.7033564814814812E-2</v>
      </c>
      <c r="W24" s="127">
        <f>IF(ISBLANK(laps_times[[#This Row],[14]]),"DNF",    rounds_cum_time[[#This Row],[13]]+laps_times[[#This Row],[14]])</f>
        <v>2.9079861111111108E-2</v>
      </c>
      <c r="X24" s="127">
        <f>IF(ISBLANK(laps_times[[#This Row],[15]]),"DNF",    rounds_cum_time[[#This Row],[14]]+laps_times[[#This Row],[15]])</f>
        <v>3.1126157407407404E-2</v>
      </c>
      <c r="Y24" s="127">
        <f>IF(ISBLANK(laps_times[[#This Row],[16]]),"DNF",    rounds_cum_time[[#This Row],[15]]+laps_times[[#This Row],[16]])</f>
        <v>3.3177083333333329E-2</v>
      </c>
      <c r="Z24" s="127">
        <f>IF(ISBLANK(laps_times[[#This Row],[17]]),"DNF",    rounds_cum_time[[#This Row],[16]]+laps_times[[#This Row],[17]])</f>
        <v>3.5218749999999993E-2</v>
      </c>
      <c r="AA24" s="127">
        <f>IF(ISBLANK(laps_times[[#This Row],[18]]),"DNF",    rounds_cum_time[[#This Row],[17]]+laps_times[[#This Row],[18]])</f>
        <v>3.7224537037037028E-2</v>
      </c>
      <c r="AB24" s="127">
        <f>IF(ISBLANK(laps_times[[#This Row],[19]]),"DNF",    rounds_cum_time[[#This Row],[18]]+laps_times[[#This Row],[19]])</f>
        <v>3.9214120370370364E-2</v>
      </c>
      <c r="AC24" s="127">
        <f>IF(ISBLANK(laps_times[[#This Row],[20]]),"DNF",    rounds_cum_time[[#This Row],[19]]+laps_times[[#This Row],[20]])</f>
        <v>4.1247685185185179E-2</v>
      </c>
      <c r="AD24" s="127">
        <f>IF(ISBLANK(laps_times[[#This Row],[21]]),"DNF",    rounds_cum_time[[#This Row],[20]]+laps_times[[#This Row],[21]])</f>
        <v>4.3278935185185177E-2</v>
      </c>
      <c r="AE24" s="127">
        <f>IF(ISBLANK(laps_times[[#This Row],[22]]),"DNF",    rounds_cum_time[[#This Row],[21]]+laps_times[[#This Row],[22]])</f>
        <v>4.5276620370370363E-2</v>
      </c>
      <c r="AF24" s="127">
        <f>IF(ISBLANK(laps_times[[#This Row],[23]]),"DNF",    rounds_cum_time[[#This Row],[22]]+laps_times[[#This Row],[23]])</f>
        <v>4.7265046296296291E-2</v>
      </c>
      <c r="AG24" s="127">
        <f>IF(ISBLANK(laps_times[[#This Row],[24]]),"DNF",    rounds_cum_time[[#This Row],[23]]+laps_times[[#This Row],[24]])</f>
        <v>4.9249999999999995E-2</v>
      </c>
      <c r="AH24" s="127">
        <f>IF(ISBLANK(laps_times[[#This Row],[25]]),"DNF",    rounds_cum_time[[#This Row],[24]]+laps_times[[#This Row],[25]])</f>
        <v>5.1302083333333331E-2</v>
      </c>
      <c r="AI24" s="127">
        <f>IF(ISBLANK(laps_times[[#This Row],[26]]),"DNF",    rounds_cum_time[[#This Row],[25]]+laps_times[[#This Row],[26]])</f>
        <v>5.3362268518518517E-2</v>
      </c>
      <c r="AJ24" s="127">
        <f>IF(ISBLANK(laps_times[[#This Row],[27]]),"DNF",    rounds_cum_time[[#This Row],[26]]+laps_times[[#This Row],[27]])</f>
        <v>5.5413194444444445E-2</v>
      </c>
      <c r="AK24" s="127">
        <f>IF(ISBLANK(laps_times[[#This Row],[28]]),"DNF",    rounds_cum_time[[#This Row],[27]]+laps_times[[#This Row],[28]])</f>
        <v>5.7450231481481484E-2</v>
      </c>
      <c r="AL24" s="127">
        <f>IF(ISBLANK(laps_times[[#This Row],[29]]),"DNF",    rounds_cum_time[[#This Row],[28]]+laps_times[[#This Row],[29]])</f>
        <v>5.9487268518518523E-2</v>
      </c>
      <c r="AM24" s="127">
        <f>IF(ISBLANK(laps_times[[#This Row],[30]]),"DNF",    rounds_cum_time[[#This Row],[29]]+laps_times[[#This Row],[30]])</f>
        <v>6.1533564814814819E-2</v>
      </c>
      <c r="AN24" s="127">
        <f>IF(ISBLANK(laps_times[[#This Row],[31]]),"DNF",    rounds_cum_time[[#This Row],[30]]+laps_times[[#This Row],[31]])</f>
        <v>6.3557870370370376E-2</v>
      </c>
      <c r="AO24" s="127">
        <f>IF(ISBLANK(laps_times[[#This Row],[32]]),"DNF",    rounds_cum_time[[#This Row],[31]]+laps_times[[#This Row],[32]])</f>
        <v>6.5590277777777789E-2</v>
      </c>
      <c r="AP24" s="127">
        <f>IF(ISBLANK(laps_times[[#This Row],[33]]),"DNF",    rounds_cum_time[[#This Row],[32]]+laps_times[[#This Row],[33]])</f>
        <v>6.7594907407407423E-2</v>
      </c>
      <c r="AQ24" s="127">
        <f>IF(ISBLANK(laps_times[[#This Row],[34]]),"DNF",    rounds_cum_time[[#This Row],[33]]+laps_times[[#This Row],[34]])</f>
        <v>6.9643518518518535E-2</v>
      </c>
      <c r="AR24" s="127">
        <f>IF(ISBLANK(laps_times[[#This Row],[35]]),"DNF",    rounds_cum_time[[#This Row],[34]]+laps_times[[#This Row],[35]])</f>
        <v>7.1692129629629647E-2</v>
      </c>
      <c r="AS24" s="127">
        <f>IF(ISBLANK(laps_times[[#This Row],[36]]),"DNF",    rounds_cum_time[[#This Row],[35]]+laps_times[[#This Row],[36]])</f>
        <v>7.3729166666666679E-2</v>
      </c>
      <c r="AT24" s="127">
        <f>IF(ISBLANK(laps_times[[#This Row],[37]]),"DNF",    rounds_cum_time[[#This Row],[36]]+laps_times[[#This Row],[37]])</f>
        <v>7.5791666666666674E-2</v>
      </c>
      <c r="AU24" s="127">
        <f>IF(ISBLANK(laps_times[[#This Row],[38]]),"DNF",    rounds_cum_time[[#This Row],[37]]+laps_times[[#This Row],[38]])</f>
        <v>7.7865740740740749E-2</v>
      </c>
      <c r="AV24" s="127">
        <f>IF(ISBLANK(laps_times[[#This Row],[39]]),"DNF",    rounds_cum_time[[#This Row],[38]]+laps_times[[#This Row],[39]])</f>
        <v>7.9960648148148156E-2</v>
      </c>
      <c r="AW24" s="127">
        <f>IF(ISBLANK(laps_times[[#This Row],[40]]),"DNF",    rounds_cum_time[[#This Row],[39]]+laps_times[[#This Row],[40]])</f>
        <v>8.206250000000001E-2</v>
      </c>
      <c r="AX24" s="127">
        <f>IF(ISBLANK(laps_times[[#This Row],[41]]),"DNF",    rounds_cum_time[[#This Row],[40]]+laps_times[[#This Row],[41]])</f>
        <v>8.4171296296296313E-2</v>
      </c>
      <c r="AY24" s="127">
        <f>IF(ISBLANK(laps_times[[#This Row],[42]]),"DNF",    rounds_cum_time[[#This Row],[41]]+laps_times[[#This Row],[42]])</f>
        <v>8.6337962962962977E-2</v>
      </c>
      <c r="AZ24" s="127">
        <f>IF(ISBLANK(laps_times[[#This Row],[43]]),"DNF",    rounds_cum_time[[#This Row],[42]]+laps_times[[#This Row],[43]])</f>
        <v>8.845486111111113E-2</v>
      </c>
      <c r="BA24" s="127">
        <f>IF(ISBLANK(laps_times[[#This Row],[44]]),"DNF",    rounds_cum_time[[#This Row],[43]]+laps_times[[#This Row],[44]])</f>
        <v>9.0628472222222242E-2</v>
      </c>
      <c r="BB24" s="127">
        <f>IF(ISBLANK(laps_times[[#This Row],[45]]),"DNF",    rounds_cum_time[[#This Row],[44]]+laps_times[[#This Row],[45]])</f>
        <v>9.2810185185185204E-2</v>
      </c>
      <c r="BC24" s="127">
        <f>IF(ISBLANK(laps_times[[#This Row],[46]]),"DNF",    rounds_cum_time[[#This Row],[45]]+laps_times[[#This Row],[46]])</f>
        <v>9.5031250000000025E-2</v>
      </c>
      <c r="BD24" s="127">
        <f>IF(ISBLANK(laps_times[[#This Row],[47]]),"DNF",    rounds_cum_time[[#This Row],[46]]+laps_times[[#This Row],[47]])</f>
        <v>9.72465277777778E-2</v>
      </c>
      <c r="BE24" s="127">
        <f>IF(ISBLANK(laps_times[[#This Row],[48]]),"DNF",    rounds_cum_time[[#This Row],[47]]+laps_times[[#This Row],[48]])</f>
        <v>9.946412037037039E-2</v>
      </c>
      <c r="BF24" s="127">
        <f>IF(ISBLANK(laps_times[[#This Row],[49]]),"DNF",    rounds_cum_time[[#This Row],[48]]+laps_times[[#This Row],[49]])</f>
        <v>0.10170601851851854</v>
      </c>
      <c r="BG24" s="127">
        <f>IF(ISBLANK(laps_times[[#This Row],[50]]),"DNF",    rounds_cum_time[[#This Row],[49]]+laps_times[[#This Row],[50]])</f>
        <v>0.1039490740740741</v>
      </c>
      <c r="BH24" s="127">
        <f>IF(ISBLANK(laps_times[[#This Row],[51]]),"DNF",    rounds_cum_time[[#This Row],[50]]+laps_times[[#This Row],[51]])</f>
        <v>0.10620949074074076</v>
      </c>
      <c r="BI24" s="127">
        <f>IF(ISBLANK(laps_times[[#This Row],[52]]),"DNF",    rounds_cum_time[[#This Row],[51]]+laps_times[[#This Row],[52]])</f>
        <v>0.1084791666666667</v>
      </c>
      <c r="BJ24" s="127">
        <f>IF(ISBLANK(laps_times[[#This Row],[53]]),"DNF",    rounds_cum_time[[#This Row],[52]]+laps_times[[#This Row],[53]])</f>
        <v>0.11083333333333337</v>
      </c>
      <c r="BK24" s="127">
        <f>IF(ISBLANK(laps_times[[#This Row],[54]]),"DNF",    rounds_cum_time[[#This Row],[53]]+laps_times[[#This Row],[54]])</f>
        <v>0.11321759259259262</v>
      </c>
      <c r="BL24" s="127">
        <f>IF(ISBLANK(laps_times[[#This Row],[55]]),"DNF",    rounds_cum_time[[#This Row],[54]]+laps_times[[#This Row],[55]])</f>
        <v>0.1155277777777778</v>
      </c>
      <c r="BM24" s="127">
        <f>IF(ISBLANK(laps_times[[#This Row],[56]]),"DNF",    rounds_cum_time[[#This Row],[55]]+laps_times[[#This Row],[56]])</f>
        <v>0.11779745370370373</v>
      </c>
      <c r="BN24" s="127">
        <f>IF(ISBLANK(laps_times[[#This Row],[57]]),"DNF",    rounds_cum_time[[#This Row],[56]]+laps_times[[#This Row],[57]])</f>
        <v>0.12012847222222225</v>
      </c>
      <c r="BO24" s="127">
        <f>IF(ISBLANK(laps_times[[#This Row],[58]]),"DNF",    rounds_cum_time[[#This Row],[57]]+laps_times[[#This Row],[58]])</f>
        <v>0.12249305555555559</v>
      </c>
      <c r="BP24" s="127">
        <f>IF(ISBLANK(laps_times[[#This Row],[59]]),"DNF",    rounds_cum_time[[#This Row],[58]]+laps_times[[#This Row],[59]])</f>
        <v>0.1249618055555556</v>
      </c>
      <c r="BQ24" s="127">
        <f>IF(ISBLANK(laps_times[[#This Row],[60]]),"DNF",    rounds_cum_time[[#This Row],[59]]+laps_times[[#This Row],[60]])</f>
        <v>0.12744560185185189</v>
      </c>
      <c r="BR24" s="127">
        <f>IF(ISBLANK(laps_times[[#This Row],[61]]),"DNF",    rounds_cum_time[[#This Row],[60]]+laps_times[[#This Row],[61]])</f>
        <v>0.12984259259259262</v>
      </c>
      <c r="BS24" s="127">
        <f>IF(ISBLANK(laps_times[[#This Row],[62]]),"DNF",    rounds_cum_time[[#This Row],[61]]+laps_times[[#This Row],[62]])</f>
        <v>0.13225462962962967</v>
      </c>
      <c r="BT24" s="128">
        <f>IF(ISBLANK(laps_times[[#This Row],[63]]),"DNF",    rounds_cum_time[[#This Row],[62]]+laps_times[[#This Row],[63]])</f>
        <v>0.13465046296296301</v>
      </c>
      <c r="BU24" s="128">
        <f>IF(ISBLANK(laps_times[[#This Row],[64]]),"DNF",    rounds_cum_time[[#This Row],[63]]+laps_times[[#This Row],[64]])</f>
        <v>0.13679861111111116</v>
      </c>
    </row>
    <row r="25" spans="2:73" x14ac:dyDescent="0.2">
      <c r="B25" s="124">
        <f>laps_times[[#This Row],[poř]]</f>
        <v>22</v>
      </c>
      <c r="C25" s="125">
        <f>laps_times[[#This Row],[s.č.]]</f>
        <v>129</v>
      </c>
      <c r="D25" s="125" t="str">
        <f>laps_times[[#This Row],[jméno]]</f>
        <v>Tománek Roman</v>
      </c>
      <c r="E25" s="126">
        <f>laps_times[[#This Row],[roč]]</f>
        <v>1960</v>
      </c>
      <c r="F25" s="126" t="str">
        <f>laps_times[[#This Row],[kat]]</f>
        <v>M50</v>
      </c>
      <c r="G25" s="126">
        <f>laps_times[[#This Row],[poř_kat]]</f>
        <v>2</v>
      </c>
      <c r="H25" s="125" t="str">
        <f>IF(ISBLANK(laps_times[[#This Row],[klub]]),"-",laps_times[[#This Row],[klub]])</f>
        <v>Gallak Slavičín</v>
      </c>
      <c r="I25" s="161">
        <f>laps_times[[#This Row],[celk. čas]]</f>
        <v>0.13774305555555555</v>
      </c>
      <c r="J25" s="127">
        <f>laps_times[[#This Row],[1]]</f>
        <v>2.673611111111111E-3</v>
      </c>
      <c r="K25" s="127">
        <f>IF(ISBLANK(laps_times[[#This Row],[2]]),"DNF",    rounds_cum_time[[#This Row],[1]]+laps_times[[#This Row],[2]])</f>
        <v>4.7407407407407407E-3</v>
      </c>
      <c r="L25" s="127">
        <f>IF(ISBLANK(laps_times[[#This Row],[3]]),"DNF",    rounds_cum_time[[#This Row],[2]]+laps_times[[#This Row],[3]])</f>
        <v>6.8194444444444439E-3</v>
      </c>
      <c r="M25" s="127">
        <f>IF(ISBLANK(laps_times[[#This Row],[4]]),"DNF",    rounds_cum_time[[#This Row],[3]]+laps_times[[#This Row],[4]])</f>
        <v>8.8923611111111113E-3</v>
      </c>
      <c r="N25" s="127">
        <f>IF(ISBLANK(laps_times[[#This Row],[5]]),"DNF",    rounds_cum_time[[#This Row],[4]]+laps_times[[#This Row],[5]])</f>
        <v>1.0971064814814815E-2</v>
      </c>
      <c r="O25" s="127">
        <f>IF(ISBLANK(laps_times[[#This Row],[6]]),"DNF",    rounds_cum_time[[#This Row],[5]]+laps_times[[#This Row],[6]])</f>
        <v>1.304976851851852E-2</v>
      </c>
      <c r="P25" s="127">
        <f>IF(ISBLANK(laps_times[[#This Row],[7]]),"DNF",    rounds_cum_time[[#This Row],[6]]+laps_times[[#This Row],[7]])</f>
        <v>1.5106481481481483E-2</v>
      </c>
      <c r="Q25" s="127">
        <f>IF(ISBLANK(laps_times[[#This Row],[8]]),"DNF",    rounds_cum_time[[#This Row],[7]]+laps_times[[#This Row],[8]])</f>
        <v>1.7159722222222222E-2</v>
      </c>
      <c r="R25" s="127">
        <f>IF(ISBLANK(laps_times[[#This Row],[9]]),"DNF",    rounds_cum_time[[#This Row],[8]]+laps_times[[#This Row],[9]])</f>
        <v>1.921875E-2</v>
      </c>
      <c r="S25" s="127">
        <f>IF(ISBLANK(laps_times[[#This Row],[10]]),"DNF",    rounds_cum_time[[#This Row],[9]]+laps_times[[#This Row],[10]])</f>
        <v>2.1277777777777777E-2</v>
      </c>
      <c r="T25" s="127">
        <f>IF(ISBLANK(laps_times[[#This Row],[11]]),"DNF",    rounds_cum_time[[#This Row],[10]]+laps_times[[#This Row],[11]])</f>
        <v>2.3340277777777779E-2</v>
      </c>
      <c r="U25" s="127">
        <f>IF(ISBLANK(laps_times[[#This Row],[12]]),"DNF",    rounds_cum_time[[#This Row],[11]]+laps_times[[#This Row],[12]])</f>
        <v>2.5427083333333336E-2</v>
      </c>
      <c r="V25" s="127">
        <f>IF(ISBLANK(laps_times[[#This Row],[13]]),"DNF",    rounds_cum_time[[#This Row],[12]]+laps_times[[#This Row],[13]])</f>
        <v>2.7511574074074077E-2</v>
      </c>
      <c r="W25" s="127">
        <f>IF(ISBLANK(laps_times[[#This Row],[14]]),"DNF",    rounds_cum_time[[#This Row],[13]]+laps_times[[#This Row],[14]])</f>
        <v>2.9565972222222226E-2</v>
      </c>
      <c r="X25" s="127">
        <f>IF(ISBLANK(laps_times[[#This Row],[15]]),"DNF",    rounds_cum_time[[#This Row],[14]]+laps_times[[#This Row],[15]])</f>
        <v>3.1633101851851857E-2</v>
      </c>
      <c r="Y25" s="127">
        <f>IF(ISBLANK(laps_times[[#This Row],[16]]),"DNF",    rounds_cum_time[[#This Row],[15]]+laps_times[[#This Row],[16]])</f>
        <v>3.3747685185185193E-2</v>
      </c>
      <c r="Z25" s="127">
        <f>IF(ISBLANK(laps_times[[#This Row],[17]]),"DNF",    rounds_cum_time[[#This Row],[16]]+laps_times[[#This Row],[17]])</f>
        <v>3.5837962962962974E-2</v>
      </c>
      <c r="AA25" s="127">
        <f>IF(ISBLANK(laps_times[[#This Row],[18]]),"DNF",    rounds_cum_time[[#This Row],[17]]+laps_times[[#This Row],[18]])</f>
        <v>3.7945601851851862E-2</v>
      </c>
      <c r="AB25" s="127">
        <f>IF(ISBLANK(laps_times[[#This Row],[19]]),"DNF",    rounds_cum_time[[#This Row],[18]]+laps_times[[#This Row],[19]])</f>
        <v>4.0041666666666677E-2</v>
      </c>
      <c r="AC25" s="127">
        <f>IF(ISBLANK(laps_times[[#This Row],[20]]),"DNF",    rounds_cum_time[[#This Row],[19]]+laps_times[[#This Row],[20]])</f>
        <v>4.2160879629629638E-2</v>
      </c>
      <c r="AD25" s="127">
        <f>IF(ISBLANK(laps_times[[#This Row],[21]]),"DNF",    rounds_cum_time[[#This Row],[20]]+laps_times[[#This Row],[21]])</f>
        <v>4.4259259259259269E-2</v>
      </c>
      <c r="AE25" s="127">
        <f>IF(ISBLANK(laps_times[[#This Row],[22]]),"DNF",    rounds_cum_time[[#This Row],[21]]+laps_times[[#This Row],[22]])</f>
        <v>4.6363425925925933E-2</v>
      </c>
      <c r="AF25" s="127">
        <f>IF(ISBLANK(laps_times[[#This Row],[23]]),"DNF",    rounds_cum_time[[#This Row],[22]]+laps_times[[#This Row],[23]])</f>
        <v>4.846412037037038E-2</v>
      </c>
      <c r="AG25" s="127">
        <f>IF(ISBLANK(laps_times[[#This Row],[24]]),"DNF",    rounds_cum_time[[#This Row],[23]]+laps_times[[#This Row],[24]])</f>
        <v>5.0571759259259268E-2</v>
      </c>
      <c r="AH25" s="127">
        <f>IF(ISBLANK(laps_times[[#This Row],[25]]),"DNF",    rounds_cum_time[[#This Row],[24]]+laps_times[[#This Row],[25]])</f>
        <v>5.2650462962962968E-2</v>
      </c>
      <c r="AI25" s="127">
        <f>IF(ISBLANK(laps_times[[#This Row],[26]]),"DNF",    rounds_cum_time[[#This Row],[25]]+laps_times[[#This Row],[26]])</f>
        <v>5.4730324074074077E-2</v>
      </c>
      <c r="AJ25" s="127">
        <f>IF(ISBLANK(laps_times[[#This Row],[27]]),"DNF",    rounds_cum_time[[#This Row],[26]]+laps_times[[#This Row],[27]])</f>
        <v>5.6821759259259259E-2</v>
      </c>
      <c r="AK25" s="127">
        <f>IF(ISBLANK(laps_times[[#This Row],[28]]),"DNF",    rounds_cum_time[[#This Row],[27]]+laps_times[[#This Row],[28]])</f>
        <v>5.8918981481481482E-2</v>
      </c>
      <c r="AL25" s="127">
        <f>IF(ISBLANK(laps_times[[#This Row],[29]]),"DNF",    rounds_cum_time[[#This Row],[28]]+laps_times[[#This Row],[29]])</f>
        <v>6.0999999999999999E-2</v>
      </c>
      <c r="AM25" s="127">
        <f>IF(ISBLANK(laps_times[[#This Row],[30]]),"DNF",    rounds_cum_time[[#This Row],[29]]+laps_times[[#This Row],[30]])</f>
        <v>6.3061342592592592E-2</v>
      </c>
      <c r="AN25" s="127">
        <f>IF(ISBLANK(laps_times[[#This Row],[31]]),"DNF",    rounds_cum_time[[#This Row],[30]]+laps_times[[#This Row],[31]])</f>
        <v>6.5127314814814818E-2</v>
      </c>
      <c r="AO25" s="127">
        <f>IF(ISBLANK(laps_times[[#This Row],[32]]),"DNF",    rounds_cum_time[[#This Row],[31]]+laps_times[[#This Row],[32]])</f>
        <v>6.7192129629629629E-2</v>
      </c>
      <c r="AP25" s="127">
        <f>IF(ISBLANK(laps_times[[#This Row],[33]]),"DNF",    rounds_cum_time[[#This Row],[32]]+laps_times[[#This Row],[33]])</f>
        <v>6.9355324074074076E-2</v>
      </c>
      <c r="AQ25" s="127">
        <f>IF(ISBLANK(laps_times[[#This Row],[34]]),"DNF",    rounds_cum_time[[#This Row],[33]]+laps_times[[#This Row],[34]])</f>
        <v>7.1449074074074082E-2</v>
      </c>
      <c r="AR25" s="127">
        <f>IF(ISBLANK(laps_times[[#This Row],[35]]),"DNF",    rounds_cum_time[[#This Row],[34]]+laps_times[[#This Row],[35]])</f>
        <v>7.3543981481481488E-2</v>
      </c>
      <c r="AS25" s="127">
        <f>IF(ISBLANK(laps_times[[#This Row],[36]]),"DNF",    rounds_cum_time[[#This Row],[35]]+laps_times[[#This Row],[36]])</f>
        <v>7.560069444444445E-2</v>
      </c>
      <c r="AT25" s="127">
        <f>IF(ISBLANK(laps_times[[#This Row],[37]]),"DNF",    rounds_cum_time[[#This Row],[36]]+laps_times[[#This Row],[37]])</f>
        <v>7.7707175925925936E-2</v>
      </c>
      <c r="AU25" s="127">
        <f>IF(ISBLANK(laps_times[[#This Row],[38]]),"DNF",    rounds_cum_time[[#This Row],[37]]+laps_times[[#This Row],[38]])</f>
        <v>7.9811342592592607E-2</v>
      </c>
      <c r="AV25" s="127">
        <f>IF(ISBLANK(laps_times[[#This Row],[39]]),"DNF",    rounds_cum_time[[#This Row],[38]]+laps_times[[#This Row],[39]])</f>
        <v>8.1917824074074094E-2</v>
      </c>
      <c r="AW25" s="127">
        <f>IF(ISBLANK(laps_times[[#This Row],[40]]),"DNF",    rounds_cum_time[[#This Row],[39]]+laps_times[[#This Row],[40]])</f>
        <v>8.4002314814814835E-2</v>
      </c>
      <c r="AX25" s="127">
        <f>IF(ISBLANK(laps_times[[#This Row],[41]]),"DNF",    rounds_cum_time[[#This Row],[40]]+laps_times[[#This Row],[41]])</f>
        <v>8.6122685185185205E-2</v>
      </c>
      <c r="AY25" s="127">
        <f>IF(ISBLANK(laps_times[[#This Row],[42]]),"DNF",    rounds_cum_time[[#This Row],[41]]+laps_times[[#This Row],[42]])</f>
        <v>8.8258101851851872E-2</v>
      </c>
      <c r="AZ25" s="127">
        <f>IF(ISBLANK(laps_times[[#This Row],[43]]),"DNF",    rounds_cum_time[[#This Row],[42]]+laps_times[[#This Row],[43]])</f>
        <v>9.0392361111111125E-2</v>
      </c>
      <c r="BA25" s="127">
        <f>IF(ISBLANK(laps_times[[#This Row],[44]]),"DNF",    rounds_cum_time[[#This Row],[43]]+laps_times[[#This Row],[44]])</f>
        <v>9.2556712962962973E-2</v>
      </c>
      <c r="BB25" s="127">
        <f>IF(ISBLANK(laps_times[[#This Row],[45]]),"DNF",    rounds_cum_time[[#This Row],[44]]+laps_times[[#This Row],[45]])</f>
        <v>9.4719907407407419E-2</v>
      </c>
      <c r="BC25" s="127">
        <f>IF(ISBLANK(laps_times[[#This Row],[46]]),"DNF",    rounds_cum_time[[#This Row],[45]]+laps_times[[#This Row],[46]])</f>
        <v>9.6886574074074083E-2</v>
      </c>
      <c r="BD25" s="127">
        <f>IF(ISBLANK(laps_times[[#This Row],[47]]),"DNF",    rounds_cum_time[[#This Row],[46]]+laps_times[[#This Row],[47]])</f>
        <v>9.9112268518518523E-2</v>
      </c>
      <c r="BE25" s="127">
        <f>IF(ISBLANK(laps_times[[#This Row],[48]]),"DNF",    rounds_cum_time[[#This Row],[47]]+laps_times[[#This Row],[48]])</f>
        <v>0.1013113425925926</v>
      </c>
      <c r="BF25" s="127">
        <f>IF(ISBLANK(laps_times[[#This Row],[49]]),"DNF",    rounds_cum_time[[#This Row],[48]]+laps_times[[#This Row],[49]])</f>
        <v>0.10356365740740742</v>
      </c>
      <c r="BG25" s="127">
        <f>IF(ISBLANK(laps_times[[#This Row],[50]]),"DNF",    rounds_cum_time[[#This Row],[49]]+laps_times[[#This Row],[50]])</f>
        <v>0.1058113425925926</v>
      </c>
      <c r="BH25" s="127">
        <f>IF(ISBLANK(laps_times[[#This Row],[51]]),"DNF",    rounds_cum_time[[#This Row],[50]]+laps_times[[#This Row],[51]])</f>
        <v>0.1081087962962963</v>
      </c>
      <c r="BI25" s="127">
        <f>IF(ISBLANK(laps_times[[#This Row],[52]]),"DNF",    rounds_cum_time[[#This Row],[51]]+laps_times[[#This Row],[52]])</f>
        <v>0.11036458333333334</v>
      </c>
      <c r="BJ25" s="127">
        <f>IF(ISBLANK(laps_times[[#This Row],[53]]),"DNF",    rounds_cum_time[[#This Row],[52]]+laps_times[[#This Row],[53]])</f>
        <v>0.11264467592592593</v>
      </c>
      <c r="BK25" s="127">
        <f>IF(ISBLANK(laps_times[[#This Row],[54]]),"DNF",    rounds_cum_time[[#This Row],[53]]+laps_times[[#This Row],[54]])</f>
        <v>0.11492476851851853</v>
      </c>
      <c r="BL25" s="127">
        <f>IF(ISBLANK(laps_times[[#This Row],[55]]),"DNF",    rounds_cum_time[[#This Row],[54]]+laps_times[[#This Row],[55]])</f>
        <v>0.11722685185185186</v>
      </c>
      <c r="BM25" s="127">
        <f>IF(ISBLANK(laps_times[[#This Row],[56]]),"DNF",    rounds_cum_time[[#This Row],[55]]+laps_times[[#This Row],[56]])</f>
        <v>0.11952314814814816</v>
      </c>
      <c r="BN25" s="127">
        <f>IF(ISBLANK(laps_times[[#This Row],[57]]),"DNF",    rounds_cum_time[[#This Row],[56]]+laps_times[[#This Row],[57]])</f>
        <v>0.12179513888888889</v>
      </c>
      <c r="BO25" s="127">
        <f>IF(ISBLANK(laps_times[[#This Row],[58]]),"DNF",    rounds_cum_time[[#This Row],[57]]+laps_times[[#This Row],[58]])</f>
        <v>0.1240949074074074</v>
      </c>
      <c r="BP25" s="127">
        <f>IF(ISBLANK(laps_times[[#This Row],[59]]),"DNF",    rounds_cum_time[[#This Row],[58]]+laps_times[[#This Row],[59]])</f>
        <v>0.12637268518518519</v>
      </c>
      <c r="BQ25" s="127">
        <f>IF(ISBLANK(laps_times[[#This Row],[60]]),"DNF",    rounds_cum_time[[#This Row],[59]]+laps_times[[#This Row],[60]])</f>
        <v>0.12868055555555555</v>
      </c>
      <c r="BR25" s="127">
        <f>IF(ISBLANK(laps_times[[#This Row],[61]]),"DNF",    rounds_cum_time[[#This Row],[60]]+laps_times[[#This Row],[61]])</f>
        <v>0.13099074074074074</v>
      </c>
      <c r="BS25" s="127">
        <f>IF(ISBLANK(laps_times[[#This Row],[62]]),"DNF",    rounds_cum_time[[#This Row],[61]]+laps_times[[#This Row],[62]])</f>
        <v>0.13330324074074074</v>
      </c>
      <c r="BT25" s="128">
        <f>IF(ISBLANK(laps_times[[#This Row],[63]]),"DNF",    rounds_cum_time[[#This Row],[62]]+laps_times[[#This Row],[63]])</f>
        <v>0.13557523148148148</v>
      </c>
      <c r="BU25" s="128">
        <f>IF(ISBLANK(laps_times[[#This Row],[64]]),"DNF",    rounds_cum_time[[#This Row],[63]]+laps_times[[#This Row],[64]])</f>
        <v>0.13774305555555555</v>
      </c>
    </row>
    <row r="26" spans="2:73" x14ac:dyDescent="0.2">
      <c r="B26" s="124">
        <f>laps_times[[#This Row],[poř]]</f>
        <v>23</v>
      </c>
      <c r="C26" s="125">
        <f>laps_times[[#This Row],[s.č.]]</f>
        <v>39</v>
      </c>
      <c r="D26" s="125" t="str">
        <f>laps_times[[#This Row],[jméno]]</f>
        <v>Horáková Lenka</v>
      </c>
      <c r="E26" s="126">
        <f>laps_times[[#This Row],[roč]]</f>
        <v>1982</v>
      </c>
      <c r="F26" s="126" t="str">
        <f>laps_times[[#This Row],[kat]]</f>
        <v>Z2</v>
      </c>
      <c r="G26" s="126">
        <f>laps_times[[#This Row],[poř_kat]]</f>
        <v>1</v>
      </c>
      <c r="H26" s="125" t="str">
        <f>IF(ISBLANK(laps_times[[#This Row],[klub]]),"-",laps_times[[#This Row],[klub]])</f>
        <v>-</v>
      </c>
      <c r="I26" s="161">
        <f>laps_times[[#This Row],[celk. čas]]</f>
        <v>0.1388912037037037</v>
      </c>
      <c r="J26" s="127">
        <f>laps_times[[#This Row],[1]]</f>
        <v>2.5636574074074073E-3</v>
      </c>
      <c r="K26" s="127">
        <f>IF(ISBLANK(laps_times[[#This Row],[2]]),"DNF",    rounds_cum_time[[#This Row],[1]]+laps_times[[#This Row],[2]])</f>
        <v>4.6469907407407406E-3</v>
      </c>
      <c r="L26" s="127">
        <f>IF(ISBLANK(laps_times[[#This Row],[3]]),"DNF",    rounds_cum_time[[#This Row],[2]]+laps_times[[#This Row],[3]])</f>
        <v>6.7662037037037031E-3</v>
      </c>
      <c r="M26" s="127">
        <f>IF(ISBLANK(laps_times[[#This Row],[4]]),"DNF",    rounds_cum_time[[#This Row],[3]]+laps_times[[#This Row],[4]])</f>
        <v>8.8877314814814808E-3</v>
      </c>
      <c r="N26" s="127">
        <f>IF(ISBLANK(laps_times[[#This Row],[5]]),"DNF",    rounds_cum_time[[#This Row],[4]]+laps_times[[#This Row],[5]])</f>
        <v>1.1034722222222222E-2</v>
      </c>
      <c r="O26" s="127">
        <f>IF(ISBLANK(laps_times[[#This Row],[6]]),"DNF",    rounds_cum_time[[#This Row],[5]]+laps_times[[#This Row],[6]])</f>
        <v>1.3150462962962963E-2</v>
      </c>
      <c r="P26" s="127">
        <f>IF(ISBLANK(laps_times[[#This Row],[7]]),"DNF",    rounds_cum_time[[#This Row],[6]]+laps_times[[#This Row],[7]])</f>
        <v>1.527199074074074E-2</v>
      </c>
      <c r="Q26" s="127">
        <f>IF(ISBLANK(laps_times[[#This Row],[8]]),"DNF",    rounds_cum_time[[#This Row],[7]]+laps_times[[#This Row],[8]])</f>
        <v>1.7387731481481483E-2</v>
      </c>
      <c r="R26" s="127">
        <f>IF(ISBLANK(laps_times[[#This Row],[9]]),"DNF",    rounds_cum_time[[#This Row],[8]]+laps_times[[#This Row],[9]])</f>
        <v>1.9502314814814816E-2</v>
      </c>
      <c r="S26" s="127">
        <f>IF(ISBLANK(laps_times[[#This Row],[10]]),"DNF",    rounds_cum_time[[#This Row],[9]]+laps_times[[#This Row],[10]])</f>
        <v>2.1635416666666667E-2</v>
      </c>
      <c r="T26" s="127">
        <f>IF(ISBLANK(laps_times[[#This Row],[11]]),"DNF",    rounds_cum_time[[#This Row],[10]]+laps_times[[#This Row],[11]])</f>
        <v>2.3765046296296298E-2</v>
      </c>
      <c r="U26" s="127">
        <f>IF(ISBLANK(laps_times[[#This Row],[12]]),"DNF",    rounds_cum_time[[#This Row],[11]]+laps_times[[#This Row],[12]])</f>
        <v>2.5870370370370373E-2</v>
      </c>
      <c r="V26" s="127">
        <f>IF(ISBLANK(laps_times[[#This Row],[13]]),"DNF",    rounds_cum_time[[#This Row],[12]]+laps_times[[#This Row],[13]])</f>
        <v>2.7942129629629633E-2</v>
      </c>
      <c r="W26" s="127">
        <f>IF(ISBLANK(laps_times[[#This Row],[14]]),"DNF",    rounds_cum_time[[#This Row],[13]]+laps_times[[#This Row],[14]])</f>
        <v>3.0009259259259263E-2</v>
      </c>
      <c r="X26" s="127">
        <f>IF(ISBLANK(laps_times[[#This Row],[15]]),"DNF",    rounds_cum_time[[#This Row],[14]]+laps_times[[#This Row],[15]])</f>
        <v>3.2125000000000001E-2</v>
      </c>
      <c r="Y26" s="127">
        <f>IF(ISBLANK(laps_times[[#This Row],[16]]),"DNF",    rounds_cum_time[[#This Row],[15]]+laps_times[[#This Row],[16]])</f>
        <v>3.4247685185185187E-2</v>
      </c>
      <c r="Z26" s="127">
        <f>IF(ISBLANK(laps_times[[#This Row],[17]]),"DNF",    rounds_cum_time[[#This Row],[16]]+laps_times[[#This Row],[17]])</f>
        <v>3.6359953703703707E-2</v>
      </c>
      <c r="AA26" s="127">
        <f>IF(ISBLANK(laps_times[[#This Row],[18]]),"DNF",    rounds_cum_time[[#This Row],[17]]+laps_times[[#This Row],[18]])</f>
        <v>3.8473379629629635E-2</v>
      </c>
      <c r="AB26" s="127">
        <f>IF(ISBLANK(laps_times[[#This Row],[19]]),"DNF",    rounds_cum_time[[#This Row],[18]]+laps_times[[#This Row],[19]])</f>
        <v>4.0628472222222226E-2</v>
      </c>
      <c r="AC26" s="127">
        <f>IF(ISBLANK(laps_times[[#This Row],[20]]),"DNF",    rounds_cum_time[[#This Row],[19]]+laps_times[[#This Row],[20]])</f>
        <v>4.2719907407407408E-2</v>
      </c>
      <c r="AD26" s="127">
        <f>IF(ISBLANK(laps_times[[#This Row],[21]]),"DNF",    rounds_cum_time[[#This Row],[20]]+laps_times[[#This Row],[21]])</f>
        <v>4.4819444444444446E-2</v>
      </c>
      <c r="AE26" s="127">
        <f>IF(ISBLANK(laps_times[[#This Row],[22]]),"DNF",    rounds_cum_time[[#This Row],[21]]+laps_times[[#This Row],[22]])</f>
        <v>4.692361111111111E-2</v>
      </c>
      <c r="AF26" s="127">
        <f>IF(ISBLANK(laps_times[[#This Row],[23]]),"DNF",    rounds_cum_time[[#This Row],[22]]+laps_times[[#This Row],[23]])</f>
        <v>4.9052083333333329E-2</v>
      </c>
      <c r="AG26" s="127">
        <f>IF(ISBLANK(laps_times[[#This Row],[24]]),"DNF",    rounds_cum_time[[#This Row],[23]]+laps_times[[#This Row],[24]])</f>
        <v>5.1202546296296295E-2</v>
      </c>
      <c r="AH26" s="127">
        <f>IF(ISBLANK(laps_times[[#This Row],[25]]),"DNF",    rounds_cum_time[[#This Row],[24]]+laps_times[[#This Row],[25]])</f>
        <v>5.3354166666666668E-2</v>
      </c>
      <c r="AI26" s="127">
        <f>IF(ISBLANK(laps_times[[#This Row],[26]]),"DNF",    rounds_cum_time[[#This Row],[25]]+laps_times[[#This Row],[26]])</f>
        <v>5.5471064814814813E-2</v>
      </c>
      <c r="AJ26" s="127">
        <f>IF(ISBLANK(laps_times[[#This Row],[27]]),"DNF",    rounds_cum_time[[#This Row],[26]]+laps_times[[#This Row],[27]])</f>
        <v>5.7612268518518514E-2</v>
      </c>
      <c r="AK26" s="127">
        <f>IF(ISBLANK(laps_times[[#This Row],[28]]),"DNF",    rounds_cum_time[[#This Row],[27]]+laps_times[[#This Row],[28]])</f>
        <v>5.9704861111111104E-2</v>
      </c>
      <c r="AL26" s="127">
        <f>IF(ISBLANK(laps_times[[#This Row],[29]]),"DNF",    rounds_cum_time[[#This Row],[28]]+laps_times[[#This Row],[29]])</f>
        <v>6.1785879629629621E-2</v>
      </c>
      <c r="AM26" s="127">
        <f>IF(ISBLANK(laps_times[[#This Row],[30]]),"DNF",    rounds_cum_time[[#This Row],[29]]+laps_times[[#This Row],[30]])</f>
        <v>6.3862268518518506E-2</v>
      </c>
      <c r="AN26" s="127">
        <f>IF(ISBLANK(laps_times[[#This Row],[31]]),"DNF",    rounds_cum_time[[#This Row],[30]]+laps_times[[#This Row],[31]])</f>
        <v>6.5988425925925909E-2</v>
      </c>
      <c r="AO26" s="127">
        <f>IF(ISBLANK(laps_times[[#This Row],[32]]),"DNF",    rounds_cum_time[[#This Row],[31]]+laps_times[[#This Row],[32]])</f>
        <v>6.809259259259258E-2</v>
      </c>
      <c r="AP26" s="127">
        <f>IF(ISBLANK(laps_times[[#This Row],[33]]),"DNF",    rounds_cum_time[[#This Row],[32]]+laps_times[[#This Row],[33]])</f>
        <v>7.0180555555555538E-2</v>
      </c>
      <c r="AQ26" s="127">
        <f>IF(ISBLANK(laps_times[[#This Row],[34]]),"DNF",    rounds_cum_time[[#This Row],[33]]+laps_times[[#This Row],[34]])</f>
        <v>7.2278935185185161E-2</v>
      </c>
      <c r="AR26" s="127">
        <f>IF(ISBLANK(laps_times[[#This Row],[35]]),"DNF",    rounds_cum_time[[#This Row],[34]]+laps_times[[#This Row],[35]])</f>
        <v>7.4417824074074046E-2</v>
      </c>
      <c r="AS26" s="127">
        <f>IF(ISBLANK(laps_times[[#This Row],[36]]),"DNF",    rounds_cum_time[[#This Row],[35]]+laps_times[[#This Row],[36]])</f>
        <v>7.6590277777777743E-2</v>
      </c>
      <c r="AT26" s="127">
        <f>IF(ISBLANK(laps_times[[#This Row],[37]]),"DNF",    rounds_cum_time[[#This Row],[36]]+laps_times[[#This Row],[37]])</f>
        <v>7.8745370370370341E-2</v>
      </c>
      <c r="AU26" s="127">
        <f>IF(ISBLANK(laps_times[[#This Row],[38]]),"DNF",    rounds_cum_time[[#This Row],[37]]+laps_times[[#This Row],[38]])</f>
        <v>8.0901620370370339E-2</v>
      </c>
      <c r="AV26" s="127">
        <f>IF(ISBLANK(laps_times[[#This Row],[39]]),"DNF",    rounds_cum_time[[#This Row],[38]]+laps_times[[#This Row],[39]])</f>
        <v>8.3078703703703669E-2</v>
      </c>
      <c r="AW26" s="127">
        <f>IF(ISBLANK(laps_times[[#This Row],[40]]),"DNF",    rounds_cum_time[[#This Row],[39]]+laps_times[[#This Row],[40]])</f>
        <v>8.5253472222222182E-2</v>
      </c>
      <c r="AX26" s="127">
        <f>IF(ISBLANK(laps_times[[#This Row],[41]]),"DNF",    rounds_cum_time[[#This Row],[40]]+laps_times[[#This Row],[41]])</f>
        <v>8.7413194444444398E-2</v>
      </c>
      <c r="AY26" s="127">
        <f>IF(ISBLANK(laps_times[[#This Row],[42]]),"DNF",    rounds_cum_time[[#This Row],[41]]+laps_times[[#This Row],[42]])</f>
        <v>8.9571759259259212E-2</v>
      </c>
      <c r="AZ26" s="127">
        <f>IF(ISBLANK(laps_times[[#This Row],[43]]),"DNF",    rounds_cum_time[[#This Row],[42]]+laps_times[[#This Row],[43]])</f>
        <v>9.1746527777777725E-2</v>
      </c>
      <c r="BA26" s="127">
        <f>IF(ISBLANK(laps_times[[#This Row],[44]]),"DNF",    rounds_cum_time[[#This Row],[43]]+laps_times[[#This Row],[44]])</f>
        <v>9.3929398148148102E-2</v>
      </c>
      <c r="BB26" s="127">
        <f>IF(ISBLANK(laps_times[[#This Row],[45]]),"DNF",    rounds_cum_time[[#This Row],[44]]+laps_times[[#This Row],[45]])</f>
        <v>9.6122685185185144E-2</v>
      </c>
      <c r="BC26" s="127">
        <f>IF(ISBLANK(laps_times[[#This Row],[46]]),"DNF",    rounds_cum_time[[#This Row],[45]]+laps_times[[#This Row],[46]])</f>
        <v>9.8303240740740705E-2</v>
      </c>
      <c r="BD26" s="127">
        <f>IF(ISBLANK(laps_times[[#This Row],[47]]),"DNF",    rounds_cum_time[[#This Row],[46]]+laps_times[[#This Row],[47]])</f>
        <v>0.1005208333333333</v>
      </c>
      <c r="BE26" s="127">
        <f>IF(ISBLANK(laps_times[[#This Row],[48]]),"DNF",    rounds_cum_time[[#This Row],[47]]+laps_times[[#This Row],[48]])</f>
        <v>0.10271990740740737</v>
      </c>
      <c r="BF26" s="127">
        <f>IF(ISBLANK(laps_times[[#This Row],[49]]),"DNF",    rounds_cum_time[[#This Row],[48]]+laps_times[[#This Row],[49]])</f>
        <v>0.10492939814814811</v>
      </c>
      <c r="BG26" s="127">
        <f>IF(ISBLANK(laps_times[[#This Row],[50]]),"DNF",    rounds_cum_time[[#This Row],[49]]+laps_times[[#This Row],[50]])</f>
        <v>0.10712499999999997</v>
      </c>
      <c r="BH26" s="127">
        <f>IF(ISBLANK(laps_times[[#This Row],[51]]),"DNF",    rounds_cum_time[[#This Row],[50]]+laps_times[[#This Row],[51]])</f>
        <v>0.10935532407407404</v>
      </c>
      <c r="BI26" s="127">
        <f>IF(ISBLANK(laps_times[[#This Row],[52]]),"DNF",    rounds_cum_time[[#This Row],[51]]+laps_times[[#This Row],[52]])</f>
        <v>0.1116608796296296</v>
      </c>
      <c r="BJ26" s="127">
        <f>IF(ISBLANK(laps_times[[#This Row],[53]]),"DNF",    rounds_cum_time[[#This Row],[52]]+laps_times[[#This Row],[53]])</f>
        <v>0.11385879629629626</v>
      </c>
      <c r="BK26" s="127">
        <f>IF(ISBLANK(laps_times[[#This Row],[54]]),"DNF",    rounds_cum_time[[#This Row],[53]]+laps_times[[#This Row],[54]])</f>
        <v>0.11607986111111109</v>
      </c>
      <c r="BL26" s="127">
        <f>IF(ISBLANK(laps_times[[#This Row],[55]]),"DNF",    rounds_cum_time[[#This Row],[54]]+laps_times[[#This Row],[55]])</f>
        <v>0.11837499999999998</v>
      </c>
      <c r="BM26" s="127">
        <f>IF(ISBLANK(laps_times[[#This Row],[56]]),"DNF",    rounds_cum_time[[#This Row],[55]]+laps_times[[#This Row],[56]])</f>
        <v>0.12063541666666665</v>
      </c>
      <c r="BN26" s="127">
        <f>IF(ISBLANK(laps_times[[#This Row],[57]]),"DNF",    rounds_cum_time[[#This Row],[56]]+laps_times[[#This Row],[57]])</f>
        <v>0.12299421296296294</v>
      </c>
      <c r="BO26" s="127">
        <f>IF(ISBLANK(laps_times[[#This Row],[58]]),"DNF",    rounds_cum_time[[#This Row],[57]]+laps_times[[#This Row],[58]])</f>
        <v>0.12530555555555553</v>
      </c>
      <c r="BP26" s="127">
        <f>IF(ISBLANK(laps_times[[#This Row],[59]]),"DNF",    rounds_cum_time[[#This Row],[58]]+laps_times[[#This Row],[59]])</f>
        <v>0.12755555555555553</v>
      </c>
      <c r="BQ26" s="127">
        <f>IF(ISBLANK(laps_times[[#This Row],[60]]),"DNF",    rounds_cum_time[[#This Row],[59]]+laps_times[[#This Row],[60]])</f>
        <v>0.1298171296296296</v>
      </c>
      <c r="BR26" s="127">
        <f>IF(ISBLANK(laps_times[[#This Row],[61]]),"DNF",    rounds_cum_time[[#This Row],[60]]+laps_times[[#This Row],[61]])</f>
        <v>0.13215972222222219</v>
      </c>
      <c r="BS26" s="127">
        <f>IF(ISBLANK(laps_times[[#This Row],[62]]),"DNF",    rounds_cum_time[[#This Row],[61]]+laps_times[[#This Row],[62]])</f>
        <v>0.13446643518518517</v>
      </c>
      <c r="BT26" s="128">
        <f>IF(ISBLANK(laps_times[[#This Row],[63]]),"DNF",    rounds_cum_time[[#This Row],[62]]+laps_times[[#This Row],[63]])</f>
        <v>0.13667824074074073</v>
      </c>
      <c r="BU26" s="128">
        <f>IF(ISBLANK(laps_times[[#This Row],[64]]),"DNF",    rounds_cum_time[[#This Row],[63]]+laps_times[[#This Row],[64]])</f>
        <v>0.1388912037037037</v>
      </c>
    </row>
    <row r="27" spans="2:73" x14ac:dyDescent="0.2">
      <c r="B27" s="124">
        <f>laps_times[[#This Row],[poř]]</f>
        <v>24</v>
      </c>
      <c r="C27" s="125">
        <f>laps_times[[#This Row],[s.č.]]</f>
        <v>51</v>
      </c>
      <c r="D27" s="125" t="str">
        <f>laps_times[[#This Row],[jméno]]</f>
        <v>Klimeš Petr</v>
      </c>
      <c r="E27" s="126">
        <f>laps_times[[#This Row],[roč]]</f>
        <v>1980</v>
      </c>
      <c r="F27" s="126" t="str">
        <f>laps_times[[#This Row],[kat]]</f>
        <v>M30</v>
      </c>
      <c r="G27" s="126">
        <f>laps_times[[#This Row],[poř_kat]]</f>
        <v>11</v>
      </c>
      <c r="H27" s="125" t="str">
        <f>IF(ISBLANK(laps_times[[#This Row],[klub]]),"-",laps_times[[#This Row],[klub]])</f>
        <v>RUN TEAM Borovany</v>
      </c>
      <c r="I27" s="161">
        <f>laps_times[[#This Row],[celk. čas]]</f>
        <v>0.13899305555555555</v>
      </c>
      <c r="J27" s="127">
        <f>laps_times[[#This Row],[1]]</f>
        <v>2.3958333333333336E-3</v>
      </c>
      <c r="K27" s="127">
        <f>IF(ISBLANK(laps_times[[#This Row],[2]]),"DNF",    rounds_cum_time[[#This Row],[1]]+laps_times[[#This Row],[2]])</f>
        <v>4.356481481481482E-3</v>
      </c>
      <c r="L27" s="127">
        <f>IF(ISBLANK(laps_times[[#This Row],[3]]),"DNF",    rounds_cum_time[[#This Row],[2]]+laps_times[[#This Row],[3]])</f>
        <v>6.300925925925926E-3</v>
      </c>
      <c r="M27" s="127">
        <f>IF(ISBLANK(laps_times[[#This Row],[4]]),"DNF",    rounds_cum_time[[#This Row],[3]]+laps_times[[#This Row],[4]])</f>
        <v>8.2754629629629636E-3</v>
      </c>
      <c r="N27" s="127">
        <f>IF(ISBLANK(laps_times[[#This Row],[5]]),"DNF",    rounds_cum_time[[#This Row],[4]]+laps_times[[#This Row],[5]])</f>
        <v>1.0248842592592594E-2</v>
      </c>
      <c r="O27" s="127">
        <f>IF(ISBLANK(laps_times[[#This Row],[6]]),"DNF",    rounds_cum_time[[#This Row],[5]]+laps_times[[#This Row],[6]])</f>
        <v>1.2186342592592594E-2</v>
      </c>
      <c r="P27" s="127">
        <f>IF(ISBLANK(laps_times[[#This Row],[7]]),"DNF",    rounds_cum_time[[#This Row],[6]]+laps_times[[#This Row],[7]])</f>
        <v>1.4164351851851853E-2</v>
      </c>
      <c r="Q27" s="127">
        <f>IF(ISBLANK(laps_times[[#This Row],[8]]),"DNF",    rounds_cum_time[[#This Row],[7]]+laps_times[[#This Row],[8]])</f>
        <v>1.6111111111111111E-2</v>
      </c>
      <c r="R27" s="127">
        <f>IF(ISBLANK(laps_times[[#This Row],[9]]),"DNF",    rounds_cum_time[[#This Row],[8]]+laps_times[[#This Row],[9]])</f>
        <v>1.807523148148148E-2</v>
      </c>
      <c r="S27" s="127">
        <f>IF(ISBLANK(laps_times[[#This Row],[10]]),"DNF",    rounds_cum_time[[#This Row],[9]]+laps_times[[#This Row],[10]])</f>
        <v>2.0064814814814813E-2</v>
      </c>
      <c r="T27" s="127">
        <f>IF(ISBLANK(laps_times[[#This Row],[11]]),"DNF",    rounds_cum_time[[#This Row],[10]]+laps_times[[#This Row],[11]])</f>
        <v>2.2065972222222219E-2</v>
      </c>
      <c r="U27" s="127">
        <f>IF(ISBLANK(laps_times[[#This Row],[12]]),"DNF",    rounds_cum_time[[#This Row],[11]]+laps_times[[#This Row],[12]])</f>
        <v>2.4047453703703703E-2</v>
      </c>
      <c r="V27" s="127">
        <f>IF(ISBLANK(laps_times[[#This Row],[13]]),"DNF",    rounds_cum_time[[#This Row],[12]]+laps_times[[#This Row],[13]])</f>
        <v>2.6027777777777778E-2</v>
      </c>
      <c r="W27" s="127">
        <f>IF(ISBLANK(laps_times[[#This Row],[14]]),"DNF",    rounds_cum_time[[#This Row],[13]]+laps_times[[#This Row],[14]])</f>
        <v>2.7984953703703703E-2</v>
      </c>
      <c r="X27" s="127">
        <f>IF(ISBLANK(laps_times[[#This Row],[15]]),"DNF",    rounds_cum_time[[#This Row],[14]]+laps_times[[#This Row],[15]])</f>
        <v>2.9979166666666664E-2</v>
      </c>
      <c r="Y27" s="127">
        <f>IF(ISBLANK(laps_times[[#This Row],[16]]),"DNF",    rounds_cum_time[[#This Row],[15]]+laps_times[[#This Row],[16]])</f>
        <v>3.2006944444444442E-2</v>
      </c>
      <c r="Z27" s="127">
        <f>IF(ISBLANK(laps_times[[#This Row],[17]]),"DNF",    rounds_cum_time[[#This Row],[16]]+laps_times[[#This Row],[17]])</f>
        <v>3.399537037037037E-2</v>
      </c>
      <c r="AA27" s="127">
        <f>IF(ISBLANK(laps_times[[#This Row],[18]]),"DNF",    rounds_cum_time[[#This Row],[17]]+laps_times[[#This Row],[18]])</f>
        <v>3.599652777777778E-2</v>
      </c>
      <c r="AB27" s="127">
        <f>IF(ISBLANK(laps_times[[#This Row],[19]]),"DNF",    rounds_cum_time[[#This Row],[18]]+laps_times[[#This Row],[19]])</f>
        <v>3.7998842592592598E-2</v>
      </c>
      <c r="AC27" s="127">
        <f>IF(ISBLANK(laps_times[[#This Row],[20]]),"DNF",    rounds_cum_time[[#This Row],[19]]+laps_times[[#This Row],[20]])</f>
        <v>3.9976851851851861E-2</v>
      </c>
      <c r="AD27" s="127">
        <f>IF(ISBLANK(laps_times[[#This Row],[21]]),"DNF",    rounds_cum_time[[#This Row],[20]]+laps_times[[#This Row],[21]])</f>
        <v>4.2004629629629642E-2</v>
      </c>
      <c r="AE27" s="127">
        <f>IF(ISBLANK(laps_times[[#This Row],[22]]),"DNF",    rounds_cum_time[[#This Row],[21]]+laps_times[[#This Row],[22]])</f>
        <v>4.3978009259259272E-2</v>
      </c>
      <c r="AF27" s="127">
        <f>IF(ISBLANK(laps_times[[#This Row],[23]]),"DNF",    rounds_cum_time[[#This Row],[22]]+laps_times[[#This Row],[23]])</f>
        <v>4.6013888888888903E-2</v>
      </c>
      <c r="AG27" s="127">
        <f>IF(ISBLANK(laps_times[[#This Row],[24]]),"DNF",    rounds_cum_time[[#This Row],[23]]+laps_times[[#This Row],[24]])</f>
        <v>4.796180555555557E-2</v>
      </c>
      <c r="AH27" s="127">
        <f>IF(ISBLANK(laps_times[[#This Row],[25]]),"DNF",    rounds_cum_time[[#This Row],[24]]+laps_times[[#This Row],[25]])</f>
        <v>4.9909722222222237E-2</v>
      </c>
      <c r="AI27" s="127">
        <f>IF(ISBLANK(laps_times[[#This Row],[26]]),"DNF",    rounds_cum_time[[#This Row],[25]]+laps_times[[#This Row],[26]])</f>
        <v>5.1909722222222239E-2</v>
      </c>
      <c r="AJ27" s="127">
        <f>IF(ISBLANK(laps_times[[#This Row],[27]]),"DNF",    rounds_cum_time[[#This Row],[26]]+laps_times[[#This Row],[27]])</f>
        <v>5.3920138888888906E-2</v>
      </c>
      <c r="AK27" s="127">
        <f>IF(ISBLANK(laps_times[[#This Row],[28]]),"DNF",    rounds_cum_time[[#This Row],[27]]+laps_times[[#This Row],[28]])</f>
        <v>5.5903935185185202E-2</v>
      </c>
      <c r="AL27" s="127">
        <f>IF(ISBLANK(laps_times[[#This Row],[29]]),"DNF",    rounds_cum_time[[#This Row],[28]]+laps_times[[#This Row],[29]])</f>
        <v>5.7847222222222237E-2</v>
      </c>
      <c r="AM27" s="127">
        <f>IF(ISBLANK(laps_times[[#This Row],[30]]),"DNF",    rounds_cum_time[[#This Row],[29]]+laps_times[[#This Row],[30]])</f>
        <v>5.9871527777777794E-2</v>
      </c>
      <c r="AN27" s="127">
        <f>IF(ISBLANK(laps_times[[#This Row],[31]]),"DNF",    rounds_cum_time[[#This Row],[30]]+laps_times[[#This Row],[31]])</f>
        <v>6.1930555555555572E-2</v>
      </c>
      <c r="AO27" s="127">
        <f>IF(ISBLANK(laps_times[[#This Row],[32]]),"DNF",    rounds_cum_time[[#This Row],[31]]+laps_times[[#This Row],[32]])</f>
        <v>6.393287037037039E-2</v>
      </c>
      <c r="AP27" s="127">
        <f>IF(ISBLANK(laps_times[[#This Row],[33]]),"DNF",    rounds_cum_time[[#This Row],[32]]+laps_times[[#This Row],[33]])</f>
        <v>6.595717592592594E-2</v>
      </c>
      <c r="AQ27" s="127">
        <f>IF(ISBLANK(laps_times[[#This Row],[34]]),"DNF",    rounds_cum_time[[#This Row],[33]]+laps_times[[#This Row],[34]])</f>
        <v>6.7875000000000019E-2</v>
      </c>
      <c r="AR27" s="127">
        <f>IF(ISBLANK(laps_times[[#This Row],[35]]),"DNF",    rounds_cum_time[[#This Row],[34]]+laps_times[[#This Row],[35]])</f>
        <v>6.9821759259259278E-2</v>
      </c>
      <c r="AS27" s="127">
        <f>IF(ISBLANK(laps_times[[#This Row],[36]]),"DNF",    rounds_cum_time[[#This Row],[35]]+laps_times[[#This Row],[36]])</f>
        <v>7.180208333333335E-2</v>
      </c>
      <c r="AT27" s="127">
        <f>IF(ISBLANK(laps_times[[#This Row],[37]]),"DNF",    rounds_cum_time[[#This Row],[36]]+laps_times[[#This Row],[37]])</f>
        <v>7.3739583333333344E-2</v>
      </c>
      <c r="AU27" s="127">
        <f>IF(ISBLANK(laps_times[[#This Row],[38]]),"DNF",    rounds_cum_time[[#This Row],[37]]+laps_times[[#This Row],[38]])</f>
        <v>7.5704861111111119E-2</v>
      </c>
      <c r="AV27" s="127">
        <f>IF(ISBLANK(laps_times[[#This Row],[39]]),"DNF",    rounds_cum_time[[#This Row],[38]]+laps_times[[#This Row],[39]])</f>
        <v>7.7671296296296308E-2</v>
      </c>
      <c r="AW27" s="127">
        <f>IF(ISBLANK(laps_times[[#This Row],[40]]),"DNF",    rounds_cum_time[[#This Row],[39]]+laps_times[[#This Row],[40]])</f>
        <v>7.9640046296296313E-2</v>
      </c>
      <c r="AX27" s="127">
        <f>IF(ISBLANK(laps_times[[#This Row],[41]]),"DNF",    rounds_cum_time[[#This Row],[40]]+laps_times[[#This Row],[41]])</f>
        <v>8.1649305555555579E-2</v>
      </c>
      <c r="AY27" s="127">
        <f>IF(ISBLANK(laps_times[[#This Row],[42]]),"DNF",    rounds_cum_time[[#This Row],[41]]+laps_times[[#This Row],[42]])</f>
        <v>8.3678240740740761E-2</v>
      </c>
      <c r="AZ27" s="127">
        <f>IF(ISBLANK(laps_times[[#This Row],[43]]),"DNF",    rounds_cum_time[[#This Row],[42]]+laps_times[[#This Row],[43]])</f>
        <v>8.5875000000000021E-2</v>
      </c>
      <c r="BA27" s="127">
        <f>IF(ISBLANK(laps_times[[#This Row],[44]]),"DNF",    rounds_cum_time[[#This Row],[43]]+laps_times[[#This Row],[44]])</f>
        <v>8.7905092592592618E-2</v>
      </c>
      <c r="BB27" s="127">
        <f>IF(ISBLANK(laps_times[[#This Row],[45]]),"DNF",    rounds_cum_time[[#This Row],[44]]+laps_times[[#This Row],[45]])</f>
        <v>8.9951388888888914E-2</v>
      </c>
      <c r="BC27" s="127">
        <f>IF(ISBLANK(laps_times[[#This Row],[46]]),"DNF",    rounds_cum_time[[#This Row],[45]]+laps_times[[#This Row],[46]])</f>
        <v>9.2033564814814839E-2</v>
      </c>
      <c r="BD27" s="127">
        <f>IF(ISBLANK(laps_times[[#This Row],[47]]),"DNF",    rounds_cum_time[[#This Row],[46]]+laps_times[[#This Row],[47]])</f>
        <v>9.4231481481481499E-2</v>
      </c>
      <c r="BE27" s="127">
        <f>IF(ISBLANK(laps_times[[#This Row],[48]]),"DNF",    rounds_cum_time[[#This Row],[47]]+laps_times[[#This Row],[48]])</f>
        <v>9.6609953703703719E-2</v>
      </c>
      <c r="BF27" s="127">
        <f>IF(ISBLANK(laps_times[[#This Row],[49]]),"DNF",    rounds_cum_time[[#This Row],[48]]+laps_times[[#This Row],[49]])</f>
        <v>9.8813657407407426E-2</v>
      </c>
      <c r="BG27" s="127">
        <f>IF(ISBLANK(laps_times[[#This Row],[50]]),"DNF",    rounds_cum_time[[#This Row],[49]]+laps_times[[#This Row],[50]])</f>
        <v>0.1010752314814815</v>
      </c>
      <c r="BH27" s="127">
        <f>IF(ISBLANK(laps_times[[#This Row],[51]]),"DNF",    rounds_cum_time[[#This Row],[50]]+laps_times[[#This Row],[51]])</f>
        <v>0.10330439814814817</v>
      </c>
      <c r="BI27" s="127">
        <f>IF(ISBLANK(laps_times[[#This Row],[52]]),"DNF",    rounds_cum_time[[#This Row],[51]]+laps_times[[#This Row],[52]])</f>
        <v>0.10594675925925928</v>
      </c>
      <c r="BJ27" s="127">
        <f>IF(ISBLANK(laps_times[[#This Row],[53]]),"DNF",    rounds_cum_time[[#This Row],[52]]+laps_times[[#This Row],[53]])</f>
        <v>0.10909143518518521</v>
      </c>
      <c r="BK27" s="127">
        <f>IF(ISBLANK(laps_times[[#This Row],[54]]),"DNF",    rounds_cum_time[[#This Row],[53]]+laps_times[[#This Row],[54]])</f>
        <v>0.11142245370370374</v>
      </c>
      <c r="BL27" s="127">
        <f>IF(ISBLANK(laps_times[[#This Row],[55]]),"DNF",    rounds_cum_time[[#This Row],[54]]+laps_times[[#This Row],[55]])</f>
        <v>0.11513078703703707</v>
      </c>
      <c r="BM27" s="127">
        <f>IF(ISBLANK(laps_times[[#This Row],[56]]),"DNF",    rounds_cum_time[[#This Row],[55]]+laps_times[[#This Row],[56]])</f>
        <v>0.11853819444444447</v>
      </c>
      <c r="BN27" s="127">
        <f>IF(ISBLANK(laps_times[[#This Row],[57]]),"DNF",    rounds_cum_time[[#This Row],[56]]+laps_times[[#This Row],[57]])</f>
        <v>0.12178472222222224</v>
      </c>
      <c r="BO27" s="127">
        <f>IF(ISBLANK(laps_times[[#This Row],[58]]),"DNF",    rounds_cum_time[[#This Row],[57]]+laps_times[[#This Row],[58]])</f>
        <v>0.12459606481481483</v>
      </c>
      <c r="BP27" s="127">
        <f>IF(ISBLANK(laps_times[[#This Row],[59]]),"DNF",    rounds_cum_time[[#This Row],[58]]+laps_times[[#This Row],[59]])</f>
        <v>0.12727314814814816</v>
      </c>
      <c r="BQ27" s="127">
        <f>IF(ISBLANK(laps_times[[#This Row],[60]]),"DNF",    rounds_cum_time[[#This Row],[59]]+laps_times[[#This Row],[60]])</f>
        <v>0.12971412037037039</v>
      </c>
      <c r="BR27" s="127">
        <f>IF(ISBLANK(laps_times[[#This Row],[61]]),"DNF",    rounds_cum_time[[#This Row],[60]]+laps_times[[#This Row],[61]])</f>
        <v>0.13212384259259261</v>
      </c>
      <c r="BS27" s="127">
        <f>IF(ISBLANK(laps_times[[#This Row],[62]]),"DNF",    rounds_cum_time[[#This Row],[61]]+laps_times[[#This Row],[62]])</f>
        <v>0.13451504629629632</v>
      </c>
      <c r="BT27" s="128">
        <f>IF(ISBLANK(laps_times[[#This Row],[63]]),"DNF",    rounds_cum_time[[#This Row],[62]]+laps_times[[#This Row],[63]])</f>
        <v>0.13683564814814816</v>
      </c>
      <c r="BU27" s="128">
        <f>IF(ISBLANK(laps_times[[#This Row],[64]]),"DNF",    rounds_cum_time[[#This Row],[63]]+laps_times[[#This Row],[64]])</f>
        <v>0.13899305555555558</v>
      </c>
    </row>
    <row r="28" spans="2:73" x14ac:dyDescent="0.2">
      <c r="B28" s="124">
        <f>laps_times[[#This Row],[poř]]</f>
        <v>25</v>
      </c>
      <c r="C28" s="125">
        <f>laps_times[[#This Row],[s.č.]]</f>
        <v>125</v>
      </c>
      <c r="D28" s="125" t="str">
        <f>laps_times[[#This Row],[jméno]]</f>
        <v>Tkadlčík Zbyněk</v>
      </c>
      <c r="E28" s="126">
        <f>laps_times[[#This Row],[roč]]</f>
        <v>1974</v>
      </c>
      <c r="F28" s="126" t="str">
        <f>laps_times[[#This Row],[kat]]</f>
        <v>M40</v>
      </c>
      <c r="G28" s="126">
        <f>laps_times[[#This Row],[poř_kat]]</f>
        <v>10</v>
      </c>
      <c r="H28" s="125" t="str">
        <f>IF(ISBLANK(laps_times[[#This Row],[klub]]),"-",laps_times[[#This Row],[klub]])</f>
        <v>Borci zdar!</v>
      </c>
      <c r="I28" s="161">
        <f>laps_times[[#This Row],[celk. čas]]</f>
        <v>0.1391064814814815</v>
      </c>
      <c r="J28" s="127">
        <f>laps_times[[#This Row],[1]]</f>
        <v>2.538194444444444E-3</v>
      </c>
      <c r="K28" s="127">
        <f>IF(ISBLANK(laps_times[[#This Row],[2]]),"DNF",    rounds_cum_time[[#This Row],[1]]+laps_times[[#This Row],[2]])</f>
        <v>4.5671296296296293E-3</v>
      </c>
      <c r="L28" s="127">
        <f>IF(ISBLANK(laps_times[[#This Row],[3]]),"DNF",    rounds_cum_time[[#This Row],[2]]+laps_times[[#This Row],[3]])</f>
        <v>6.5462962962962966E-3</v>
      </c>
      <c r="M28" s="127">
        <f>IF(ISBLANK(laps_times[[#This Row],[4]]),"DNF",    rounds_cum_time[[#This Row],[3]]+laps_times[[#This Row],[4]])</f>
        <v>8.5555555555555558E-3</v>
      </c>
      <c r="N28" s="127">
        <f>IF(ISBLANK(laps_times[[#This Row],[5]]),"DNF",    rounds_cum_time[[#This Row],[4]]+laps_times[[#This Row],[5]])</f>
        <v>1.0576388888888889E-2</v>
      </c>
      <c r="O28" s="127">
        <f>IF(ISBLANK(laps_times[[#This Row],[6]]),"DNF",    rounds_cum_time[[#This Row],[5]]+laps_times[[#This Row],[6]])</f>
        <v>1.2659722222222222E-2</v>
      </c>
      <c r="P28" s="127">
        <f>IF(ISBLANK(laps_times[[#This Row],[7]]),"DNF",    rounds_cum_time[[#This Row],[6]]+laps_times[[#This Row],[7]])</f>
        <v>1.4700231481481481E-2</v>
      </c>
      <c r="Q28" s="127">
        <f>IF(ISBLANK(laps_times[[#This Row],[8]]),"DNF",    rounds_cum_time[[#This Row],[7]]+laps_times[[#This Row],[8]])</f>
        <v>1.6747685185185185E-2</v>
      </c>
      <c r="R28" s="127">
        <f>IF(ISBLANK(laps_times[[#This Row],[9]]),"DNF",    rounds_cum_time[[#This Row],[8]]+laps_times[[#This Row],[9]])</f>
        <v>1.8761574074074073E-2</v>
      </c>
      <c r="S28" s="127">
        <f>IF(ISBLANK(laps_times[[#This Row],[10]]),"DNF",    rounds_cum_time[[#This Row],[9]]+laps_times[[#This Row],[10]])</f>
        <v>2.0802083333333332E-2</v>
      </c>
      <c r="T28" s="127">
        <f>IF(ISBLANK(laps_times[[#This Row],[11]]),"DNF",    rounds_cum_time[[#This Row],[10]]+laps_times[[#This Row],[11]])</f>
        <v>2.2818287037037036E-2</v>
      </c>
      <c r="U28" s="127">
        <f>IF(ISBLANK(laps_times[[#This Row],[12]]),"DNF",    rounds_cum_time[[#This Row],[11]]+laps_times[[#This Row],[12]])</f>
        <v>2.4833333333333332E-2</v>
      </c>
      <c r="V28" s="127">
        <f>IF(ISBLANK(laps_times[[#This Row],[13]]),"DNF",    rounds_cum_time[[#This Row],[12]]+laps_times[[#This Row],[13]])</f>
        <v>2.6849537037037036E-2</v>
      </c>
      <c r="W28" s="127">
        <f>IF(ISBLANK(laps_times[[#This Row],[14]]),"DNF",    rounds_cum_time[[#This Row],[13]]+laps_times[[#This Row],[14]])</f>
        <v>2.8884259259259259E-2</v>
      </c>
      <c r="X28" s="127">
        <f>IF(ISBLANK(laps_times[[#This Row],[15]]),"DNF",    rounds_cum_time[[#This Row],[14]]+laps_times[[#This Row],[15]])</f>
        <v>3.095486111111111E-2</v>
      </c>
      <c r="Y28" s="127">
        <f>IF(ISBLANK(laps_times[[#This Row],[16]]),"DNF",    rounds_cum_time[[#This Row],[15]]+laps_times[[#This Row],[16]])</f>
        <v>3.3010416666666667E-2</v>
      </c>
      <c r="Z28" s="127">
        <f>IF(ISBLANK(laps_times[[#This Row],[17]]),"DNF",    rounds_cum_time[[#This Row],[16]]+laps_times[[#This Row],[17]])</f>
        <v>3.5043981481481482E-2</v>
      </c>
      <c r="AA28" s="127">
        <f>IF(ISBLANK(laps_times[[#This Row],[18]]),"DNF",    rounds_cum_time[[#This Row],[17]]+laps_times[[#This Row],[18]])</f>
        <v>3.709490740740741E-2</v>
      </c>
      <c r="AB28" s="127">
        <f>IF(ISBLANK(laps_times[[#This Row],[19]]),"DNF",    rounds_cum_time[[#This Row],[18]]+laps_times[[#This Row],[19]])</f>
        <v>3.9127314814814816E-2</v>
      </c>
      <c r="AC28" s="127">
        <f>IF(ISBLANK(laps_times[[#This Row],[20]]),"DNF",    rounds_cum_time[[#This Row],[19]]+laps_times[[#This Row],[20]])</f>
        <v>4.1144675925925925E-2</v>
      </c>
      <c r="AD28" s="127">
        <f>IF(ISBLANK(laps_times[[#This Row],[21]]),"DNF",    rounds_cum_time[[#This Row],[20]]+laps_times[[#This Row],[21]])</f>
        <v>4.321875E-2</v>
      </c>
      <c r="AE28" s="127">
        <f>IF(ISBLANK(laps_times[[#This Row],[22]]),"DNF",    rounds_cum_time[[#This Row],[21]]+laps_times[[#This Row],[22]])</f>
        <v>4.5288194444444443E-2</v>
      </c>
      <c r="AF28" s="127">
        <f>IF(ISBLANK(laps_times[[#This Row],[23]]),"DNF",    rounds_cum_time[[#This Row],[22]]+laps_times[[#This Row],[23]])</f>
        <v>4.7363425925925927E-2</v>
      </c>
      <c r="AG28" s="127">
        <f>IF(ISBLANK(laps_times[[#This Row],[24]]),"DNF",    rounds_cum_time[[#This Row],[23]]+laps_times[[#This Row],[24]])</f>
        <v>4.9443287037037036E-2</v>
      </c>
      <c r="AH28" s="127">
        <f>IF(ISBLANK(laps_times[[#This Row],[25]]),"DNF",    rounds_cum_time[[#This Row],[24]]+laps_times[[#This Row],[25]])</f>
        <v>5.1504629629629629E-2</v>
      </c>
      <c r="AI28" s="127">
        <f>IF(ISBLANK(laps_times[[#This Row],[26]]),"DNF",    rounds_cum_time[[#This Row],[25]]+laps_times[[#This Row],[26]])</f>
        <v>5.3546296296296293E-2</v>
      </c>
      <c r="AJ28" s="127">
        <f>IF(ISBLANK(laps_times[[#This Row],[27]]),"DNF",    rounds_cum_time[[#This Row],[26]]+laps_times[[#This Row],[27]])</f>
        <v>5.5597222222222221E-2</v>
      </c>
      <c r="AK28" s="127">
        <f>IF(ISBLANK(laps_times[[#This Row],[28]]),"DNF",    rounds_cum_time[[#This Row],[27]]+laps_times[[#This Row],[28]])</f>
        <v>5.7686342592592595E-2</v>
      </c>
      <c r="AL28" s="127">
        <f>IF(ISBLANK(laps_times[[#This Row],[29]]),"DNF",    rounds_cum_time[[#This Row],[28]]+laps_times[[#This Row],[29]])</f>
        <v>5.9769675925925927E-2</v>
      </c>
      <c r="AM28" s="127">
        <f>IF(ISBLANK(laps_times[[#This Row],[30]]),"DNF",    rounds_cum_time[[#This Row],[29]]+laps_times[[#This Row],[30]])</f>
        <v>6.1859953703703702E-2</v>
      </c>
      <c r="AN28" s="127">
        <f>IF(ISBLANK(laps_times[[#This Row],[31]]),"DNF",    rounds_cum_time[[#This Row],[30]]+laps_times[[#This Row],[31]])</f>
        <v>6.3920138888888881E-2</v>
      </c>
      <c r="AO28" s="127">
        <f>IF(ISBLANK(laps_times[[#This Row],[32]]),"DNF",    rounds_cum_time[[#This Row],[31]]+laps_times[[#This Row],[32]])</f>
        <v>6.6010416666666655E-2</v>
      </c>
      <c r="AP28" s="127">
        <f>IF(ISBLANK(laps_times[[#This Row],[33]]),"DNF",    rounds_cum_time[[#This Row],[32]]+laps_times[[#This Row],[33]])</f>
        <v>6.8100694444444429E-2</v>
      </c>
      <c r="AQ28" s="127">
        <f>IF(ISBLANK(laps_times[[#This Row],[34]]),"DNF",    rounds_cum_time[[#This Row],[33]]+laps_times[[#This Row],[34]])</f>
        <v>7.0187499999999986E-2</v>
      </c>
      <c r="AR28" s="127">
        <f>IF(ISBLANK(laps_times[[#This Row],[35]]),"DNF",    rounds_cum_time[[#This Row],[34]]+laps_times[[#This Row],[35]])</f>
        <v>7.2292824074074058E-2</v>
      </c>
      <c r="AS28" s="127">
        <f>IF(ISBLANK(laps_times[[#This Row],[36]]),"DNF",    rounds_cum_time[[#This Row],[35]]+laps_times[[#This Row],[36]])</f>
        <v>7.4428240740740725E-2</v>
      </c>
      <c r="AT28" s="127">
        <f>IF(ISBLANK(laps_times[[#This Row],[37]]),"DNF",    rounds_cum_time[[#This Row],[36]]+laps_times[[#This Row],[37]])</f>
        <v>7.6561342592592577E-2</v>
      </c>
      <c r="AU28" s="127">
        <f>IF(ISBLANK(laps_times[[#This Row],[38]]),"DNF",    rounds_cum_time[[#This Row],[37]]+laps_times[[#This Row],[38]])</f>
        <v>7.8695601851851829E-2</v>
      </c>
      <c r="AV28" s="127">
        <f>IF(ISBLANK(laps_times[[#This Row],[39]]),"DNF",    rounds_cum_time[[#This Row],[38]]+laps_times[[#This Row],[39]])</f>
        <v>8.0814814814814798E-2</v>
      </c>
      <c r="AW28" s="127">
        <f>IF(ISBLANK(laps_times[[#This Row],[40]]),"DNF",    rounds_cum_time[[#This Row],[39]]+laps_times[[#This Row],[40]])</f>
        <v>8.2975694444444428E-2</v>
      </c>
      <c r="AX28" s="127">
        <f>IF(ISBLANK(laps_times[[#This Row],[41]]),"DNF",    rounds_cum_time[[#This Row],[40]]+laps_times[[#This Row],[41]])</f>
        <v>8.513773148148146E-2</v>
      </c>
      <c r="AY28" s="127">
        <f>IF(ISBLANK(laps_times[[#This Row],[42]]),"DNF",    rounds_cum_time[[#This Row],[41]]+laps_times[[#This Row],[42]])</f>
        <v>8.7285879629629609E-2</v>
      </c>
      <c r="AZ28" s="127">
        <f>IF(ISBLANK(laps_times[[#This Row],[43]]),"DNF",    rounds_cum_time[[#This Row],[42]]+laps_times[[#This Row],[43]])</f>
        <v>8.9440972222222206E-2</v>
      </c>
      <c r="BA28" s="127">
        <f>IF(ISBLANK(laps_times[[#This Row],[44]]),"DNF",    rounds_cum_time[[#This Row],[43]]+laps_times[[#This Row],[44]])</f>
        <v>9.1621527777777767E-2</v>
      </c>
      <c r="BB28" s="127">
        <f>IF(ISBLANK(laps_times[[#This Row],[45]]),"DNF",    rounds_cum_time[[#This Row],[44]]+laps_times[[#This Row],[45]])</f>
        <v>9.3831018518518508E-2</v>
      </c>
      <c r="BC28" s="127">
        <f>IF(ISBLANK(laps_times[[#This Row],[46]]),"DNF",    rounds_cum_time[[#This Row],[45]]+laps_times[[#This Row],[46]])</f>
        <v>9.6057870370370363E-2</v>
      </c>
      <c r="BD28" s="127">
        <f>IF(ISBLANK(laps_times[[#This Row],[47]]),"DNF",    rounds_cum_time[[#This Row],[46]]+laps_times[[#This Row],[47]])</f>
        <v>9.8283564814814803E-2</v>
      </c>
      <c r="BE28" s="127">
        <f>IF(ISBLANK(laps_times[[#This Row],[48]]),"DNF",    rounds_cum_time[[#This Row],[47]]+laps_times[[#This Row],[48]])</f>
        <v>0.10053935185185184</v>
      </c>
      <c r="BF28" s="127">
        <f>IF(ISBLANK(laps_times[[#This Row],[49]]),"DNF",    rounds_cum_time[[#This Row],[48]]+laps_times[[#This Row],[49]])</f>
        <v>0.10279861111111109</v>
      </c>
      <c r="BG28" s="127">
        <f>IF(ISBLANK(laps_times[[#This Row],[50]]),"DNF",    rounds_cum_time[[#This Row],[49]]+laps_times[[#This Row],[50]])</f>
        <v>0.10509027777777775</v>
      </c>
      <c r="BH28" s="127">
        <f>IF(ISBLANK(laps_times[[#This Row],[51]]),"DNF",    rounds_cum_time[[#This Row],[50]]+laps_times[[#This Row],[51]])</f>
        <v>0.10738194444444442</v>
      </c>
      <c r="BI28" s="127">
        <f>IF(ISBLANK(laps_times[[#This Row],[52]]),"DNF",    rounds_cum_time[[#This Row],[51]]+laps_times[[#This Row],[52]])</f>
        <v>0.1096898148148148</v>
      </c>
      <c r="BJ28" s="127">
        <f>IF(ISBLANK(laps_times[[#This Row],[53]]),"DNF",    rounds_cum_time[[#This Row],[52]]+laps_times[[#This Row],[53]])</f>
        <v>0.11205671296296295</v>
      </c>
      <c r="BK28" s="127">
        <f>IF(ISBLANK(laps_times[[#This Row],[54]]),"DNF",    rounds_cum_time[[#This Row],[53]]+laps_times[[#This Row],[54]])</f>
        <v>0.11443749999999998</v>
      </c>
      <c r="BL28" s="127">
        <f>IF(ISBLANK(laps_times[[#This Row],[55]]),"DNF",    rounds_cum_time[[#This Row],[54]]+laps_times[[#This Row],[55]])</f>
        <v>0.11687384259259258</v>
      </c>
      <c r="BM28" s="127">
        <f>IF(ISBLANK(laps_times[[#This Row],[56]]),"DNF",    rounds_cum_time[[#This Row],[55]]+laps_times[[#This Row],[56]])</f>
        <v>0.1193773148148148</v>
      </c>
      <c r="BN28" s="127">
        <f>IF(ISBLANK(laps_times[[#This Row],[57]]),"DNF",    rounds_cum_time[[#This Row],[56]]+laps_times[[#This Row],[57]])</f>
        <v>0.12187615740740738</v>
      </c>
      <c r="BO28" s="127">
        <f>IF(ISBLANK(laps_times[[#This Row],[58]]),"DNF",    rounds_cum_time[[#This Row],[57]]+laps_times[[#This Row],[58]])</f>
        <v>0.12439699074074072</v>
      </c>
      <c r="BP28" s="127">
        <f>IF(ISBLANK(laps_times[[#This Row],[59]]),"DNF",    rounds_cum_time[[#This Row],[58]]+laps_times[[#This Row],[59]])</f>
        <v>0.12697222222222221</v>
      </c>
      <c r="BQ28" s="127">
        <f>IF(ISBLANK(laps_times[[#This Row],[60]]),"DNF",    rounds_cum_time[[#This Row],[59]]+laps_times[[#This Row],[60]])</f>
        <v>0.12951157407407407</v>
      </c>
      <c r="BR28" s="127">
        <f>IF(ISBLANK(laps_times[[#This Row],[61]]),"DNF",    rounds_cum_time[[#This Row],[60]]+laps_times[[#This Row],[61]])</f>
        <v>0.13201041666666666</v>
      </c>
      <c r="BS28" s="127">
        <f>IF(ISBLANK(laps_times[[#This Row],[62]]),"DNF",    rounds_cum_time[[#This Row],[61]]+laps_times[[#This Row],[62]])</f>
        <v>0.13446759259259258</v>
      </c>
      <c r="BT28" s="128">
        <f>IF(ISBLANK(laps_times[[#This Row],[63]]),"DNF",    rounds_cum_time[[#This Row],[62]]+laps_times[[#This Row],[63]])</f>
        <v>0.13690393518518518</v>
      </c>
      <c r="BU28" s="128">
        <f>IF(ISBLANK(laps_times[[#This Row],[64]]),"DNF",    rounds_cum_time[[#This Row],[63]]+laps_times[[#This Row],[64]])</f>
        <v>0.13910648148148147</v>
      </c>
    </row>
    <row r="29" spans="2:73" x14ac:dyDescent="0.2">
      <c r="B29" s="124">
        <f>laps_times[[#This Row],[poř]]</f>
        <v>26</v>
      </c>
      <c r="C29" s="125">
        <f>laps_times[[#This Row],[s.č.]]</f>
        <v>73</v>
      </c>
      <c r="D29" s="125" t="str">
        <f>laps_times[[#This Row],[jméno]]</f>
        <v>Mikolášek Arnošt</v>
      </c>
      <c r="E29" s="126">
        <f>laps_times[[#This Row],[roč]]</f>
        <v>1965</v>
      </c>
      <c r="F29" s="126" t="str">
        <f>laps_times[[#This Row],[kat]]</f>
        <v>M50</v>
      </c>
      <c r="G29" s="126">
        <f>laps_times[[#This Row],[poř_kat]]</f>
        <v>3</v>
      </c>
      <c r="H29" s="125" t="str">
        <f>IF(ISBLANK(laps_times[[#This Row],[klub]]),"-",laps_times[[#This Row],[klub]])</f>
        <v>TC Dvořák</v>
      </c>
      <c r="I29" s="161">
        <f>laps_times[[#This Row],[celk. čas]]</f>
        <v>0.13914699074074074</v>
      </c>
      <c r="J29" s="127">
        <f>laps_times[[#This Row],[1]]</f>
        <v>2.4513888888888888E-3</v>
      </c>
      <c r="K29" s="127">
        <f>IF(ISBLANK(laps_times[[#This Row],[2]]),"DNF",    rounds_cum_time[[#This Row],[1]]+laps_times[[#This Row],[2]])</f>
        <v>4.4317129629629628E-3</v>
      </c>
      <c r="L29" s="127">
        <f>IF(ISBLANK(laps_times[[#This Row],[3]]),"DNF",    rounds_cum_time[[#This Row],[2]]+laps_times[[#This Row],[3]])</f>
        <v>6.4444444444444445E-3</v>
      </c>
      <c r="M29" s="127">
        <f>IF(ISBLANK(laps_times[[#This Row],[4]]),"DNF",    rounds_cum_time[[#This Row],[3]]+laps_times[[#This Row],[4]])</f>
        <v>8.4375000000000006E-3</v>
      </c>
      <c r="N29" s="127">
        <f>IF(ISBLANK(laps_times[[#This Row],[5]]),"DNF",    rounds_cum_time[[#This Row],[4]]+laps_times[[#This Row],[5]])</f>
        <v>1.0439814814814815E-2</v>
      </c>
      <c r="O29" s="127">
        <f>IF(ISBLANK(laps_times[[#This Row],[6]]),"DNF",    rounds_cum_time[[#This Row],[5]]+laps_times[[#This Row],[6]])</f>
        <v>1.2445601851851852E-2</v>
      </c>
      <c r="P29" s="127">
        <f>IF(ISBLANK(laps_times[[#This Row],[7]]),"DNF",    rounds_cum_time[[#This Row],[6]]+laps_times[[#This Row],[7]])</f>
        <v>1.449537037037037E-2</v>
      </c>
      <c r="Q29" s="127">
        <f>IF(ISBLANK(laps_times[[#This Row],[8]]),"DNF",    rounds_cum_time[[#This Row],[7]]+laps_times[[#This Row],[8]])</f>
        <v>1.6545138888888887E-2</v>
      </c>
      <c r="R29" s="127">
        <f>IF(ISBLANK(laps_times[[#This Row],[9]]),"DNF",    rounds_cum_time[[#This Row],[8]]+laps_times[[#This Row],[9]])</f>
        <v>1.8584490740740738E-2</v>
      </c>
      <c r="S29" s="127">
        <f>IF(ISBLANK(laps_times[[#This Row],[10]]),"DNF",    rounds_cum_time[[#This Row],[9]]+laps_times[[#This Row],[10]])</f>
        <v>2.0623842592592589E-2</v>
      </c>
      <c r="T29" s="127">
        <f>IF(ISBLANK(laps_times[[#This Row],[11]]),"DNF",    rounds_cum_time[[#This Row],[10]]+laps_times[[#This Row],[11]])</f>
        <v>2.2694444444444441E-2</v>
      </c>
      <c r="U29" s="127">
        <f>IF(ISBLANK(laps_times[[#This Row],[12]]),"DNF",    rounds_cum_time[[#This Row],[11]]+laps_times[[#This Row],[12]])</f>
        <v>2.4770833333333329E-2</v>
      </c>
      <c r="V29" s="127">
        <f>IF(ISBLANK(laps_times[[#This Row],[13]]),"DNF",    rounds_cum_time[[#This Row],[12]]+laps_times[[#This Row],[13]])</f>
        <v>2.6847222222222217E-2</v>
      </c>
      <c r="W29" s="127">
        <f>IF(ISBLANK(laps_times[[#This Row],[14]]),"DNF",    rounds_cum_time[[#This Row],[13]]+laps_times[[#This Row],[14]])</f>
        <v>2.8912037037037031E-2</v>
      </c>
      <c r="X29" s="127">
        <f>IF(ISBLANK(laps_times[[#This Row],[15]]),"DNF",    rounds_cum_time[[#This Row],[14]]+laps_times[[#This Row],[15]])</f>
        <v>3.099768518518518E-2</v>
      </c>
      <c r="Y29" s="127">
        <f>IF(ISBLANK(laps_times[[#This Row],[16]]),"DNF",    rounds_cum_time[[#This Row],[15]]+laps_times[[#This Row],[16]])</f>
        <v>3.3082175925925918E-2</v>
      </c>
      <c r="Z29" s="127">
        <f>IF(ISBLANK(laps_times[[#This Row],[17]]),"DNF",    rounds_cum_time[[#This Row],[16]]+laps_times[[#This Row],[17]])</f>
        <v>3.5138888888888879E-2</v>
      </c>
      <c r="AA29" s="127">
        <f>IF(ISBLANK(laps_times[[#This Row],[18]]),"DNF",    rounds_cum_time[[#This Row],[17]]+laps_times[[#This Row],[18]])</f>
        <v>3.7207175925925914E-2</v>
      </c>
      <c r="AB29" s="127">
        <f>IF(ISBLANK(laps_times[[#This Row],[19]]),"DNF",    rounds_cum_time[[#This Row],[18]]+laps_times[[#This Row],[19]])</f>
        <v>3.925347222222221E-2</v>
      </c>
      <c r="AC29" s="127">
        <f>IF(ISBLANK(laps_times[[#This Row],[20]]),"DNF",    rounds_cum_time[[#This Row],[19]]+laps_times[[#This Row],[20]])</f>
        <v>4.1298611111111098E-2</v>
      </c>
      <c r="AD29" s="127">
        <f>IF(ISBLANK(laps_times[[#This Row],[21]]),"DNF",    rounds_cum_time[[#This Row],[20]]+laps_times[[#This Row],[21]])</f>
        <v>4.3344907407407395E-2</v>
      </c>
      <c r="AE29" s="127">
        <f>IF(ISBLANK(laps_times[[#This Row],[22]]),"DNF",    rounds_cum_time[[#This Row],[21]]+laps_times[[#This Row],[22]])</f>
        <v>4.5391203703703691E-2</v>
      </c>
      <c r="AF29" s="127">
        <f>IF(ISBLANK(laps_times[[#This Row],[23]]),"DNF",    rounds_cum_time[[#This Row],[22]]+laps_times[[#This Row],[23]])</f>
        <v>4.747685185185184E-2</v>
      </c>
      <c r="AG29" s="127">
        <f>IF(ISBLANK(laps_times[[#This Row],[24]]),"DNF",    rounds_cum_time[[#This Row],[23]]+laps_times[[#This Row],[24]])</f>
        <v>4.9542824074074059E-2</v>
      </c>
      <c r="AH29" s="127">
        <f>IF(ISBLANK(laps_times[[#This Row],[25]]),"DNF",    rounds_cum_time[[#This Row],[24]]+laps_times[[#This Row],[25]])</f>
        <v>5.1603009259259244E-2</v>
      </c>
      <c r="AI29" s="127">
        <f>IF(ISBLANK(laps_times[[#This Row],[26]]),"DNF",    rounds_cum_time[[#This Row],[25]]+laps_times[[#This Row],[26]])</f>
        <v>5.3666666666666654E-2</v>
      </c>
      <c r="AJ29" s="127">
        <f>IF(ISBLANK(laps_times[[#This Row],[27]]),"DNF",    rounds_cum_time[[#This Row],[26]]+laps_times[[#This Row],[27]])</f>
        <v>5.5781249999999991E-2</v>
      </c>
      <c r="AK29" s="127">
        <f>IF(ISBLANK(laps_times[[#This Row],[28]]),"DNF",    rounds_cum_time[[#This Row],[27]]+laps_times[[#This Row],[28]])</f>
        <v>5.7896990740740728E-2</v>
      </c>
      <c r="AL29" s="127">
        <f>IF(ISBLANK(laps_times[[#This Row],[29]]),"DNF",    rounds_cum_time[[#This Row],[28]]+laps_times[[#This Row],[29]])</f>
        <v>6.0030092592592579E-2</v>
      </c>
      <c r="AM29" s="127">
        <f>IF(ISBLANK(laps_times[[#This Row],[30]]),"DNF",    rounds_cum_time[[#This Row],[29]]+laps_times[[#This Row],[30]])</f>
        <v>6.2187499999999986E-2</v>
      </c>
      <c r="AN29" s="127">
        <f>IF(ISBLANK(laps_times[[#This Row],[31]]),"DNF",    rounds_cum_time[[#This Row],[30]]+laps_times[[#This Row],[31]])</f>
        <v>6.4354166666666657E-2</v>
      </c>
      <c r="AO29" s="127">
        <f>IF(ISBLANK(laps_times[[#This Row],[32]]),"DNF",    rounds_cum_time[[#This Row],[31]]+laps_times[[#This Row],[32]])</f>
        <v>6.6530092592592585E-2</v>
      </c>
      <c r="AP29" s="127">
        <f>IF(ISBLANK(laps_times[[#This Row],[33]]),"DNF",    rounds_cum_time[[#This Row],[32]]+laps_times[[#This Row],[33]])</f>
        <v>6.8701388888888881E-2</v>
      </c>
      <c r="AQ29" s="127">
        <f>IF(ISBLANK(laps_times[[#This Row],[34]]),"DNF",    rounds_cum_time[[#This Row],[33]]+laps_times[[#This Row],[34]])</f>
        <v>7.0827546296296284E-2</v>
      </c>
      <c r="AR29" s="127">
        <f>IF(ISBLANK(laps_times[[#This Row],[35]]),"DNF",    rounds_cum_time[[#This Row],[34]]+laps_times[[#This Row],[35]])</f>
        <v>7.2952546296296286E-2</v>
      </c>
      <c r="AS29" s="127">
        <f>IF(ISBLANK(laps_times[[#This Row],[36]]),"DNF",    rounds_cum_time[[#This Row],[35]]+laps_times[[#This Row],[36]])</f>
        <v>7.5084490740740736E-2</v>
      </c>
      <c r="AT29" s="127">
        <f>IF(ISBLANK(laps_times[[#This Row],[37]]),"DNF",    rounds_cum_time[[#This Row],[36]]+laps_times[[#This Row],[37]])</f>
        <v>7.7226851851851852E-2</v>
      </c>
      <c r="AU29" s="127">
        <f>IF(ISBLANK(laps_times[[#This Row],[38]]),"DNF",    rounds_cum_time[[#This Row],[37]]+laps_times[[#This Row],[38]])</f>
        <v>7.9376157407407402E-2</v>
      </c>
      <c r="AV29" s="127">
        <f>IF(ISBLANK(laps_times[[#This Row],[39]]),"DNF",    rounds_cum_time[[#This Row],[38]]+laps_times[[#This Row],[39]])</f>
        <v>8.1523148148148136E-2</v>
      </c>
      <c r="AW29" s="127">
        <f>IF(ISBLANK(laps_times[[#This Row],[40]]),"DNF",    rounds_cum_time[[#This Row],[39]]+laps_times[[#This Row],[40]])</f>
        <v>8.3671296296296285E-2</v>
      </c>
      <c r="AX29" s="127">
        <f>IF(ISBLANK(laps_times[[#This Row],[41]]),"DNF",    rounds_cum_time[[#This Row],[40]]+laps_times[[#This Row],[41]])</f>
        <v>8.5840277777777765E-2</v>
      </c>
      <c r="AY29" s="127">
        <f>IF(ISBLANK(laps_times[[#This Row],[42]]),"DNF",    rounds_cum_time[[#This Row],[41]]+laps_times[[#This Row],[42]])</f>
        <v>8.8026620370370359E-2</v>
      </c>
      <c r="AZ29" s="127">
        <f>IF(ISBLANK(laps_times[[#This Row],[43]]),"DNF",    rounds_cum_time[[#This Row],[42]]+laps_times[[#This Row],[43]])</f>
        <v>9.022453703703702E-2</v>
      </c>
      <c r="BA29" s="127">
        <f>IF(ISBLANK(laps_times[[#This Row],[44]]),"DNF",    rounds_cum_time[[#This Row],[43]]+laps_times[[#This Row],[44]])</f>
        <v>9.2429398148148129E-2</v>
      </c>
      <c r="BB29" s="127">
        <f>IF(ISBLANK(laps_times[[#This Row],[45]]),"DNF",    rounds_cum_time[[#This Row],[44]]+laps_times[[#This Row],[45]])</f>
        <v>9.4670138888888866E-2</v>
      </c>
      <c r="BC29" s="127">
        <f>IF(ISBLANK(laps_times[[#This Row],[46]]),"DNF",    rounds_cum_time[[#This Row],[45]]+laps_times[[#This Row],[46]])</f>
        <v>9.6900462962962938E-2</v>
      </c>
      <c r="BD29" s="127">
        <f>IF(ISBLANK(laps_times[[#This Row],[47]]),"DNF",    rounds_cum_time[[#This Row],[46]]+laps_times[[#This Row],[47]])</f>
        <v>9.9168981481481455E-2</v>
      </c>
      <c r="BE29" s="127">
        <f>IF(ISBLANK(laps_times[[#This Row],[48]]),"DNF",    rounds_cum_time[[#This Row],[47]]+laps_times[[#This Row],[48]])</f>
        <v>0.10147569444444442</v>
      </c>
      <c r="BF29" s="127">
        <f>IF(ISBLANK(laps_times[[#This Row],[49]]),"DNF",    rounds_cum_time[[#This Row],[48]]+laps_times[[#This Row],[49]])</f>
        <v>0.10378356481481479</v>
      </c>
      <c r="BG29" s="127">
        <f>IF(ISBLANK(laps_times[[#This Row],[50]]),"DNF",    rounds_cum_time[[#This Row],[49]]+laps_times[[#This Row],[50]])</f>
        <v>0.10602662037037035</v>
      </c>
      <c r="BH29" s="127">
        <f>IF(ISBLANK(laps_times[[#This Row],[51]]),"DNF",    rounds_cum_time[[#This Row],[50]]+laps_times[[#This Row],[51]])</f>
        <v>0.10835763888888887</v>
      </c>
      <c r="BI29" s="127">
        <f>IF(ISBLANK(laps_times[[#This Row],[52]]),"DNF",    rounds_cum_time[[#This Row],[51]]+laps_times[[#This Row],[52]])</f>
        <v>0.11069444444444443</v>
      </c>
      <c r="BJ29" s="127">
        <f>IF(ISBLANK(laps_times[[#This Row],[53]]),"DNF",    rounds_cum_time[[#This Row],[52]]+laps_times[[#This Row],[53]])</f>
        <v>0.11301967592592591</v>
      </c>
      <c r="BK29" s="127">
        <f>IF(ISBLANK(laps_times[[#This Row],[54]]),"DNF",    rounds_cum_time[[#This Row],[53]]+laps_times[[#This Row],[54]])</f>
        <v>0.11534490740740738</v>
      </c>
      <c r="BL29" s="127">
        <f>IF(ISBLANK(laps_times[[#This Row],[55]]),"DNF",    rounds_cum_time[[#This Row],[54]]+laps_times[[#This Row],[55]])</f>
        <v>0.11776273148148146</v>
      </c>
      <c r="BM29" s="127">
        <f>IF(ISBLANK(laps_times[[#This Row],[56]]),"DNF",    rounds_cum_time[[#This Row],[55]]+laps_times[[#This Row],[56]])</f>
        <v>0.12015393518518516</v>
      </c>
      <c r="BN29" s="127">
        <f>IF(ISBLANK(laps_times[[#This Row],[57]]),"DNF",    rounds_cum_time[[#This Row],[56]]+laps_times[[#This Row],[57]])</f>
        <v>0.12260416666666664</v>
      </c>
      <c r="BO29" s="127">
        <f>IF(ISBLANK(laps_times[[#This Row],[58]]),"DNF",    rounds_cum_time[[#This Row],[57]]+laps_times[[#This Row],[58]])</f>
        <v>0.12505787037037033</v>
      </c>
      <c r="BP29" s="127">
        <f>IF(ISBLANK(laps_times[[#This Row],[59]]),"DNF",    rounds_cum_time[[#This Row],[58]]+laps_times[[#This Row],[59]])</f>
        <v>0.12746064814814811</v>
      </c>
      <c r="BQ29" s="127">
        <f>IF(ISBLANK(laps_times[[#This Row],[60]]),"DNF",    rounds_cum_time[[#This Row],[59]]+laps_times[[#This Row],[60]])</f>
        <v>0.12987499999999996</v>
      </c>
      <c r="BR29" s="127">
        <f>IF(ISBLANK(laps_times[[#This Row],[61]]),"DNF",    rounds_cum_time[[#This Row],[60]]+laps_times[[#This Row],[61]])</f>
        <v>0.13225462962962958</v>
      </c>
      <c r="BS29" s="127">
        <f>IF(ISBLANK(laps_times[[#This Row],[62]]),"DNF",    rounds_cum_time[[#This Row],[61]]+laps_times[[#This Row],[62]])</f>
        <v>0.13461458333333329</v>
      </c>
      <c r="BT29" s="128">
        <f>IF(ISBLANK(laps_times[[#This Row],[63]]),"DNF",    rounds_cum_time[[#This Row],[62]]+laps_times[[#This Row],[63]])</f>
        <v>0.13696527777777773</v>
      </c>
      <c r="BU29" s="128">
        <f>IF(ISBLANK(laps_times[[#This Row],[64]]),"DNF",    rounds_cum_time[[#This Row],[63]]+laps_times[[#This Row],[64]])</f>
        <v>0.13914699074074069</v>
      </c>
    </row>
    <row r="30" spans="2:73" x14ac:dyDescent="0.2">
      <c r="B30" s="124">
        <f>laps_times[[#This Row],[poř]]</f>
        <v>27</v>
      </c>
      <c r="C30" s="125">
        <f>laps_times[[#This Row],[s.č.]]</f>
        <v>79</v>
      </c>
      <c r="D30" s="125" t="str">
        <f>laps_times[[#This Row],[jméno]]</f>
        <v>Macek Tomáš</v>
      </c>
      <c r="E30" s="126">
        <f>laps_times[[#This Row],[roč]]</f>
        <v>1979</v>
      </c>
      <c r="F30" s="126" t="str">
        <f>laps_times[[#This Row],[kat]]</f>
        <v>M30</v>
      </c>
      <c r="G30" s="126">
        <f>laps_times[[#This Row],[poř_kat]]</f>
        <v>12</v>
      </c>
      <c r="H30" s="125" t="str">
        <f>IF(ISBLANK(laps_times[[#This Row],[klub]]),"-",laps_times[[#This Row],[klub]])</f>
        <v>AC Mageo</v>
      </c>
      <c r="I30" s="161">
        <f>laps_times[[#This Row],[celk. čas]]</f>
        <v>0.1407511574074074</v>
      </c>
      <c r="J30" s="127">
        <f>laps_times[[#This Row],[1]]</f>
        <v>2.5844907407407409E-3</v>
      </c>
      <c r="K30" s="127">
        <f>IF(ISBLANK(laps_times[[#This Row],[2]]),"DNF",    rounds_cum_time[[#This Row],[1]]+laps_times[[#This Row],[2]])</f>
        <v>4.7164351851851855E-3</v>
      </c>
      <c r="L30" s="127">
        <f>IF(ISBLANK(laps_times[[#This Row],[3]]),"DNF",    rounds_cum_time[[#This Row],[2]]+laps_times[[#This Row],[3]])</f>
        <v>6.8379629629629641E-3</v>
      </c>
      <c r="M30" s="127">
        <f>IF(ISBLANK(laps_times[[#This Row],[4]]),"DNF",    rounds_cum_time[[#This Row],[3]]+laps_times[[#This Row],[4]])</f>
        <v>8.9745370370370378E-3</v>
      </c>
      <c r="N30" s="127">
        <f>IF(ISBLANK(laps_times[[#This Row],[5]]),"DNF",    rounds_cum_time[[#This Row],[4]]+laps_times[[#This Row],[5]])</f>
        <v>1.1100694444444444E-2</v>
      </c>
      <c r="O30" s="127">
        <f>IF(ISBLANK(laps_times[[#This Row],[6]]),"DNF",    rounds_cum_time[[#This Row],[5]]+laps_times[[#This Row],[6]])</f>
        <v>1.3200231481481481E-2</v>
      </c>
      <c r="P30" s="127">
        <f>IF(ISBLANK(laps_times[[#This Row],[7]]),"DNF",    rounds_cum_time[[#This Row],[6]]+laps_times[[#This Row],[7]])</f>
        <v>1.5289351851851851E-2</v>
      </c>
      <c r="Q30" s="127">
        <f>IF(ISBLANK(laps_times[[#This Row],[8]]),"DNF",    rounds_cum_time[[#This Row],[7]]+laps_times[[#This Row],[8]])</f>
        <v>1.7359953703703704E-2</v>
      </c>
      <c r="R30" s="127">
        <f>IF(ISBLANK(laps_times[[#This Row],[9]]),"DNF",    rounds_cum_time[[#This Row],[8]]+laps_times[[#This Row],[9]])</f>
        <v>1.9431712962962963E-2</v>
      </c>
      <c r="S30" s="127">
        <f>IF(ISBLANK(laps_times[[#This Row],[10]]),"DNF",    rounds_cum_time[[#This Row],[9]]+laps_times[[#This Row],[10]])</f>
        <v>2.146412037037037E-2</v>
      </c>
      <c r="T30" s="127">
        <f>IF(ISBLANK(laps_times[[#This Row],[11]]),"DNF",    rounds_cum_time[[#This Row],[10]]+laps_times[[#This Row],[11]])</f>
        <v>2.3534722222222221E-2</v>
      </c>
      <c r="U30" s="127">
        <f>IF(ISBLANK(laps_times[[#This Row],[12]]),"DNF",    rounds_cum_time[[#This Row],[11]]+laps_times[[#This Row],[12]])</f>
        <v>2.5619212962962962E-2</v>
      </c>
      <c r="V30" s="127">
        <f>IF(ISBLANK(laps_times[[#This Row],[13]]),"DNF",    rounds_cum_time[[#This Row],[12]]+laps_times[[#This Row],[13]])</f>
        <v>2.7670138888888886E-2</v>
      </c>
      <c r="W30" s="127">
        <f>IF(ISBLANK(laps_times[[#This Row],[14]]),"DNF",    rounds_cum_time[[#This Row],[13]]+laps_times[[#This Row],[14]])</f>
        <v>2.9728009259259256E-2</v>
      </c>
      <c r="X30" s="127">
        <f>IF(ISBLANK(laps_times[[#This Row],[15]]),"DNF",    rounds_cum_time[[#This Row],[14]]+laps_times[[#This Row],[15]])</f>
        <v>3.1797453703703703E-2</v>
      </c>
      <c r="Y30" s="127">
        <f>IF(ISBLANK(laps_times[[#This Row],[16]]),"DNF",    rounds_cum_time[[#This Row],[15]]+laps_times[[#This Row],[16]])</f>
        <v>3.3857638888888889E-2</v>
      </c>
      <c r="Z30" s="127">
        <f>IF(ISBLANK(laps_times[[#This Row],[17]]),"DNF",    rounds_cum_time[[#This Row],[16]]+laps_times[[#This Row],[17]])</f>
        <v>3.5946759259259262E-2</v>
      </c>
      <c r="AA30" s="127">
        <f>IF(ISBLANK(laps_times[[#This Row],[18]]),"DNF",    rounds_cum_time[[#This Row],[17]]+laps_times[[#This Row],[18]])</f>
        <v>3.8028935185185186E-2</v>
      </c>
      <c r="AB30" s="127">
        <f>IF(ISBLANK(laps_times[[#This Row],[19]]),"DNF",    rounds_cum_time[[#This Row],[18]]+laps_times[[#This Row],[19]])</f>
        <v>4.0105324074074078E-2</v>
      </c>
      <c r="AC30" s="127">
        <f>IF(ISBLANK(laps_times[[#This Row],[20]]),"DNF",    rounds_cum_time[[#This Row],[19]]+laps_times[[#This Row],[20]])</f>
        <v>4.2197916666666668E-2</v>
      </c>
      <c r="AD30" s="127">
        <f>IF(ISBLANK(laps_times[[#This Row],[21]]),"DNF",    rounds_cum_time[[#This Row],[20]]+laps_times[[#This Row],[21]])</f>
        <v>4.4281250000000001E-2</v>
      </c>
      <c r="AE30" s="127">
        <f>IF(ISBLANK(laps_times[[#This Row],[22]]),"DNF",    rounds_cum_time[[#This Row],[21]]+laps_times[[#This Row],[22]])</f>
        <v>4.6357638888888893E-2</v>
      </c>
      <c r="AF30" s="127">
        <f>IF(ISBLANK(laps_times[[#This Row],[23]]),"DNF",    rounds_cum_time[[#This Row],[22]]+laps_times[[#This Row],[23]])</f>
        <v>4.8417824074074078E-2</v>
      </c>
      <c r="AG30" s="127">
        <f>IF(ISBLANK(laps_times[[#This Row],[24]]),"DNF",    rounds_cum_time[[#This Row],[23]]+laps_times[[#This Row],[24]])</f>
        <v>5.0478009259259264E-2</v>
      </c>
      <c r="AH30" s="127">
        <f>IF(ISBLANK(laps_times[[#This Row],[25]]),"DNF",    rounds_cum_time[[#This Row],[24]]+laps_times[[#This Row],[25]])</f>
        <v>5.2564814814814821E-2</v>
      </c>
      <c r="AI30" s="127">
        <f>IF(ISBLANK(laps_times[[#This Row],[26]]),"DNF",    rounds_cum_time[[#This Row],[25]]+laps_times[[#This Row],[26]])</f>
        <v>5.465856481481482E-2</v>
      </c>
      <c r="AJ30" s="127">
        <f>IF(ISBLANK(laps_times[[#This Row],[27]]),"DNF",    rounds_cum_time[[#This Row],[26]]+laps_times[[#This Row],[27]])</f>
        <v>5.675115740740741E-2</v>
      </c>
      <c r="AK30" s="127">
        <f>IF(ISBLANK(laps_times[[#This Row],[28]]),"DNF",    rounds_cum_time[[#This Row],[27]]+laps_times[[#This Row],[28]])</f>
        <v>5.8894675925925927E-2</v>
      </c>
      <c r="AL30" s="127">
        <f>IF(ISBLANK(laps_times[[#This Row],[29]]),"DNF",    rounds_cum_time[[#This Row],[28]]+laps_times[[#This Row],[29]])</f>
        <v>6.101273148148148E-2</v>
      </c>
      <c r="AM30" s="127">
        <f>IF(ISBLANK(laps_times[[#This Row],[30]]),"DNF",    rounds_cum_time[[#This Row],[29]]+laps_times[[#This Row],[30]])</f>
        <v>6.3122685185185184E-2</v>
      </c>
      <c r="AN30" s="127">
        <f>IF(ISBLANK(laps_times[[#This Row],[31]]),"DNF",    rounds_cum_time[[#This Row],[30]]+laps_times[[#This Row],[31]])</f>
        <v>6.5247685185185186E-2</v>
      </c>
      <c r="AO30" s="127">
        <f>IF(ISBLANK(laps_times[[#This Row],[32]]),"DNF",    rounds_cum_time[[#This Row],[31]]+laps_times[[#This Row],[32]])</f>
        <v>6.7387731481481486E-2</v>
      </c>
      <c r="AP30" s="127">
        <f>IF(ISBLANK(laps_times[[#This Row],[33]]),"DNF",    rounds_cum_time[[#This Row],[32]]+laps_times[[#This Row],[33]])</f>
        <v>6.9542824074074083E-2</v>
      </c>
      <c r="AQ30" s="127">
        <f>IF(ISBLANK(laps_times[[#This Row],[34]]),"DNF",    rounds_cum_time[[#This Row],[33]]+laps_times[[#This Row],[34]])</f>
        <v>7.1664351851851868E-2</v>
      </c>
      <c r="AR30" s="127">
        <f>IF(ISBLANK(laps_times[[#This Row],[35]]),"DNF",    rounds_cum_time[[#This Row],[34]]+laps_times[[#This Row],[35]])</f>
        <v>7.3778935185185204E-2</v>
      </c>
      <c r="AS30" s="127">
        <f>IF(ISBLANK(laps_times[[#This Row],[36]]),"DNF",    rounds_cum_time[[#This Row],[35]]+laps_times[[#This Row],[36]])</f>
        <v>7.5924768518518537E-2</v>
      </c>
      <c r="AT30" s="127">
        <f>IF(ISBLANK(laps_times[[#This Row],[37]]),"DNF",    rounds_cum_time[[#This Row],[36]]+laps_times[[#This Row],[37]])</f>
        <v>7.8126157407407429E-2</v>
      </c>
      <c r="AU30" s="127">
        <f>IF(ISBLANK(laps_times[[#This Row],[38]]),"DNF",    rounds_cum_time[[#This Row],[37]]+laps_times[[#This Row],[38]])</f>
        <v>8.0324074074074089E-2</v>
      </c>
      <c r="AV30" s="127">
        <f>IF(ISBLANK(laps_times[[#This Row],[39]]),"DNF",    rounds_cum_time[[#This Row],[38]]+laps_times[[#This Row],[39]])</f>
        <v>8.2520833333333349E-2</v>
      </c>
      <c r="AW30" s="127">
        <f>IF(ISBLANK(laps_times[[#This Row],[40]]),"DNF",    rounds_cum_time[[#This Row],[39]]+laps_times[[#This Row],[40]])</f>
        <v>8.4706018518518528E-2</v>
      </c>
      <c r="AX30" s="127">
        <f>IF(ISBLANK(laps_times[[#This Row],[41]]),"DNF",    rounds_cum_time[[#This Row],[40]]+laps_times[[#This Row],[41]])</f>
        <v>8.6869212962962974E-2</v>
      </c>
      <c r="AY30" s="127">
        <f>IF(ISBLANK(laps_times[[#This Row],[42]]),"DNF",    rounds_cum_time[[#This Row],[41]]+laps_times[[#This Row],[42]])</f>
        <v>8.9059027777777786E-2</v>
      </c>
      <c r="AZ30" s="127">
        <f>IF(ISBLANK(laps_times[[#This Row],[43]]),"DNF",    rounds_cum_time[[#This Row],[42]]+laps_times[[#This Row],[43]])</f>
        <v>9.1233796296296299E-2</v>
      </c>
      <c r="BA30" s="127">
        <f>IF(ISBLANK(laps_times[[#This Row],[44]]),"DNF",    rounds_cum_time[[#This Row],[43]]+laps_times[[#This Row],[44]])</f>
        <v>9.3409722222222227E-2</v>
      </c>
      <c r="BB30" s="127">
        <f>IF(ISBLANK(laps_times[[#This Row],[45]]),"DNF",    rounds_cum_time[[#This Row],[44]]+laps_times[[#This Row],[45]])</f>
        <v>9.5619212962962968E-2</v>
      </c>
      <c r="BC30" s="127">
        <f>IF(ISBLANK(laps_times[[#This Row],[46]]),"DNF",    rounds_cum_time[[#This Row],[45]]+laps_times[[#This Row],[46]])</f>
        <v>9.7827546296296308E-2</v>
      </c>
      <c r="BD30" s="127">
        <f>IF(ISBLANK(laps_times[[#This Row],[47]]),"DNF",    rounds_cum_time[[#This Row],[46]]+laps_times[[#This Row],[47]])</f>
        <v>0.10003125000000002</v>
      </c>
      <c r="BE30" s="127">
        <f>IF(ISBLANK(laps_times[[#This Row],[48]]),"DNF",    rounds_cum_time[[#This Row],[47]]+laps_times[[#This Row],[48]])</f>
        <v>0.10223032407407409</v>
      </c>
      <c r="BF30" s="127">
        <f>IF(ISBLANK(laps_times[[#This Row],[49]]),"DNF",    rounds_cum_time[[#This Row],[48]]+laps_times[[#This Row],[49]])</f>
        <v>0.10444675925925928</v>
      </c>
      <c r="BG30" s="127">
        <f>IF(ISBLANK(laps_times[[#This Row],[50]]),"DNF",    rounds_cum_time[[#This Row],[49]]+laps_times[[#This Row],[50]])</f>
        <v>0.10681944444444447</v>
      </c>
      <c r="BH30" s="127">
        <f>IF(ISBLANK(laps_times[[#This Row],[51]]),"DNF",    rounds_cum_time[[#This Row],[50]]+laps_times[[#This Row],[51]])</f>
        <v>0.10939699074074076</v>
      </c>
      <c r="BI30" s="127">
        <f>IF(ISBLANK(laps_times[[#This Row],[52]]),"DNF",    rounds_cum_time[[#This Row],[51]]+laps_times[[#This Row],[52]])</f>
        <v>0.1117465277777778</v>
      </c>
      <c r="BJ30" s="127">
        <f>IF(ISBLANK(laps_times[[#This Row],[53]]),"DNF",    rounds_cum_time[[#This Row],[52]]+laps_times[[#This Row],[53]])</f>
        <v>0.1140902777777778</v>
      </c>
      <c r="BK30" s="127">
        <f>IF(ISBLANK(laps_times[[#This Row],[54]]),"DNF",    rounds_cum_time[[#This Row],[53]]+laps_times[[#This Row],[54]])</f>
        <v>0.11635648148148151</v>
      </c>
      <c r="BL30" s="127">
        <f>IF(ISBLANK(laps_times[[#This Row],[55]]),"DNF",    rounds_cum_time[[#This Row],[54]]+laps_times[[#This Row],[55]])</f>
        <v>0.11865856481481483</v>
      </c>
      <c r="BM30" s="127">
        <f>IF(ISBLANK(laps_times[[#This Row],[56]]),"DNF",    rounds_cum_time[[#This Row],[55]]+laps_times[[#This Row],[56]])</f>
        <v>0.12105439814814817</v>
      </c>
      <c r="BN30" s="127">
        <f>IF(ISBLANK(laps_times[[#This Row],[57]]),"DNF",    rounds_cum_time[[#This Row],[56]]+laps_times[[#This Row],[57]])</f>
        <v>0.1234351851851852</v>
      </c>
      <c r="BO30" s="127">
        <f>IF(ISBLANK(laps_times[[#This Row],[58]]),"DNF",    rounds_cum_time[[#This Row],[57]]+laps_times[[#This Row],[58]])</f>
        <v>0.12584606481481483</v>
      </c>
      <c r="BP30" s="127">
        <f>IF(ISBLANK(laps_times[[#This Row],[59]]),"DNF",    rounds_cum_time[[#This Row],[58]]+laps_times[[#This Row],[59]])</f>
        <v>0.12828587962962965</v>
      </c>
      <c r="BQ30" s="127">
        <f>IF(ISBLANK(laps_times[[#This Row],[60]]),"DNF",    rounds_cum_time[[#This Row],[59]]+laps_times[[#This Row],[60]])</f>
        <v>0.13066087962962963</v>
      </c>
      <c r="BR30" s="127">
        <f>IF(ISBLANK(laps_times[[#This Row],[61]]),"DNF",    rounds_cum_time[[#This Row],[60]]+laps_times[[#This Row],[61]])</f>
        <v>0.13312152777777778</v>
      </c>
      <c r="BS30" s="127">
        <f>IF(ISBLANK(laps_times[[#This Row],[62]]),"DNF",    rounds_cum_time[[#This Row],[61]]+laps_times[[#This Row],[62]])</f>
        <v>0.13563657407407406</v>
      </c>
      <c r="BT30" s="128">
        <f>IF(ISBLANK(laps_times[[#This Row],[63]]),"DNF",    rounds_cum_time[[#This Row],[62]]+laps_times[[#This Row],[63]])</f>
        <v>0.13833680555555555</v>
      </c>
      <c r="BU30" s="128">
        <f>IF(ISBLANK(laps_times[[#This Row],[64]]),"DNF",    rounds_cum_time[[#This Row],[63]]+laps_times[[#This Row],[64]])</f>
        <v>0.1407511574074074</v>
      </c>
    </row>
    <row r="31" spans="2:73" x14ac:dyDescent="0.2">
      <c r="B31" s="124">
        <f>laps_times[[#This Row],[poř]]</f>
        <v>28</v>
      </c>
      <c r="C31" s="125">
        <f>laps_times[[#This Row],[s.č.]]</f>
        <v>13</v>
      </c>
      <c r="D31" s="125" t="str">
        <f>laps_times[[#This Row],[jméno]]</f>
        <v>Diviš Jiří</v>
      </c>
      <c r="E31" s="126">
        <f>laps_times[[#This Row],[roč]]</f>
        <v>1975</v>
      </c>
      <c r="F31" s="126" t="str">
        <f>laps_times[[#This Row],[kat]]</f>
        <v>M40</v>
      </c>
      <c r="G31" s="126">
        <f>laps_times[[#This Row],[poř_kat]]</f>
        <v>11</v>
      </c>
      <c r="H31" s="125" t="str">
        <f>IF(ISBLANK(laps_times[[#This Row],[klub]]),"-",laps_times[[#This Row],[klub]])</f>
        <v>CBC Team České Budějovice</v>
      </c>
      <c r="I31" s="161">
        <f>laps_times[[#This Row],[celk. čas]]</f>
        <v>0.14092013888888888</v>
      </c>
      <c r="J31" s="127">
        <f>laps_times[[#This Row],[1]]</f>
        <v>2.4479166666666664E-3</v>
      </c>
      <c r="K31" s="127">
        <f>IF(ISBLANK(laps_times[[#This Row],[2]]),"DNF",    rounds_cum_time[[#This Row],[1]]+laps_times[[#This Row],[2]])</f>
        <v>4.4363425925925924E-3</v>
      </c>
      <c r="L31" s="127">
        <f>IF(ISBLANK(laps_times[[#This Row],[3]]),"DNF",    rounds_cum_time[[#This Row],[2]]+laps_times[[#This Row],[3]])</f>
        <v>6.4363425925925925E-3</v>
      </c>
      <c r="M31" s="127">
        <f>IF(ISBLANK(laps_times[[#This Row],[4]]),"DNF",    rounds_cum_time[[#This Row],[3]]+laps_times[[#This Row],[4]])</f>
        <v>8.4432870370370373E-3</v>
      </c>
      <c r="N31" s="127">
        <f>IF(ISBLANK(laps_times[[#This Row],[5]]),"DNF",    rounds_cum_time[[#This Row],[4]]+laps_times[[#This Row],[5]])</f>
        <v>1.044675925925926E-2</v>
      </c>
      <c r="O31" s="127">
        <f>IF(ISBLANK(laps_times[[#This Row],[6]]),"DNF",    rounds_cum_time[[#This Row],[5]]+laps_times[[#This Row],[6]])</f>
        <v>1.2431712962962964E-2</v>
      </c>
      <c r="P31" s="127">
        <f>IF(ISBLANK(laps_times[[#This Row],[7]]),"DNF",    rounds_cum_time[[#This Row],[6]]+laps_times[[#This Row],[7]])</f>
        <v>1.4493055555555556E-2</v>
      </c>
      <c r="Q31" s="127">
        <f>IF(ISBLANK(laps_times[[#This Row],[8]]),"DNF",    rounds_cum_time[[#This Row],[7]]+laps_times[[#This Row],[8]])</f>
        <v>1.655324074074074E-2</v>
      </c>
      <c r="R31" s="127">
        <f>IF(ISBLANK(laps_times[[#This Row],[9]]),"DNF",    rounds_cum_time[[#This Row],[8]]+laps_times[[#This Row],[9]])</f>
        <v>1.8607638888888889E-2</v>
      </c>
      <c r="S31" s="127">
        <f>IF(ISBLANK(laps_times[[#This Row],[10]]),"DNF",    rounds_cum_time[[#This Row],[9]]+laps_times[[#This Row],[10]])</f>
        <v>2.063310185185185E-2</v>
      </c>
      <c r="T31" s="127">
        <f>IF(ISBLANK(laps_times[[#This Row],[11]]),"DNF",    rounds_cum_time[[#This Row],[10]]+laps_times[[#This Row],[11]])</f>
        <v>2.2684027777777775E-2</v>
      </c>
      <c r="U31" s="127">
        <f>IF(ISBLANK(laps_times[[#This Row],[12]]),"DNF",    rounds_cum_time[[#This Row],[11]]+laps_times[[#This Row],[12]])</f>
        <v>2.4791666666666663E-2</v>
      </c>
      <c r="V31" s="127">
        <f>IF(ISBLANK(laps_times[[#This Row],[13]]),"DNF",    rounds_cum_time[[#This Row],[12]]+laps_times[[#This Row],[13]])</f>
        <v>2.6853009259259257E-2</v>
      </c>
      <c r="W31" s="127">
        <f>IF(ISBLANK(laps_times[[#This Row],[14]]),"DNF",    rounds_cum_time[[#This Row],[13]]+laps_times[[#This Row],[14]])</f>
        <v>2.8908564814814814E-2</v>
      </c>
      <c r="X31" s="127">
        <f>IF(ISBLANK(laps_times[[#This Row],[15]]),"DNF",    rounds_cum_time[[#This Row],[14]]+laps_times[[#This Row],[15]])</f>
        <v>3.1002314814814816E-2</v>
      </c>
      <c r="Y31" s="127">
        <f>IF(ISBLANK(laps_times[[#This Row],[16]]),"DNF",    rounds_cum_time[[#This Row],[15]]+laps_times[[#This Row],[16]])</f>
        <v>3.3071759259259259E-2</v>
      </c>
      <c r="Z31" s="127">
        <f>IF(ISBLANK(laps_times[[#This Row],[17]]),"DNF",    rounds_cum_time[[#This Row],[16]]+laps_times[[#This Row],[17]])</f>
        <v>3.5140046296296294E-2</v>
      </c>
      <c r="AA31" s="127">
        <f>IF(ISBLANK(laps_times[[#This Row],[18]]),"DNF",    rounds_cum_time[[#This Row],[17]]+laps_times[[#This Row],[18]])</f>
        <v>3.7202546296296296E-2</v>
      </c>
      <c r="AB31" s="127">
        <f>IF(ISBLANK(laps_times[[#This Row],[19]]),"DNF",    rounds_cum_time[[#This Row],[18]]+laps_times[[#This Row],[19]])</f>
        <v>3.9254629629629632E-2</v>
      </c>
      <c r="AC31" s="127">
        <f>IF(ISBLANK(laps_times[[#This Row],[20]]),"DNF",    rounds_cum_time[[#This Row],[19]]+laps_times[[#This Row],[20]])</f>
        <v>4.1290509259259263E-2</v>
      </c>
      <c r="AD31" s="127">
        <f>IF(ISBLANK(laps_times[[#This Row],[21]]),"DNF",    rounds_cum_time[[#This Row],[20]]+laps_times[[#This Row],[21]])</f>
        <v>4.3332175925925927E-2</v>
      </c>
      <c r="AE31" s="127">
        <f>IF(ISBLANK(laps_times[[#This Row],[22]]),"DNF",    rounds_cum_time[[#This Row],[21]]+laps_times[[#This Row],[22]])</f>
        <v>4.5392361111111112E-2</v>
      </c>
      <c r="AF31" s="127">
        <f>IF(ISBLANK(laps_times[[#This Row],[23]]),"DNF",    rounds_cum_time[[#This Row],[22]]+laps_times[[#This Row],[23]])</f>
        <v>4.7468750000000004E-2</v>
      </c>
      <c r="AG31" s="127">
        <f>IF(ISBLANK(laps_times[[#This Row],[24]]),"DNF",    rounds_cum_time[[#This Row],[23]]+laps_times[[#This Row],[24]])</f>
        <v>4.9552083333333337E-2</v>
      </c>
      <c r="AH31" s="127">
        <f>IF(ISBLANK(laps_times[[#This Row],[25]]),"DNF",    rounds_cum_time[[#This Row],[24]]+laps_times[[#This Row],[25]])</f>
        <v>5.1605324074074074E-2</v>
      </c>
      <c r="AI31" s="127">
        <f>IF(ISBLANK(laps_times[[#This Row],[26]]),"DNF",    rounds_cum_time[[#This Row],[25]]+laps_times[[#This Row],[26]])</f>
        <v>5.365162037037037E-2</v>
      </c>
      <c r="AJ31" s="127">
        <f>IF(ISBLANK(laps_times[[#This Row],[27]]),"DNF",    rounds_cum_time[[#This Row],[26]]+laps_times[[#This Row],[27]])</f>
        <v>5.5782407407407406E-2</v>
      </c>
      <c r="AK31" s="127">
        <f>IF(ISBLANK(laps_times[[#This Row],[28]]),"DNF",    rounds_cum_time[[#This Row],[27]]+laps_times[[#This Row],[28]])</f>
        <v>5.7900462962962959E-2</v>
      </c>
      <c r="AL31" s="127">
        <f>IF(ISBLANK(laps_times[[#This Row],[29]]),"DNF",    rounds_cum_time[[#This Row],[28]]+laps_times[[#This Row],[29]])</f>
        <v>6.0030092592592586E-2</v>
      </c>
      <c r="AM31" s="127">
        <f>IF(ISBLANK(laps_times[[#This Row],[30]]),"DNF",    rounds_cum_time[[#This Row],[29]]+laps_times[[#This Row],[30]])</f>
        <v>6.2182870370370361E-2</v>
      </c>
      <c r="AN31" s="127">
        <f>IF(ISBLANK(laps_times[[#This Row],[31]]),"DNF",    rounds_cum_time[[#This Row],[30]]+laps_times[[#This Row],[31]])</f>
        <v>6.4353009259259256E-2</v>
      </c>
      <c r="AO31" s="127">
        <f>IF(ISBLANK(laps_times[[#This Row],[32]]),"DNF",    rounds_cum_time[[#This Row],[31]]+laps_times[[#This Row],[32]])</f>
        <v>6.6527777777777769E-2</v>
      </c>
      <c r="AP31" s="127">
        <f>IF(ISBLANK(laps_times[[#This Row],[33]]),"DNF",    rounds_cum_time[[#This Row],[32]]+laps_times[[#This Row],[33]])</f>
        <v>6.8695601851851848E-2</v>
      </c>
      <c r="AQ31" s="127">
        <f>IF(ISBLANK(laps_times[[#This Row],[34]]),"DNF",    rounds_cum_time[[#This Row],[33]]+laps_times[[#This Row],[34]])</f>
        <v>7.0839120370370365E-2</v>
      </c>
      <c r="AR31" s="127">
        <f>IF(ISBLANK(laps_times[[#This Row],[35]]),"DNF",    rounds_cum_time[[#This Row],[34]]+laps_times[[#This Row],[35]])</f>
        <v>7.2946759259259253E-2</v>
      </c>
      <c r="AS31" s="127">
        <f>IF(ISBLANK(laps_times[[#This Row],[36]]),"DNF",    rounds_cum_time[[#This Row],[35]]+laps_times[[#This Row],[36]])</f>
        <v>7.5071759259259255E-2</v>
      </c>
      <c r="AT31" s="127">
        <f>IF(ISBLANK(laps_times[[#This Row],[37]]),"DNF",    rounds_cum_time[[#This Row],[36]]+laps_times[[#This Row],[37]])</f>
        <v>7.7226851851851852E-2</v>
      </c>
      <c r="AU31" s="127">
        <f>IF(ISBLANK(laps_times[[#This Row],[38]]),"DNF",    rounds_cum_time[[#This Row],[37]]+laps_times[[#This Row],[38]])</f>
        <v>7.9371527777777784E-2</v>
      </c>
      <c r="AV31" s="127">
        <f>IF(ISBLANK(laps_times[[#This Row],[39]]),"DNF",    rounds_cum_time[[#This Row],[38]]+laps_times[[#This Row],[39]])</f>
        <v>8.1519675925925933E-2</v>
      </c>
      <c r="AW31" s="127">
        <f>IF(ISBLANK(laps_times[[#This Row],[40]]),"DNF",    rounds_cum_time[[#This Row],[39]]+laps_times[[#This Row],[40]])</f>
        <v>8.366319444444445E-2</v>
      </c>
      <c r="AX31" s="127">
        <f>IF(ISBLANK(laps_times[[#This Row],[41]]),"DNF",    rounds_cum_time[[#This Row],[40]]+laps_times[[#This Row],[41]])</f>
        <v>8.5839120370370378E-2</v>
      </c>
      <c r="AY31" s="127">
        <f>IF(ISBLANK(laps_times[[#This Row],[42]]),"DNF",    rounds_cum_time[[#This Row],[41]]+laps_times[[#This Row],[42]])</f>
        <v>8.8027777777777788E-2</v>
      </c>
      <c r="AZ31" s="127">
        <f>IF(ISBLANK(laps_times[[#This Row],[43]]),"DNF",    rounds_cum_time[[#This Row],[42]]+laps_times[[#This Row],[43]])</f>
        <v>9.0232638888888897E-2</v>
      </c>
      <c r="BA31" s="127">
        <f>IF(ISBLANK(laps_times[[#This Row],[44]]),"DNF",    rounds_cum_time[[#This Row],[43]]+laps_times[[#This Row],[44]])</f>
        <v>9.2475694444444451E-2</v>
      </c>
      <c r="BB31" s="127">
        <f>IF(ISBLANK(laps_times[[#This Row],[45]]),"DNF",    rounds_cum_time[[#This Row],[44]]+laps_times[[#This Row],[45]])</f>
        <v>9.4730324074074085E-2</v>
      </c>
      <c r="BC31" s="127">
        <f>IF(ISBLANK(laps_times[[#This Row],[46]]),"DNF",    rounds_cum_time[[#This Row],[45]]+laps_times[[#This Row],[46]])</f>
        <v>9.7002314814814819E-2</v>
      </c>
      <c r="BD31" s="127">
        <f>IF(ISBLANK(laps_times[[#This Row],[47]]),"DNF",    rounds_cum_time[[#This Row],[46]]+laps_times[[#This Row],[47]])</f>
        <v>9.9320601851851861E-2</v>
      </c>
      <c r="BE31" s="127">
        <f>IF(ISBLANK(laps_times[[#This Row],[48]]),"DNF",    rounds_cum_time[[#This Row],[47]]+laps_times[[#This Row],[48]])</f>
        <v>0.10167361111111112</v>
      </c>
      <c r="BF31" s="127">
        <f>IF(ISBLANK(laps_times[[#This Row],[49]]),"DNF",    rounds_cum_time[[#This Row],[48]]+laps_times[[#This Row],[49]])</f>
        <v>0.10408564814814815</v>
      </c>
      <c r="BG31" s="127">
        <f>IF(ISBLANK(laps_times[[#This Row],[50]]),"DNF",    rounds_cum_time[[#This Row],[49]]+laps_times[[#This Row],[50]])</f>
        <v>0.10655208333333334</v>
      </c>
      <c r="BH31" s="127">
        <f>IF(ISBLANK(laps_times[[#This Row],[51]]),"DNF",    rounds_cum_time[[#This Row],[50]]+laps_times[[#This Row],[51]])</f>
        <v>0.10921643518518519</v>
      </c>
      <c r="BI31" s="127">
        <f>IF(ISBLANK(laps_times[[#This Row],[52]]),"DNF",    rounds_cum_time[[#This Row],[51]]+laps_times[[#This Row],[52]])</f>
        <v>0.1118912037037037</v>
      </c>
      <c r="BJ31" s="127">
        <f>IF(ISBLANK(laps_times[[#This Row],[53]]),"DNF",    rounds_cum_time[[#This Row],[52]]+laps_times[[#This Row],[53]])</f>
        <v>0.11457638888888888</v>
      </c>
      <c r="BK31" s="127">
        <f>IF(ISBLANK(laps_times[[#This Row],[54]]),"DNF",    rounds_cum_time[[#This Row],[53]]+laps_times[[#This Row],[54]])</f>
        <v>0.11705092592592592</v>
      </c>
      <c r="BL31" s="127">
        <f>IF(ISBLANK(laps_times[[#This Row],[55]]),"DNF",    rounds_cum_time[[#This Row],[54]]+laps_times[[#This Row],[55]])</f>
        <v>0.1195011574074074</v>
      </c>
      <c r="BM31" s="127">
        <f>IF(ISBLANK(laps_times[[#This Row],[56]]),"DNF",    rounds_cum_time[[#This Row],[55]]+laps_times[[#This Row],[56]])</f>
        <v>0.12188657407407406</v>
      </c>
      <c r="BN31" s="127">
        <f>IF(ISBLANK(laps_times[[#This Row],[57]]),"DNF",    rounds_cum_time[[#This Row],[56]]+laps_times[[#This Row],[57]])</f>
        <v>0.12425810185185183</v>
      </c>
      <c r="BO31" s="127">
        <f>IF(ISBLANK(laps_times[[#This Row],[58]]),"DNF",    rounds_cum_time[[#This Row],[57]]+laps_times[[#This Row],[58]])</f>
        <v>0.12664930555555554</v>
      </c>
      <c r="BP31" s="127">
        <f>IF(ISBLANK(laps_times[[#This Row],[59]]),"DNF",    rounds_cum_time[[#This Row],[58]]+laps_times[[#This Row],[59]])</f>
        <v>0.12899074074074071</v>
      </c>
      <c r="BQ31" s="127">
        <f>IF(ISBLANK(laps_times[[#This Row],[60]]),"DNF",    rounds_cum_time[[#This Row],[59]]+laps_times[[#This Row],[60]])</f>
        <v>0.13141203703703702</v>
      </c>
      <c r="BR31" s="127">
        <f>IF(ISBLANK(laps_times[[#This Row],[61]]),"DNF",    rounds_cum_time[[#This Row],[60]]+laps_times[[#This Row],[61]])</f>
        <v>0.13388078703703701</v>
      </c>
      <c r="BS31" s="127">
        <f>IF(ISBLANK(laps_times[[#This Row],[62]]),"DNF",    rounds_cum_time[[#This Row],[61]]+laps_times[[#This Row],[62]])</f>
        <v>0.13631481481481478</v>
      </c>
      <c r="BT31" s="128">
        <f>IF(ISBLANK(laps_times[[#This Row],[63]]),"DNF",    rounds_cum_time[[#This Row],[62]]+laps_times[[#This Row],[63]])</f>
        <v>0.13868634259259255</v>
      </c>
      <c r="BU31" s="128">
        <f>IF(ISBLANK(laps_times[[#This Row],[64]]),"DNF",    rounds_cum_time[[#This Row],[63]]+laps_times[[#This Row],[64]])</f>
        <v>0.14092013888888885</v>
      </c>
    </row>
    <row r="32" spans="2:73" x14ac:dyDescent="0.2">
      <c r="B32" s="124">
        <f>laps_times[[#This Row],[poř]]</f>
        <v>29</v>
      </c>
      <c r="C32" s="125">
        <f>laps_times[[#This Row],[s.č.]]</f>
        <v>119</v>
      </c>
      <c r="D32" s="125" t="str">
        <f>laps_times[[#This Row],[jméno]]</f>
        <v>Švanda Petr</v>
      </c>
      <c r="E32" s="126">
        <f>laps_times[[#This Row],[roč]]</f>
        <v>1967</v>
      </c>
      <c r="F32" s="126" t="str">
        <f>laps_times[[#This Row],[kat]]</f>
        <v>M50</v>
      </c>
      <c r="G32" s="126">
        <f>laps_times[[#This Row],[poř_kat]]</f>
        <v>4</v>
      </c>
      <c r="H32" s="125" t="str">
        <f>IF(ISBLANK(laps_times[[#This Row],[klub]]),"-",laps_times[[#This Row],[klub]])</f>
        <v>MK Kladno &amp; iThinkBeer</v>
      </c>
      <c r="I32" s="161">
        <f>laps_times[[#This Row],[celk. čas]]</f>
        <v>0.14093055555555556</v>
      </c>
      <c r="J32" s="127">
        <f>laps_times[[#This Row],[1]]</f>
        <v>2.8599537037037035E-3</v>
      </c>
      <c r="K32" s="127">
        <f>IF(ISBLANK(laps_times[[#This Row],[2]]),"DNF",    rounds_cum_time[[#This Row],[1]]+laps_times[[#This Row],[2]])</f>
        <v>5.1817129629629626E-3</v>
      </c>
      <c r="L32" s="127">
        <f>IF(ISBLANK(laps_times[[#This Row],[3]]),"DNF",    rounds_cum_time[[#This Row],[2]]+laps_times[[#This Row],[3]])</f>
        <v>7.5011574074074069E-3</v>
      </c>
      <c r="M32" s="127">
        <f>IF(ISBLANK(laps_times[[#This Row],[4]]),"DNF",    rounds_cum_time[[#This Row],[3]]+laps_times[[#This Row],[4]])</f>
        <v>9.7719907407407408E-3</v>
      </c>
      <c r="N32" s="127">
        <f>IF(ISBLANK(laps_times[[#This Row],[5]]),"DNF",    rounds_cum_time[[#This Row],[4]]+laps_times[[#This Row],[5]])</f>
        <v>1.2018518518518519E-2</v>
      </c>
      <c r="O32" s="127">
        <f>IF(ISBLANK(laps_times[[#This Row],[6]]),"DNF",    rounds_cum_time[[#This Row],[5]]+laps_times[[#This Row],[6]])</f>
        <v>1.4222222222222223E-2</v>
      </c>
      <c r="P32" s="127">
        <f>IF(ISBLANK(laps_times[[#This Row],[7]]),"DNF",    rounds_cum_time[[#This Row],[6]]+laps_times[[#This Row],[7]])</f>
        <v>1.6445601851851854E-2</v>
      </c>
      <c r="Q32" s="127">
        <f>IF(ISBLANK(laps_times[[#This Row],[8]]),"DNF",    rounds_cum_time[[#This Row],[7]]+laps_times[[#This Row],[8]])</f>
        <v>1.8638888888888892E-2</v>
      </c>
      <c r="R32" s="127">
        <f>IF(ISBLANK(laps_times[[#This Row],[9]]),"DNF",    rounds_cum_time[[#This Row],[8]]+laps_times[[#This Row],[9]])</f>
        <v>2.0813657407407413E-2</v>
      </c>
      <c r="S32" s="127">
        <f>IF(ISBLANK(laps_times[[#This Row],[10]]),"DNF",    rounds_cum_time[[#This Row],[9]]+laps_times[[#This Row],[10]])</f>
        <v>2.2972222222222227E-2</v>
      </c>
      <c r="T32" s="127">
        <f>IF(ISBLANK(laps_times[[#This Row],[11]]),"DNF",    rounds_cum_time[[#This Row],[10]]+laps_times[[#This Row],[11]])</f>
        <v>2.5114583333333339E-2</v>
      </c>
      <c r="U32" s="127">
        <f>IF(ISBLANK(laps_times[[#This Row],[12]]),"DNF",    rounds_cum_time[[#This Row],[11]]+laps_times[[#This Row],[12]])</f>
        <v>2.7255787037037044E-2</v>
      </c>
      <c r="V32" s="127">
        <f>IF(ISBLANK(laps_times[[#This Row],[13]]),"DNF",    rounds_cum_time[[#This Row],[12]]+laps_times[[#This Row],[13]])</f>
        <v>2.9434027777777785E-2</v>
      </c>
      <c r="W32" s="127">
        <f>IF(ISBLANK(laps_times[[#This Row],[14]]),"DNF",    rounds_cum_time[[#This Row],[13]]+laps_times[[#This Row],[14]])</f>
        <v>3.1656250000000004E-2</v>
      </c>
      <c r="X32" s="127">
        <f>IF(ISBLANK(laps_times[[#This Row],[15]]),"DNF",    rounds_cum_time[[#This Row],[14]]+laps_times[[#This Row],[15]])</f>
        <v>3.3900462962962966E-2</v>
      </c>
      <c r="Y32" s="127">
        <f>IF(ISBLANK(laps_times[[#This Row],[16]]),"DNF",    rounds_cum_time[[#This Row],[15]]+laps_times[[#This Row],[16]])</f>
        <v>3.6137731481481486E-2</v>
      </c>
      <c r="Z32" s="127">
        <f>IF(ISBLANK(laps_times[[#This Row],[17]]),"DNF",    rounds_cum_time[[#This Row],[16]]+laps_times[[#This Row],[17]])</f>
        <v>3.8408564814814819E-2</v>
      </c>
      <c r="AA32" s="127">
        <f>IF(ISBLANK(laps_times[[#This Row],[18]]),"DNF",    rounds_cum_time[[#This Row],[17]]+laps_times[[#This Row],[18]])</f>
        <v>4.0640046296296299E-2</v>
      </c>
      <c r="AB32" s="127">
        <f>IF(ISBLANK(laps_times[[#This Row],[19]]),"DNF",    rounds_cum_time[[#This Row],[18]]+laps_times[[#This Row],[19]])</f>
        <v>4.285763888888889E-2</v>
      </c>
      <c r="AC32" s="127">
        <f>IF(ISBLANK(laps_times[[#This Row],[20]]),"DNF",    rounds_cum_time[[#This Row],[19]]+laps_times[[#This Row],[20]])</f>
        <v>4.512384259259259E-2</v>
      </c>
      <c r="AD32" s="127">
        <f>IF(ISBLANK(laps_times[[#This Row],[21]]),"DNF",    rounds_cum_time[[#This Row],[20]]+laps_times[[#This Row],[21]])</f>
        <v>4.7607638888888887E-2</v>
      </c>
      <c r="AE32" s="127">
        <f>IF(ISBLANK(laps_times[[#This Row],[22]]),"DNF",    rounds_cum_time[[#This Row],[21]]+laps_times[[#This Row],[22]])</f>
        <v>4.9715277777777775E-2</v>
      </c>
      <c r="AF32" s="127">
        <f>IF(ISBLANK(laps_times[[#This Row],[23]]),"DNF",    rounds_cum_time[[#This Row],[22]]+laps_times[[#This Row],[23]])</f>
        <v>5.1861111111111108E-2</v>
      </c>
      <c r="AG32" s="127">
        <f>IF(ISBLANK(laps_times[[#This Row],[24]]),"DNF",    rounds_cum_time[[#This Row],[23]]+laps_times[[#This Row],[24]])</f>
        <v>5.402893518518518E-2</v>
      </c>
      <c r="AH32" s="127">
        <f>IF(ISBLANK(laps_times[[#This Row],[25]]),"DNF",    rounds_cum_time[[#This Row],[24]]+laps_times[[#This Row],[25]])</f>
        <v>5.6187499999999994E-2</v>
      </c>
      <c r="AI32" s="127">
        <f>IF(ISBLANK(laps_times[[#This Row],[26]]),"DNF",    rounds_cum_time[[#This Row],[25]]+laps_times[[#This Row],[26]])</f>
        <v>5.8348379629629625E-2</v>
      </c>
      <c r="AJ32" s="127">
        <f>IF(ISBLANK(laps_times[[#This Row],[27]]),"DNF",    rounds_cum_time[[#This Row],[26]]+laps_times[[#This Row],[27]])</f>
        <v>6.0527777777777771E-2</v>
      </c>
      <c r="AK32" s="127">
        <f>IF(ISBLANK(laps_times[[#This Row],[28]]),"DNF",    rounds_cum_time[[#This Row],[27]]+laps_times[[#This Row],[28]])</f>
        <v>6.2722222222222221E-2</v>
      </c>
      <c r="AL32" s="127">
        <f>IF(ISBLANK(laps_times[[#This Row],[29]]),"DNF",    rounds_cum_time[[#This Row],[28]]+laps_times[[#This Row],[29]])</f>
        <v>6.4934027777777778E-2</v>
      </c>
      <c r="AM32" s="127">
        <f>IF(ISBLANK(laps_times[[#This Row],[30]]),"DNF",    rounds_cum_time[[#This Row],[29]]+laps_times[[#This Row],[30]])</f>
        <v>6.708796296296296E-2</v>
      </c>
      <c r="AN32" s="127">
        <f>IF(ISBLANK(laps_times[[#This Row],[31]]),"DNF",    rounds_cum_time[[#This Row],[30]]+laps_times[[#This Row],[31]])</f>
        <v>6.9273148148148139E-2</v>
      </c>
      <c r="AO32" s="127">
        <f>IF(ISBLANK(laps_times[[#This Row],[32]]),"DNF",    rounds_cum_time[[#This Row],[31]]+laps_times[[#This Row],[32]])</f>
        <v>7.1460648148148134E-2</v>
      </c>
      <c r="AP32" s="127">
        <f>IF(ISBLANK(laps_times[[#This Row],[33]]),"DNF",    rounds_cum_time[[#This Row],[32]]+laps_times[[#This Row],[33]])</f>
        <v>7.3674768518518507E-2</v>
      </c>
      <c r="AQ32" s="127">
        <f>IF(ISBLANK(laps_times[[#This Row],[34]]),"DNF",    rounds_cum_time[[#This Row],[33]]+laps_times[[#This Row],[34]])</f>
        <v>7.5827546296296289E-2</v>
      </c>
      <c r="AR32" s="127">
        <f>IF(ISBLANK(laps_times[[#This Row],[35]]),"DNF",    rounds_cum_time[[#This Row],[34]]+laps_times[[#This Row],[35]])</f>
        <v>7.8018518518518515E-2</v>
      </c>
      <c r="AS32" s="127">
        <f>IF(ISBLANK(laps_times[[#This Row],[36]]),"DNF",    rounds_cum_time[[#This Row],[35]]+laps_times[[#This Row],[36]])</f>
        <v>8.0192129629629627E-2</v>
      </c>
      <c r="AT32" s="127">
        <f>IF(ISBLANK(laps_times[[#This Row],[37]]),"DNF",    rounds_cum_time[[#This Row],[36]]+laps_times[[#This Row],[37]])</f>
        <v>8.2385416666666669E-2</v>
      </c>
      <c r="AU32" s="127">
        <f>IF(ISBLANK(laps_times[[#This Row],[38]]),"DNF",    rounds_cum_time[[#This Row],[37]]+laps_times[[#This Row],[38]])</f>
        <v>8.4578703703703711E-2</v>
      </c>
      <c r="AV32" s="127">
        <f>IF(ISBLANK(laps_times[[#This Row],[39]]),"DNF",    rounds_cum_time[[#This Row],[38]]+laps_times[[#This Row],[39]])</f>
        <v>8.6782407407407419E-2</v>
      </c>
      <c r="AW32" s="127">
        <f>IF(ISBLANK(laps_times[[#This Row],[40]]),"DNF",    rounds_cum_time[[#This Row],[39]]+laps_times[[#This Row],[40]])</f>
        <v>8.9008101851851859E-2</v>
      </c>
      <c r="AX32" s="127">
        <f>IF(ISBLANK(laps_times[[#This Row],[41]]),"DNF",    rounds_cum_time[[#This Row],[40]]+laps_times[[#This Row],[41]])</f>
        <v>9.1199074074074085E-2</v>
      </c>
      <c r="AY32" s="127">
        <f>IF(ISBLANK(laps_times[[#This Row],[42]]),"DNF",    rounds_cum_time[[#This Row],[41]]+laps_times[[#This Row],[42]])</f>
        <v>9.338657407407408E-2</v>
      </c>
      <c r="AZ32" s="127">
        <f>IF(ISBLANK(laps_times[[#This Row],[43]]),"DNF",    rounds_cum_time[[#This Row],[42]]+laps_times[[#This Row],[43]])</f>
        <v>9.558333333333334E-2</v>
      </c>
      <c r="BA32" s="127">
        <f>IF(ISBLANK(laps_times[[#This Row],[44]]),"DNF",    rounds_cum_time[[#This Row],[43]]+laps_times[[#This Row],[44]])</f>
        <v>9.7815972222222228E-2</v>
      </c>
      <c r="BB32" s="127">
        <f>IF(ISBLANK(laps_times[[#This Row],[45]]),"DNF",    rounds_cum_time[[#This Row],[44]]+laps_times[[#This Row],[45]])</f>
        <v>0.10002430555555557</v>
      </c>
      <c r="BC32" s="127">
        <f>IF(ISBLANK(laps_times[[#This Row],[46]]),"DNF",    rounds_cum_time[[#This Row],[45]]+laps_times[[#This Row],[46]])</f>
        <v>0.10224884259259261</v>
      </c>
      <c r="BD32" s="127">
        <f>IF(ISBLANK(laps_times[[#This Row],[47]]),"DNF",    rounds_cum_time[[#This Row],[46]]+laps_times[[#This Row],[47]])</f>
        <v>0.10446875000000001</v>
      </c>
      <c r="BE32" s="127">
        <f>IF(ISBLANK(laps_times[[#This Row],[48]]),"DNF",    rounds_cum_time[[#This Row],[47]]+laps_times[[#This Row],[48]])</f>
        <v>0.10668171296296297</v>
      </c>
      <c r="BF32" s="127">
        <f>IF(ISBLANK(laps_times[[#This Row],[49]]),"DNF",    rounds_cum_time[[#This Row],[48]]+laps_times[[#This Row],[49]])</f>
        <v>0.10884027777777779</v>
      </c>
      <c r="BG32" s="127">
        <f>IF(ISBLANK(laps_times[[#This Row],[50]]),"DNF",    rounds_cum_time[[#This Row],[49]]+laps_times[[#This Row],[50]])</f>
        <v>0.11103703703703705</v>
      </c>
      <c r="BH32" s="127">
        <f>IF(ISBLANK(laps_times[[#This Row],[51]]),"DNF",    rounds_cum_time[[#This Row],[50]]+laps_times[[#This Row],[51]])</f>
        <v>0.11323842592592594</v>
      </c>
      <c r="BI32" s="127">
        <f>IF(ISBLANK(laps_times[[#This Row],[52]]),"DNF",    rounds_cum_time[[#This Row],[51]]+laps_times[[#This Row],[52]])</f>
        <v>0.11545717592592594</v>
      </c>
      <c r="BJ32" s="127">
        <f>IF(ISBLANK(laps_times[[#This Row],[53]]),"DNF",    rounds_cum_time[[#This Row],[52]]+laps_times[[#This Row],[53]])</f>
        <v>0.11766782407407408</v>
      </c>
      <c r="BK32" s="127">
        <f>IF(ISBLANK(laps_times[[#This Row],[54]]),"DNF",    rounds_cum_time[[#This Row],[53]]+laps_times[[#This Row],[54]])</f>
        <v>0.11989351851851852</v>
      </c>
      <c r="BL32" s="127">
        <f>IF(ISBLANK(laps_times[[#This Row],[55]]),"DNF",    rounds_cum_time[[#This Row],[54]]+laps_times[[#This Row],[55]])</f>
        <v>0.12208796296296297</v>
      </c>
      <c r="BM32" s="127">
        <f>IF(ISBLANK(laps_times[[#This Row],[56]]),"DNF",    rounds_cum_time[[#This Row],[55]]+laps_times[[#This Row],[56]])</f>
        <v>0.12427546296296296</v>
      </c>
      <c r="BN32" s="127">
        <f>IF(ISBLANK(laps_times[[#This Row],[57]]),"DNF",    rounds_cum_time[[#This Row],[56]]+laps_times[[#This Row],[57]])</f>
        <v>0.1264039351851852</v>
      </c>
      <c r="BO32" s="127">
        <f>IF(ISBLANK(laps_times[[#This Row],[58]]),"DNF",    rounds_cum_time[[#This Row],[57]]+laps_times[[#This Row],[58]])</f>
        <v>0.12852893518518518</v>
      </c>
      <c r="BP32" s="127">
        <f>IF(ISBLANK(laps_times[[#This Row],[59]]),"DNF",    rounds_cum_time[[#This Row],[58]]+laps_times[[#This Row],[59]])</f>
        <v>0.13066782407407407</v>
      </c>
      <c r="BQ32" s="127">
        <f>IF(ISBLANK(laps_times[[#This Row],[60]]),"DNF",    rounds_cum_time[[#This Row],[59]]+laps_times[[#This Row],[60]])</f>
        <v>0.13276388888888888</v>
      </c>
      <c r="BR32" s="127">
        <f>IF(ISBLANK(laps_times[[#This Row],[61]]),"DNF",    rounds_cum_time[[#This Row],[60]]+laps_times[[#This Row],[61]])</f>
        <v>0.13476388888888888</v>
      </c>
      <c r="BS32" s="127">
        <f>IF(ISBLANK(laps_times[[#This Row],[62]]),"DNF",    rounds_cum_time[[#This Row],[61]]+laps_times[[#This Row],[62]])</f>
        <v>0.13679398148148147</v>
      </c>
      <c r="BT32" s="128">
        <f>IF(ISBLANK(laps_times[[#This Row],[63]]),"DNF",    rounds_cum_time[[#This Row],[62]]+laps_times[[#This Row],[63]])</f>
        <v>0.1388611111111111</v>
      </c>
      <c r="BU32" s="128">
        <f>IF(ISBLANK(laps_times[[#This Row],[64]]),"DNF",    rounds_cum_time[[#This Row],[63]]+laps_times[[#This Row],[64]])</f>
        <v>0.14093055555555556</v>
      </c>
    </row>
    <row r="33" spans="2:73" x14ac:dyDescent="0.2">
      <c r="B33" s="124">
        <f>laps_times[[#This Row],[poř]]</f>
        <v>30</v>
      </c>
      <c r="C33" s="125">
        <f>laps_times[[#This Row],[s.č.]]</f>
        <v>101</v>
      </c>
      <c r="D33" s="125" t="str">
        <f>laps_times[[#This Row],[jméno]]</f>
        <v>Pur Václav</v>
      </c>
      <c r="E33" s="126">
        <f>laps_times[[#This Row],[roč]]</f>
        <v>1955</v>
      </c>
      <c r="F33" s="126" t="str">
        <f>laps_times[[#This Row],[kat]]</f>
        <v>M60</v>
      </c>
      <c r="G33" s="126">
        <f>laps_times[[#This Row],[poř_kat]]</f>
        <v>1</v>
      </c>
      <c r="H33" s="125" t="str">
        <f>IF(ISBLANK(laps_times[[#This Row],[klub]]),"-",laps_times[[#This Row],[klub]])</f>
        <v>Šumerk</v>
      </c>
      <c r="I33" s="161">
        <f>laps_times[[#This Row],[celk. čas]]</f>
        <v>0.14246990740740742</v>
      </c>
      <c r="J33" s="127">
        <f>laps_times[[#This Row],[1]]</f>
        <v>2.6331018518518517E-3</v>
      </c>
      <c r="K33" s="127">
        <f>IF(ISBLANK(laps_times[[#This Row],[2]]),"DNF",    rounds_cum_time[[#This Row],[1]]+laps_times[[#This Row],[2]])</f>
        <v>4.7708333333333335E-3</v>
      </c>
      <c r="L33" s="127">
        <f>IF(ISBLANK(laps_times[[#This Row],[3]]),"DNF",    rounds_cum_time[[#This Row],[2]]+laps_times[[#This Row],[3]])</f>
        <v>6.9062500000000009E-3</v>
      </c>
      <c r="M33" s="127">
        <f>IF(ISBLANK(laps_times[[#This Row],[4]]),"DNF",    rounds_cum_time[[#This Row],[3]]+laps_times[[#This Row],[4]])</f>
        <v>9.0439814814814827E-3</v>
      </c>
      <c r="N33" s="127">
        <f>IF(ISBLANK(laps_times[[#This Row],[5]]),"DNF",    rounds_cum_time[[#This Row],[4]]+laps_times[[#This Row],[5]])</f>
        <v>1.1138888888888889E-2</v>
      </c>
      <c r="O33" s="127">
        <f>IF(ISBLANK(laps_times[[#This Row],[6]]),"DNF",    rounds_cum_time[[#This Row],[5]]+laps_times[[#This Row],[6]])</f>
        <v>1.325462962962963E-2</v>
      </c>
      <c r="P33" s="127">
        <f>IF(ISBLANK(laps_times[[#This Row],[7]]),"DNF",    rounds_cum_time[[#This Row],[6]]+laps_times[[#This Row],[7]])</f>
        <v>1.5327546296296297E-2</v>
      </c>
      <c r="Q33" s="127">
        <f>IF(ISBLANK(laps_times[[#This Row],[8]]),"DNF",    rounds_cum_time[[#This Row],[7]]+laps_times[[#This Row],[8]])</f>
        <v>1.7420138888888891E-2</v>
      </c>
      <c r="R33" s="127">
        <f>IF(ISBLANK(laps_times[[#This Row],[9]]),"DNF",    rounds_cum_time[[#This Row],[8]]+laps_times[[#This Row],[9]])</f>
        <v>1.9506944444444448E-2</v>
      </c>
      <c r="S33" s="127">
        <f>IF(ISBLANK(laps_times[[#This Row],[10]]),"DNF",    rounds_cum_time[[#This Row],[9]]+laps_times[[#This Row],[10]])</f>
        <v>2.16087962962963E-2</v>
      </c>
      <c r="T33" s="127">
        <f>IF(ISBLANK(laps_times[[#This Row],[11]]),"DNF",    rounds_cum_time[[#This Row],[10]]+laps_times[[#This Row],[11]])</f>
        <v>2.3729166666666669E-2</v>
      </c>
      <c r="U33" s="127">
        <f>IF(ISBLANK(laps_times[[#This Row],[12]]),"DNF",    rounds_cum_time[[#This Row],[11]]+laps_times[[#This Row],[12]])</f>
        <v>2.5812500000000002E-2</v>
      </c>
      <c r="V33" s="127">
        <f>IF(ISBLANK(laps_times[[#This Row],[13]]),"DNF",    rounds_cum_time[[#This Row],[12]]+laps_times[[#This Row],[13]])</f>
        <v>2.7907407407407409E-2</v>
      </c>
      <c r="W33" s="127">
        <f>IF(ISBLANK(laps_times[[#This Row],[14]]),"DNF",    rounds_cum_time[[#This Row],[13]]+laps_times[[#This Row],[14]])</f>
        <v>2.9994212962962966E-2</v>
      </c>
      <c r="X33" s="127">
        <f>IF(ISBLANK(laps_times[[#This Row],[15]]),"DNF",    rounds_cum_time[[#This Row],[14]]+laps_times[[#This Row],[15]])</f>
        <v>3.2063657407407409E-2</v>
      </c>
      <c r="Y33" s="127">
        <f>IF(ISBLANK(laps_times[[#This Row],[16]]),"DNF",    rounds_cum_time[[#This Row],[15]]+laps_times[[#This Row],[16]])</f>
        <v>3.4123842592592595E-2</v>
      </c>
      <c r="Z33" s="127">
        <f>IF(ISBLANK(laps_times[[#This Row],[17]]),"DNF",    rounds_cum_time[[#This Row],[16]]+laps_times[[#This Row],[17]])</f>
        <v>3.619212962962963E-2</v>
      </c>
      <c r="AA33" s="127">
        <f>IF(ISBLANK(laps_times[[#This Row],[18]]),"DNF",    rounds_cum_time[[#This Row],[17]]+laps_times[[#This Row],[18]])</f>
        <v>3.8237268518518518E-2</v>
      </c>
      <c r="AB33" s="127">
        <f>IF(ISBLANK(laps_times[[#This Row],[19]]),"DNF",    rounds_cum_time[[#This Row],[18]]+laps_times[[#This Row],[19]])</f>
        <v>4.0350694444444446E-2</v>
      </c>
      <c r="AC33" s="127">
        <f>IF(ISBLANK(laps_times[[#This Row],[20]]),"DNF",    rounds_cum_time[[#This Row],[19]]+laps_times[[#This Row],[20]])</f>
        <v>4.246064814814815E-2</v>
      </c>
      <c r="AD33" s="127">
        <f>IF(ISBLANK(laps_times[[#This Row],[21]]),"DNF",    rounds_cum_time[[#This Row],[20]]+laps_times[[#This Row],[21]])</f>
        <v>4.4671296296296299E-2</v>
      </c>
      <c r="AE33" s="127">
        <f>IF(ISBLANK(laps_times[[#This Row],[22]]),"DNF",    rounds_cum_time[[#This Row],[21]]+laps_times[[#This Row],[22]])</f>
        <v>4.6783564814814819E-2</v>
      </c>
      <c r="AF33" s="127">
        <f>IF(ISBLANK(laps_times[[#This Row],[23]]),"DNF",    rounds_cum_time[[#This Row],[22]]+laps_times[[#This Row],[23]])</f>
        <v>4.886805555555556E-2</v>
      </c>
      <c r="AG33" s="127">
        <f>IF(ISBLANK(laps_times[[#This Row],[24]]),"DNF",    rounds_cum_time[[#This Row],[23]]+laps_times[[#This Row],[24]])</f>
        <v>5.1004629629629636E-2</v>
      </c>
      <c r="AH33" s="127">
        <f>IF(ISBLANK(laps_times[[#This Row],[25]]),"DNF",    rounds_cum_time[[#This Row],[24]]+laps_times[[#This Row],[25]])</f>
        <v>5.3150462962962969E-2</v>
      </c>
      <c r="AI33" s="127">
        <f>IF(ISBLANK(laps_times[[#This Row],[26]]),"DNF",    rounds_cum_time[[#This Row],[25]]+laps_times[[#This Row],[26]])</f>
        <v>5.5299768518518526E-2</v>
      </c>
      <c r="AJ33" s="127">
        <f>IF(ISBLANK(laps_times[[#This Row],[27]]),"DNF",    rounds_cum_time[[#This Row],[26]]+laps_times[[#This Row],[27]])</f>
        <v>5.7438657407407417E-2</v>
      </c>
      <c r="AK33" s="127">
        <f>IF(ISBLANK(laps_times[[#This Row],[28]]),"DNF",    rounds_cum_time[[#This Row],[27]]+laps_times[[#This Row],[28]])</f>
        <v>5.959837962962964E-2</v>
      </c>
      <c r="AL33" s="127">
        <f>IF(ISBLANK(laps_times[[#This Row],[29]]),"DNF",    rounds_cum_time[[#This Row],[28]]+laps_times[[#This Row],[29]])</f>
        <v>6.1792824074074083E-2</v>
      </c>
      <c r="AM33" s="127">
        <f>IF(ISBLANK(laps_times[[#This Row],[30]]),"DNF",    rounds_cum_time[[#This Row],[29]]+laps_times[[#This Row],[30]])</f>
        <v>6.3959490740740754E-2</v>
      </c>
      <c r="AN33" s="127">
        <f>IF(ISBLANK(laps_times[[#This Row],[31]]),"DNF",    rounds_cum_time[[#This Row],[30]]+laps_times[[#This Row],[31]])</f>
        <v>6.6146990740740749E-2</v>
      </c>
      <c r="AO33" s="127">
        <f>IF(ISBLANK(laps_times[[#This Row],[32]]),"DNF",    rounds_cum_time[[#This Row],[31]]+laps_times[[#This Row],[32]])</f>
        <v>6.84039351851852E-2</v>
      </c>
      <c r="AP33" s="127">
        <f>IF(ISBLANK(laps_times[[#This Row],[33]]),"DNF",    rounds_cum_time[[#This Row],[32]]+laps_times[[#This Row],[33]])</f>
        <v>7.0612268518518539E-2</v>
      </c>
      <c r="AQ33" s="127">
        <f>IF(ISBLANK(laps_times[[#This Row],[34]]),"DNF",    rounds_cum_time[[#This Row],[33]]+laps_times[[#This Row],[34]])</f>
        <v>7.2828703703703729E-2</v>
      </c>
      <c r="AR33" s="127">
        <f>IF(ISBLANK(laps_times[[#This Row],[35]]),"DNF",    rounds_cum_time[[#This Row],[34]]+laps_times[[#This Row],[35]])</f>
        <v>7.5008101851851874E-2</v>
      </c>
      <c r="AS33" s="127">
        <f>IF(ISBLANK(laps_times[[#This Row],[36]]),"DNF",    rounds_cum_time[[#This Row],[35]]+laps_times[[#This Row],[36]])</f>
        <v>7.7090277777777799E-2</v>
      </c>
      <c r="AT33" s="127">
        <f>IF(ISBLANK(laps_times[[#This Row],[37]]),"DNF",    rounds_cum_time[[#This Row],[36]]+laps_times[[#This Row],[37]])</f>
        <v>7.9172453703703724E-2</v>
      </c>
      <c r="AU33" s="127">
        <f>IF(ISBLANK(laps_times[[#This Row],[38]]),"DNF",    rounds_cum_time[[#This Row],[37]]+laps_times[[#This Row],[38]])</f>
        <v>8.117013888888891E-2</v>
      </c>
      <c r="AV33" s="127">
        <f>IF(ISBLANK(laps_times[[#This Row],[39]]),"DNF",    rounds_cum_time[[#This Row],[38]]+laps_times[[#This Row],[39]])</f>
        <v>8.3383101851851868E-2</v>
      </c>
      <c r="AW33" s="127">
        <f>IF(ISBLANK(laps_times[[#This Row],[40]]),"DNF",    rounds_cum_time[[#This Row],[39]]+laps_times[[#This Row],[40]])</f>
        <v>8.5594907407407425E-2</v>
      </c>
      <c r="AX33" s="127">
        <f>IF(ISBLANK(laps_times[[#This Row],[41]]),"DNF",    rounds_cum_time[[#This Row],[40]]+laps_times[[#This Row],[41]])</f>
        <v>8.7800925925925949E-2</v>
      </c>
      <c r="AY33" s="127">
        <f>IF(ISBLANK(laps_times[[#This Row],[42]]),"DNF",    rounds_cum_time[[#This Row],[41]]+laps_times[[#This Row],[42]])</f>
        <v>9.0040509259259285E-2</v>
      </c>
      <c r="AZ33" s="127">
        <f>IF(ISBLANK(laps_times[[#This Row],[43]]),"DNF",    rounds_cum_time[[#This Row],[42]]+laps_times[[#This Row],[43]])</f>
        <v>9.2306712962962986E-2</v>
      </c>
      <c r="BA33" s="127">
        <f>IF(ISBLANK(laps_times[[#This Row],[44]]),"DNF",    rounds_cum_time[[#This Row],[43]]+laps_times[[#This Row],[44]])</f>
        <v>9.4642361111111128E-2</v>
      </c>
      <c r="BB33" s="127">
        <f>IF(ISBLANK(laps_times[[#This Row],[45]]),"DNF",    rounds_cum_time[[#This Row],[44]]+laps_times[[#This Row],[45]])</f>
        <v>9.6909722222222244E-2</v>
      </c>
      <c r="BC33" s="127">
        <f>IF(ISBLANK(laps_times[[#This Row],[46]]),"DNF",    rounds_cum_time[[#This Row],[45]]+laps_times[[#This Row],[46]])</f>
        <v>9.9174768518518544E-2</v>
      </c>
      <c r="BD33" s="127">
        <f>IF(ISBLANK(laps_times[[#This Row],[47]]),"DNF",    rounds_cum_time[[#This Row],[46]]+laps_times[[#This Row],[47]])</f>
        <v>0.10144560185185188</v>
      </c>
      <c r="BE33" s="127">
        <f>IF(ISBLANK(laps_times[[#This Row],[48]]),"DNF",    rounds_cum_time[[#This Row],[47]]+laps_times[[#This Row],[48]])</f>
        <v>0.10376504629629632</v>
      </c>
      <c r="BF33" s="127">
        <f>IF(ISBLANK(laps_times[[#This Row],[49]]),"DNF",    rounds_cum_time[[#This Row],[48]]+laps_times[[#This Row],[49]])</f>
        <v>0.10612847222222224</v>
      </c>
      <c r="BG33" s="127">
        <f>IF(ISBLANK(laps_times[[#This Row],[50]]),"DNF",    rounds_cum_time[[#This Row],[49]]+laps_times[[#This Row],[50]])</f>
        <v>0.10846180555555558</v>
      </c>
      <c r="BH33" s="127">
        <f>IF(ISBLANK(laps_times[[#This Row],[51]]),"DNF",    rounds_cum_time[[#This Row],[50]]+laps_times[[#This Row],[51]])</f>
        <v>0.11085185185185188</v>
      </c>
      <c r="BI33" s="127">
        <f>IF(ISBLANK(laps_times[[#This Row],[52]]),"DNF",    rounds_cum_time[[#This Row],[51]]+laps_times[[#This Row],[52]])</f>
        <v>0.1131990740740741</v>
      </c>
      <c r="BJ33" s="127">
        <f>IF(ISBLANK(laps_times[[#This Row],[53]]),"DNF",    rounds_cum_time[[#This Row],[52]]+laps_times[[#This Row],[53]])</f>
        <v>0.11560300925925929</v>
      </c>
      <c r="BK33" s="127">
        <f>IF(ISBLANK(laps_times[[#This Row],[54]]),"DNF",    rounds_cum_time[[#This Row],[53]]+laps_times[[#This Row],[54]])</f>
        <v>0.11801967592592595</v>
      </c>
      <c r="BL33" s="127">
        <f>IF(ISBLANK(laps_times[[#This Row],[55]]),"DNF",    rounds_cum_time[[#This Row],[54]]+laps_times[[#This Row],[55]])</f>
        <v>0.12052199074074077</v>
      </c>
      <c r="BM33" s="127">
        <f>IF(ISBLANK(laps_times[[#This Row],[56]]),"DNF",    rounds_cum_time[[#This Row],[55]]+laps_times[[#This Row],[56]])</f>
        <v>0.12293634259259262</v>
      </c>
      <c r="BN33" s="127">
        <f>IF(ISBLANK(laps_times[[#This Row],[57]]),"DNF",    rounds_cum_time[[#This Row],[56]]+laps_times[[#This Row],[57]])</f>
        <v>0.12530787037037039</v>
      </c>
      <c r="BO33" s="127">
        <f>IF(ISBLANK(laps_times[[#This Row],[58]]),"DNF",    rounds_cum_time[[#This Row],[57]]+laps_times[[#This Row],[58]])</f>
        <v>0.12764814814814818</v>
      </c>
      <c r="BP33" s="127">
        <f>IF(ISBLANK(laps_times[[#This Row],[59]]),"DNF",    rounds_cum_time[[#This Row],[58]]+laps_times[[#This Row],[59]])</f>
        <v>0.13007870370370372</v>
      </c>
      <c r="BQ33" s="127">
        <f>IF(ISBLANK(laps_times[[#This Row],[60]]),"DNF",    rounds_cum_time[[#This Row],[59]]+laps_times[[#This Row],[60]])</f>
        <v>0.13260763888888891</v>
      </c>
      <c r="BR33" s="127">
        <f>IF(ISBLANK(laps_times[[#This Row],[61]]),"DNF",    rounds_cum_time[[#This Row],[60]]+laps_times[[#This Row],[61]])</f>
        <v>0.1351539351851852</v>
      </c>
      <c r="BS33" s="127">
        <f>IF(ISBLANK(laps_times[[#This Row],[62]]),"DNF",    rounds_cum_time[[#This Row],[61]]+laps_times[[#This Row],[62]])</f>
        <v>0.13770833333333335</v>
      </c>
      <c r="BT33" s="128">
        <f>IF(ISBLANK(laps_times[[#This Row],[63]]),"DNF",    rounds_cum_time[[#This Row],[62]]+laps_times[[#This Row],[63]])</f>
        <v>0.1402141203703704</v>
      </c>
      <c r="BU33" s="128">
        <f>IF(ISBLANK(laps_times[[#This Row],[64]]),"DNF",    rounds_cum_time[[#This Row],[63]]+laps_times[[#This Row],[64]])</f>
        <v>0.14246990740740745</v>
      </c>
    </row>
    <row r="34" spans="2:73" x14ac:dyDescent="0.2">
      <c r="B34" s="124">
        <f>laps_times[[#This Row],[poř]]</f>
        <v>31</v>
      </c>
      <c r="C34" s="125">
        <f>laps_times[[#This Row],[s.č.]]</f>
        <v>93</v>
      </c>
      <c r="D34" s="125" t="str">
        <f>laps_times[[#This Row],[jméno]]</f>
        <v>Saari Juuso</v>
      </c>
      <c r="E34" s="126">
        <f>laps_times[[#This Row],[roč]]</f>
        <v>1993</v>
      </c>
      <c r="F34" s="126" t="str">
        <f>laps_times[[#This Row],[kat]]</f>
        <v>M20</v>
      </c>
      <c r="G34" s="126">
        <f>laps_times[[#This Row],[poř_kat]]</f>
        <v>2</v>
      </c>
      <c r="H34" s="125" t="str">
        <f>IF(ISBLANK(laps_times[[#This Row],[klub]]),"-",laps_times[[#This Row],[klub]])</f>
        <v>Hinnerjoen Yritys</v>
      </c>
      <c r="I34" s="161">
        <f>laps_times[[#This Row],[celk. čas]]</f>
        <v>0.14353125</v>
      </c>
      <c r="J34" s="127">
        <f>laps_times[[#This Row],[1]]</f>
        <v>2.8969907407407412E-3</v>
      </c>
      <c r="K34" s="127">
        <f>IF(ISBLANK(laps_times[[#This Row],[2]]),"DNF",    rounds_cum_time[[#This Row],[1]]+laps_times[[#This Row],[2]])</f>
        <v>5.1875000000000003E-3</v>
      </c>
      <c r="L34" s="127">
        <f>IF(ISBLANK(laps_times[[#This Row],[3]]),"DNF",    rounds_cum_time[[#This Row],[2]]+laps_times[[#This Row],[3]])</f>
        <v>7.4583333333333342E-3</v>
      </c>
      <c r="M34" s="127">
        <f>IF(ISBLANK(laps_times[[#This Row],[4]]),"DNF",    rounds_cum_time[[#This Row],[3]]+laps_times[[#This Row],[4]])</f>
        <v>9.6817129629629631E-3</v>
      </c>
      <c r="N34" s="127">
        <f>IF(ISBLANK(laps_times[[#This Row],[5]]),"DNF",    rounds_cum_time[[#This Row],[4]]+laps_times[[#This Row],[5]])</f>
        <v>1.1883101851851851E-2</v>
      </c>
      <c r="O34" s="127">
        <f>IF(ISBLANK(laps_times[[#This Row],[6]]),"DNF",    rounds_cum_time[[#This Row],[5]]+laps_times[[#This Row],[6]])</f>
        <v>1.4099537037037037E-2</v>
      </c>
      <c r="P34" s="127">
        <f>IF(ISBLANK(laps_times[[#This Row],[7]]),"DNF",    rounds_cum_time[[#This Row],[6]]+laps_times[[#This Row],[7]])</f>
        <v>1.6285879629629629E-2</v>
      </c>
      <c r="Q34" s="127">
        <f>IF(ISBLANK(laps_times[[#This Row],[8]]),"DNF",    rounds_cum_time[[#This Row],[7]]+laps_times[[#This Row],[8]])</f>
        <v>1.8519675925925926E-2</v>
      </c>
      <c r="R34" s="127">
        <f>IF(ISBLANK(laps_times[[#This Row],[9]]),"DNF",    rounds_cum_time[[#This Row],[8]]+laps_times[[#This Row],[9]])</f>
        <v>2.0731481481481483E-2</v>
      </c>
      <c r="S34" s="127">
        <f>IF(ISBLANK(laps_times[[#This Row],[10]]),"DNF",    rounds_cum_time[[#This Row],[9]]+laps_times[[#This Row],[10]])</f>
        <v>2.292939814814815E-2</v>
      </c>
      <c r="T34" s="127">
        <f>IF(ISBLANK(laps_times[[#This Row],[11]]),"DNF",    rounds_cum_time[[#This Row],[10]]+laps_times[[#This Row],[11]])</f>
        <v>2.5119212962962965E-2</v>
      </c>
      <c r="U34" s="127">
        <f>IF(ISBLANK(laps_times[[#This Row],[12]]),"DNF",    rounds_cum_time[[#This Row],[11]]+laps_times[[#This Row],[12]])</f>
        <v>2.7321759259259261E-2</v>
      </c>
      <c r="V34" s="127">
        <f>IF(ISBLANK(laps_times[[#This Row],[13]]),"DNF",    rounds_cum_time[[#This Row],[12]]+laps_times[[#This Row],[13]])</f>
        <v>2.942476851851852E-2</v>
      </c>
      <c r="W34" s="127">
        <f>IF(ISBLANK(laps_times[[#This Row],[14]]),"DNF",    rounds_cum_time[[#This Row],[13]]+laps_times[[#This Row],[14]])</f>
        <v>3.1567129629629632E-2</v>
      </c>
      <c r="X34" s="127">
        <f>IF(ISBLANK(laps_times[[#This Row],[15]]),"DNF",    rounds_cum_time[[#This Row],[14]]+laps_times[[#This Row],[15]])</f>
        <v>3.3655092592592598E-2</v>
      </c>
      <c r="Y34" s="127">
        <f>IF(ISBLANK(laps_times[[#This Row],[16]]),"DNF",    rounds_cum_time[[#This Row],[15]]+laps_times[[#This Row],[16]])</f>
        <v>3.5780092592592599E-2</v>
      </c>
      <c r="Z34" s="127">
        <f>IF(ISBLANK(laps_times[[#This Row],[17]]),"DNF",    rounds_cum_time[[#This Row],[16]]+laps_times[[#This Row],[17]])</f>
        <v>3.7859953703703708E-2</v>
      </c>
      <c r="AA34" s="127">
        <f>IF(ISBLANK(laps_times[[#This Row],[18]]),"DNF",    rounds_cum_time[[#This Row],[17]]+laps_times[[#This Row],[18]])</f>
        <v>3.9959490740740747E-2</v>
      </c>
      <c r="AB34" s="127">
        <f>IF(ISBLANK(laps_times[[#This Row],[19]]),"DNF",    rounds_cum_time[[#This Row],[18]]+laps_times[[#This Row],[19]])</f>
        <v>4.1945601851851859E-2</v>
      </c>
      <c r="AC34" s="127">
        <f>IF(ISBLANK(laps_times[[#This Row],[20]]),"DNF",    rounds_cum_time[[#This Row],[19]]+laps_times[[#This Row],[20]])</f>
        <v>4.3988425925925931E-2</v>
      </c>
      <c r="AD34" s="127">
        <f>IF(ISBLANK(laps_times[[#This Row],[21]]),"DNF",    rounds_cum_time[[#This Row],[20]]+laps_times[[#This Row],[21]])</f>
        <v>4.6083333333333337E-2</v>
      </c>
      <c r="AE34" s="127">
        <f>IF(ISBLANK(laps_times[[#This Row],[22]]),"DNF",    rounds_cum_time[[#This Row],[21]]+laps_times[[#This Row],[22]])</f>
        <v>4.81238425925926E-2</v>
      </c>
      <c r="AF34" s="127">
        <f>IF(ISBLANK(laps_times[[#This Row],[23]]),"DNF",    rounds_cum_time[[#This Row],[22]]+laps_times[[#This Row],[23]])</f>
        <v>5.0200231481481492E-2</v>
      </c>
      <c r="AG34" s="127">
        <f>IF(ISBLANK(laps_times[[#This Row],[24]]),"DNF",    rounds_cum_time[[#This Row],[23]]+laps_times[[#This Row],[24]])</f>
        <v>5.2312500000000012E-2</v>
      </c>
      <c r="AH34" s="127">
        <f>IF(ISBLANK(laps_times[[#This Row],[25]]),"DNF",    rounds_cum_time[[#This Row],[24]]+laps_times[[#This Row],[25]])</f>
        <v>5.4435185185185198E-2</v>
      </c>
      <c r="AI34" s="127">
        <f>IF(ISBLANK(laps_times[[#This Row],[26]]),"DNF",    rounds_cum_time[[#This Row],[25]]+laps_times[[#This Row],[26]])</f>
        <v>5.654629629629631E-2</v>
      </c>
      <c r="AJ34" s="127">
        <f>IF(ISBLANK(laps_times[[#This Row],[27]]),"DNF",    rounds_cum_time[[#This Row],[26]]+laps_times[[#This Row],[27]])</f>
        <v>5.8646990740740756E-2</v>
      </c>
      <c r="AK34" s="127">
        <f>IF(ISBLANK(laps_times[[#This Row],[28]]),"DNF",    rounds_cum_time[[#This Row],[27]]+laps_times[[#This Row],[28]])</f>
        <v>6.070833333333335E-2</v>
      </c>
      <c r="AL34" s="127">
        <f>IF(ISBLANK(laps_times[[#This Row],[29]]),"DNF",    rounds_cum_time[[#This Row],[28]]+laps_times[[#This Row],[29]])</f>
        <v>6.276041666666668E-2</v>
      </c>
      <c r="AM34" s="127">
        <f>IF(ISBLANK(laps_times[[#This Row],[30]]),"DNF",    rounds_cum_time[[#This Row],[29]]+laps_times[[#This Row],[30]])</f>
        <v>6.4834490740740755E-2</v>
      </c>
      <c r="AN34" s="127">
        <f>IF(ISBLANK(laps_times[[#This Row],[31]]),"DNF",    rounds_cum_time[[#This Row],[30]]+laps_times[[#This Row],[31]])</f>
        <v>6.6927083333333345E-2</v>
      </c>
      <c r="AO34" s="127">
        <f>IF(ISBLANK(laps_times[[#This Row],[32]]),"DNF",    rounds_cum_time[[#This Row],[31]]+laps_times[[#This Row],[32]])</f>
        <v>6.8994212962962972E-2</v>
      </c>
      <c r="AP34" s="127">
        <f>IF(ISBLANK(laps_times[[#This Row],[33]]),"DNF",    rounds_cum_time[[#This Row],[32]]+laps_times[[#This Row],[33]])</f>
        <v>7.1048611111111118E-2</v>
      </c>
      <c r="AQ34" s="127">
        <f>IF(ISBLANK(laps_times[[#This Row],[34]]),"DNF",    rounds_cum_time[[#This Row],[33]]+laps_times[[#This Row],[34]])</f>
        <v>7.3087962962962966E-2</v>
      </c>
      <c r="AR34" s="127">
        <f>IF(ISBLANK(laps_times[[#This Row],[35]]),"DNF",    rounds_cum_time[[#This Row],[34]]+laps_times[[#This Row],[35]])</f>
        <v>7.5199074074074071E-2</v>
      </c>
      <c r="AS34" s="127">
        <f>IF(ISBLANK(laps_times[[#This Row],[36]]),"DNF",    rounds_cum_time[[#This Row],[35]]+laps_times[[#This Row],[36]])</f>
        <v>7.7291666666666661E-2</v>
      </c>
      <c r="AT34" s="127">
        <f>IF(ISBLANK(laps_times[[#This Row],[37]]),"DNF",    rounds_cum_time[[#This Row],[36]]+laps_times[[#This Row],[37]])</f>
        <v>7.9393518518518516E-2</v>
      </c>
      <c r="AU34" s="127">
        <f>IF(ISBLANK(laps_times[[#This Row],[38]]),"DNF",    rounds_cum_time[[#This Row],[37]]+laps_times[[#This Row],[38]])</f>
        <v>8.1440972222222213E-2</v>
      </c>
      <c r="AV34" s="127">
        <f>IF(ISBLANK(laps_times[[#This Row],[39]]),"DNF",    rounds_cum_time[[#This Row],[38]]+laps_times[[#This Row],[39]])</f>
        <v>8.3538194444444436E-2</v>
      </c>
      <c r="AW34" s="127">
        <f>IF(ISBLANK(laps_times[[#This Row],[40]]),"DNF",    rounds_cum_time[[#This Row],[39]]+laps_times[[#This Row],[40]])</f>
        <v>8.5663194444444438E-2</v>
      </c>
      <c r="AX34" s="127">
        <f>IF(ISBLANK(laps_times[[#This Row],[41]]),"DNF",    rounds_cum_time[[#This Row],[40]]+laps_times[[#This Row],[41]])</f>
        <v>8.786574074074073E-2</v>
      </c>
      <c r="AY34" s="127">
        <f>IF(ISBLANK(laps_times[[#This Row],[42]]),"DNF",    rounds_cum_time[[#This Row],[41]]+laps_times[[#This Row],[42]])</f>
        <v>8.9993055555555548E-2</v>
      </c>
      <c r="AZ34" s="127">
        <f>IF(ISBLANK(laps_times[[#This Row],[43]]),"DNF",    rounds_cum_time[[#This Row],[42]]+laps_times[[#This Row],[43]])</f>
        <v>9.2142361111111099E-2</v>
      </c>
      <c r="BA34" s="127">
        <f>IF(ISBLANK(laps_times[[#This Row],[44]]),"DNF",    rounds_cum_time[[#This Row],[43]]+laps_times[[#This Row],[44]])</f>
        <v>9.4276620370370351E-2</v>
      </c>
      <c r="BB34" s="127">
        <f>IF(ISBLANK(laps_times[[#This Row],[45]]),"DNF",    rounds_cum_time[[#This Row],[44]]+laps_times[[#This Row],[45]])</f>
        <v>9.6484953703703691E-2</v>
      </c>
      <c r="BC34" s="127">
        <f>IF(ISBLANK(laps_times[[#This Row],[46]]),"DNF",    rounds_cum_time[[#This Row],[45]]+laps_times[[#This Row],[46]])</f>
        <v>9.8703703703703696E-2</v>
      </c>
      <c r="BD34" s="127">
        <f>IF(ISBLANK(laps_times[[#This Row],[47]]),"DNF",    rounds_cum_time[[#This Row],[46]]+laps_times[[#This Row],[47]])</f>
        <v>0.1009386574074074</v>
      </c>
      <c r="BE34" s="127">
        <f>IF(ISBLANK(laps_times[[#This Row],[48]]),"DNF",    rounds_cum_time[[#This Row],[47]]+laps_times[[#This Row],[48]])</f>
        <v>0.10315162037037036</v>
      </c>
      <c r="BF34" s="127">
        <f>IF(ISBLANK(laps_times[[#This Row],[49]]),"DNF",    rounds_cum_time[[#This Row],[48]]+laps_times[[#This Row],[49]])</f>
        <v>0.10542592592592591</v>
      </c>
      <c r="BG34" s="127">
        <f>IF(ISBLANK(laps_times[[#This Row],[50]]),"DNF",    rounds_cum_time[[#This Row],[49]]+laps_times[[#This Row],[50]])</f>
        <v>0.10777662037037035</v>
      </c>
      <c r="BH34" s="127">
        <f>IF(ISBLANK(laps_times[[#This Row],[51]]),"DNF",    rounds_cum_time[[#This Row],[50]]+laps_times[[#This Row],[51]])</f>
        <v>0.11008796296296294</v>
      </c>
      <c r="BI34" s="127">
        <f>IF(ISBLANK(laps_times[[#This Row],[52]]),"DNF",    rounds_cum_time[[#This Row],[51]]+laps_times[[#This Row],[52]])</f>
        <v>0.11268865740740738</v>
      </c>
      <c r="BJ34" s="127">
        <f>IF(ISBLANK(laps_times[[#This Row],[53]]),"DNF",    rounds_cum_time[[#This Row],[52]]+laps_times[[#This Row],[53]])</f>
        <v>0.11531365740740739</v>
      </c>
      <c r="BK34" s="127">
        <f>IF(ISBLANK(laps_times[[#This Row],[54]]),"DNF",    rounds_cum_time[[#This Row],[53]]+laps_times[[#This Row],[54]])</f>
        <v>0.11803124999999998</v>
      </c>
      <c r="BL34" s="127">
        <f>IF(ISBLANK(laps_times[[#This Row],[55]]),"DNF",    rounds_cum_time[[#This Row],[54]]+laps_times[[#This Row],[55]])</f>
        <v>0.12075925925925923</v>
      </c>
      <c r="BM34" s="127">
        <f>IF(ISBLANK(laps_times[[#This Row],[56]]),"DNF",    rounds_cum_time[[#This Row],[55]]+laps_times[[#This Row],[56]])</f>
        <v>0.1235497685185185</v>
      </c>
      <c r="BN34" s="127">
        <f>IF(ISBLANK(laps_times[[#This Row],[57]]),"DNF",    rounds_cum_time[[#This Row],[56]]+laps_times[[#This Row],[57]])</f>
        <v>0.12643402777777776</v>
      </c>
      <c r="BO34" s="127">
        <f>IF(ISBLANK(laps_times[[#This Row],[58]]),"DNF",    rounds_cum_time[[#This Row],[57]]+laps_times[[#This Row],[58]])</f>
        <v>0.12876736111111109</v>
      </c>
      <c r="BP34" s="127">
        <f>IF(ISBLANK(laps_times[[#This Row],[59]]),"DNF",    rounds_cum_time[[#This Row],[58]]+laps_times[[#This Row],[59]])</f>
        <v>0.13118171296296294</v>
      </c>
      <c r="BQ34" s="127">
        <f>IF(ISBLANK(laps_times[[#This Row],[60]]),"DNF",    rounds_cum_time[[#This Row],[59]]+laps_times[[#This Row],[60]])</f>
        <v>0.13366666666666663</v>
      </c>
      <c r="BR34" s="127">
        <f>IF(ISBLANK(laps_times[[#This Row],[61]]),"DNF",    rounds_cum_time[[#This Row],[60]]+laps_times[[#This Row],[61]])</f>
        <v>0.13626504629629627</v>
      </c>
      <c r="BS34" s="127">
        <f>IF(ISBLANK(laps_times[[#This Row],[62]]),"DNF",    rounds_cum_time[[#This Row],[61]]+laps_times[[#This Row],[62]])</f>
        <v>0.13873495370370367</v>
      </c>
      <c r="BT34" s="128">
        <f>IF(ISBLANK(laps_times[[#This Row],[63]]),"DNF",    rounds_cum_time[[#This Row],[62]]+laps_times[[#This Row],[63]])</f>
        <v>0.1411759259259259</v>
      </c>
      <c r="BU34" s="128">
        <f>IF(ISBLANK(laps_times[[#This Row],[64]]),"DNF",    rounds_cum_time[[#This Row],[63]]+laps_times[[#This Row],[64]])</f>
        <v>0.14353124999999997</v>
      </c>
    </row>
    <row r="35" spans="2:73" x14ac:dyDescent="0.2">
      <c r="B35" s="124">
        <f>laps_times[[#This Row],[poř]]</f>
        <v>32</v>
      </c>
      <c r="C35" s="125">
        <f>laps_times[[#This Row],[s.č.]]</f>
        <v>38</v>
      </c>
      <c r="D35" s="125" t="str">
        <f>laps_times[[#This Row],[jméno]]</f>
        <v>Hons Pavel</v>
      </c>
      <c r="E35" s="126">
        <f>laps_times[[#This Row],[roč]]</f>
        <v>1970</v>
      </c>
      <c r="F35" s="126" t="str">
        <f>laps_times[[#This Row],[kat]]</f>
        <v>M40</v>
      </c>
      <c r="G35" s="126">
        <f>laps_times[[#This Row],[poř_kat]]</f>
        <v>12</v>
      </c>
      <c r="H35" s="125" t="str">
        <f>IF(ISBLANK(laps_times[[#This Row],[klub]]),"-",laps_times[[#This Row],[klub]])</f>
        <v>MK Kladno</v>
      </c>
      <c r="I35" s="161">
        <f>laps_times[[#This Row],[celk. čas]]</f>
        <v>0.14437037037037037</v>
      </c>
      <c r="J35" s="127">
        <f>laps_times[[#This Row],[1]]</f>
        <v>2.8819444444444444E-3</v>
      </c>
      <c r="K35" s="127">
        <f>IF(ISBLANK(laps_times[[#This Row],[2]]),"DNF",    rounds_cum_time[[#This Row],[1]]+laps_times[[#This Row],[2]])</f>
        <v>5.1712962962962962E-3</v>
      </c>
      <c r="L35" s="127">
        <f>IF(ISBLANK(laps_times[[#This Row],[3]]),"DNF",    rounds_cum_time[[#This Row],[2]]+laps_times[[#This Row],[3]])</f>
        <v>7.5057870370370365E-3</v>
      </c>
      <c r="M35" s="127">
        <f>IF(ISBLANK(laps_times[[#This Row],[4]]),"DNF",    rounds_cum_time[[#This Row],[3]]+laps_times[[#This Row],[4]])</f>
        <v>9.7824074074074063E-3</v>
      </c>
      <c r="N35" s="127">
        <f>IF(ISBLANK(laps_times[[#This Row],[5]]),"DNF",    rounds_cum_time[[#This Row],[4]]+laps_times[[#This Row],[5]])</f>
        <v>1.2017361111111111E-2</v>
      </c>
      <c r="O35" s="127">
        <f>IF(ISBLANK(laps_times[[#This Row],[6]]),"DNF",    rounds_cum_time[[#This Row],[5]]+laps_times[[#This Row],[6]])</f>
        <v>1.4249999999999999E-2</v>
      </c>
      <c r="P35" s="127">
        <f>IF(ISBLANK(laps_times[[#This Row],[7]]),"DNF",    rounds_cum_time[[#This Row],[6]]+laps_times[[#This Row],[7]])</f>
        <v>1.6483796296296295E-2</v>
      </c>
      <c r="Q35" s="127">
        <f>IF(ISBLANK(laps_times[[#This Row],[8]]),"DNF",    rounds_cum_time[[#This Row],[7]]+laps_times[[#This Row],[8]])</f>
        <v>1.8699074074074073E-2</v>
      </c>
      <c r="R35" s="127">
        <f>IF(ISBLANK(laps_times[[#This Row],[9]]),"DNF",    rounds_cum_time[[#This Row],[8]]+laps_times[[#This Row],[9]])</f>
        <v>2.0886574074074071E-2</v>
      </c>
      <c r="S35" s="127">
        <f>IF(ISBLANK(laps_times[[#This Row],[10]]),"DNF",    rounds_cum_time[[#This Row],[9]]+laps_times[[#This Row],[10]])</f>
        <v>2.3188657407407404E-2</v>
      </c>
      <c r="T35" s="127">
        <f>IF(ISBLANK(laps_times[[#This Row],[11]]),"DNF",    rounds_cum_time[[#This Row],[10]]+laps_times[[#This Row],[11]])</f>
        <v>2.5435185185185182E-2</v>
      </c>
      <c r="U35" s="127">
        <f>IF(ISBLANK(laps_times[[#This Row],[12]]),"DNF",    rounds_cum_time[[#This Row],[11]]+laps_times[[#This Row],[12]])</f>
        <v>2.7634259259259258E-2</v>
      </c>
      <c r="V35" s="127">
        <f>IF(ISBLANK(laps_times[[#This Row],[13]]),"DNF",    rounds_cum_time[[#This Row],[12]]+laps_times[[#This Row],[13]])</f>
        <v>2.9809027777777775E-2</v>
      </c>
      <c r="W35" s="127">
        <f>IF(ISBLANK(laps_times[[#This Row],[14]]),"DNF",    rounds_cum_time[[#This Row],[13]]+laps_times[[#This Row],[14]])</f>
        <v>3.1999999999999994E-2</v>
      </c>
      <c r="X35" s="127">
        <f>IF(ISBLANK(laps_times[[#This Row],[15]]),"DNF",    rounds_cum_time[[#This Row],[14]]+laps_times[[#This Row],[15]])</f>
        <v>3.4148148148148143E-2</v>
      </c>
      <c r="Y35" s="127">
        <f>IF(ISBLANK(laps_times[[#This Row],[16]]),"DNF",    rounds_cum_time[[#This Row],[15]]+laps_times[[#This Row],[16]])</f>
        <v>3.6358796296296292E-2</v>
      </c>
      <c r="Z35" s="127">
        <f>IF(ISBLANK(laps_times[[#This Row],[17]]),"DNF",    rounds_cum_time[[#This Row],[16]]+laps_times[[#This Row],[17]])</f>
        <v>3.8651620370370364E-2</v>
      </c>
      <c r="AA35" s="127">
        <f>IF(ISBLANK(laps_times[[#This Row],[18]]),"DNF",    rounds_cum_time[[#This Row],[17]]+laps_times[[#This Row],[18]])</f>
        <v>4.0939814814814811E-2</v>
      </c>
      <c r="AB35" s="127">
        <f>IF(ISBLANK(laps_times[[#This Row],[19]]),"DNF",    rounds_cum_time[[#This Row],[18]]+laps_times[[#This Row],[19]])</f>
        <v>4.3178240740740739E-2</v>
      </c>
      <c r="AC35" s="127">
        <f>IF(ISBLANK(laps_times[[#This Row],[20]]),"DNF",    rounds_cum_time[[#This Row],[19]]+laps_times[[#This Row],[20]])</f>
        <v>4.5363425925925925E-2</v>
      </c>
      <c r="AD35" s="127">
        <f>IF(ISBLANK(laps_times[[#This Row],[21]]),"DNF",    rounds_cum_time[[#This Row],[20]]+laps_times[[#This Row],[21]])</f>
        <v>4.7563657407407409E-2</v>
      </c>
      <c r="AE35" s="127">
        <f>IF(ISBLANK(laps_times[[#This Row],[22]]),"DNF",    rounds_cum_time[[#This Row],[21]]+laps_times[[#This Row],[22]])</f>
        <v>4.9740740740740745E-2</v>
      </c>
      <c r="AF35" s="127">
        <f>IF(ISBLANK(laps_times[[#This Row],[23]]),"DNF",    rounds_cum_time[[#This Row],[22]]+laps_times[[#This Row],[23]])</f>
        <v>5.1940972222222229E-2</v>
      </c>
      <c r="AG35" s="127">
        <f>IF(ISBLANK(laps_times[[#This Row],[24]]),"DNF",    rounds_cum_time[[#This Row],[23]]+laps_times[[#This Row],[24]])</f>
        <v>5.4115740740740749E-2</v>
      </c>
      <c r="AH35" s="127">
        <f>IF(ISBLANK(laps_times[[#This Row],[25]]),"DNF",    rounds_cum_time[[#This Row],[24]]+laps_times[[#This Row],[25]])</f>
        <v>5.6283564814814821E-2</v>
      </c>
      <c r="AI35" s="127">
        <f>IF(ISBLANK(laps_times[[#This Row],[26]]),"DNF",    rounds_cum_time[[#This Row],[25]]+laps_times[[#This Row],[26]])</f>
        <v>5.8469907407407415E-2</v>
      </c>
      <c r="AJ35" s="127">
        <f>IF(ISBLANK(laps_times[[#This Row],[27]]),"DNF",    rounds_cum_time[[#This Row],[26]]+laps_times[[#This Row],[27]])</f>
        <v>6.0726851851851858E-2</v>
      </c>
      <c r="AK35" s="127">
        <f>IF(ISBLANK(laps_times[[#This Row],[28]]),"DNF",    rounds_cum_time[[#This Row],[27]]+laps_times[[#This Row],[28]])</f>
        <v>6.3128472222222232E-2</v>
      </c>
      <c r="AL35" s="127">
        <f>IF(ISBLANK(laps_times[[#This Row],[29]]),"DNF",    rounds_cum_time[[#This Row],[28]]+laps_times[[#This Row],[29]])</f>
        <v>6.53726851851852E-2</v>
      </c>
      <c r="AM35" s="127">
        <f>IF(ISBLANK(laps_times[[#This Row],[30]]),"DNF",    rounds_cum_time[[#This Row],[29]]+laps_times[[#This Row],[30]])</f>
        <v>6.7587962962962975E-2</v>
      </c>
      <c r="AN35" s="127">
        <f>IF(ISBLANK(laps_times[[#This Row],[31]]),"DNF",    rounds_cum_time[[#This Row],[30]]+laps_times[[#This Row],[31]])</f>
        <v>6.9804398148148164E-2</v>
      </c>
      <c r="AO35" s="127">
        <f>IF(ISBLANK(laps_times[[#This Row],[32]]),"DNF",    rounds_cum_time[[#This Row],[31]]+laps_times[[#This Row],[32]])</f>
        <v>7.2025462962962986E-2</v>
      </c>
      <c r="AP35" s="127">
        <f>IF(ISBLANK(laps_times[[#This Row],[33]]),"DNF",    rounds_cum_time[[#This Row],[32]]+laps_times[[#This Row],[33]])</f>
        <v>7.4211805555555579E-2</v>
      </c>
      <c r="AQ35" s="127">
        <f>IF(ISBLANK(laps_times[[#This Row],[34]]),"DNF",    rounds_cum_time[[#This Row],[33]]+laps_times[[#This Row],[34]])</f>
        <v>7.6354166666666695E-2</v>
      </c>
      <c r="AR35" s="127">
        <f>IF(ISBLANK(laps_times[[#This Row],[35]]),"DNF",    rounds_cum_time[[#This Row],[34]]+laps_times[[#This Row],[35]])</f>
        <v>7.8521990740740774E-2</v>
      </c>
      <c r="AS35" s="127">
        <f>IF(ISBLANK(laps_times[[#This Row],[36]]),"DNF",    rounds_cum_time[[#This Row],[35]]+laps_times[[#This Row],[36]])</f>
        <v>8.0719907407407435E-2</v>
      </c>
      <c r="AT35" s="127">
        <f>IF(ISBLANK(laps_times[[#This Row],[37]]),"DNF",    rounds_cum_time[[#This Row],[36]]+laps_times[[#This Row],[37]])</f>
        <v>8.3065972222222256E-2</v>
      </c>
      <c r="AU35" s="127">
        <f>IF(ISBLANK(laps_times[[#This Row],[38]]),"DNF",    rounds_cum_time[[#This Row],[37]]+laps_times[[#This Row],[38]])</f>
        <v>8.5438657407407442E-2</v>
      </c>
      <c r="AV35" s="127">
        <f>IF(ISBLANK(laps_times[[#This Row],[39]]),"DNF",    rounds_cum_time[[#This Row],[38]]+laps_times[[#This Row],[39]])</f>
        <v>8.7711805555555591E-2</v>
      </c>
      <c r="AW35" s="127">
        <f>IF(ISBLANK(laps_times[[#This Row],[40]]),"DNF",    rounds_cum_time[[#This Row],[39]]+laps_times[[#This Row],[40]])</f>
        <v>8.9968750000000042E-2</v>
      </c>
      <c r="AX35" s="127">
        <f>IF(ISBLANK(laps_times[[#This Row],[41]]),"DNF",    rounds_cum_time[[#This Row],[40]]+laps_times[[#This Row],[41]])</f>
        <v>9.2179398148148184E-2</v>
      </c>
      <c r="AY35" s="127">
        <f>IF(ISBLANK(laps_times[[#This Row],[42]]),"DNF",    rounds_cum_time[[#This Row],[41]]+laps_times[[#This Row],[42]])</f>
        <v>9.4354166666666697E-2</v>
      </c>
      <c r="AZ35" s="127">
        <f>IF(ISBLANK(laps_times[[#This Row],[43]]),"DNF",    rounds_cum_time[[#This Row],[42]]+laps_times[[#This Row],[43]])</f>
        <v>9.6530092592592626E-2</v>
      </c>
      <c r="BA35" s="127">
        <f>IF(ISBLANK(laps_times[[#This Row],[44]]),"DNF",    rounds_cum_time[[#This Row],[43]]+laps_times[[#This Row],[44]])</f>
        <v>9.8726851851851885E-2</v>
      </c>
      <c r="BB35" s="127">
        <f>IF(ISBLANK(laps_times[[#This Row],[45]]),"DNF",    rounds_cum_time[[#This Row],[44]]+laps_times[[#This Row],[45]])</f>
        <v>0.10092129629629633</v>
      </c>
      <c r="BC35" s="127">
        <f>IF(ISBLANK(laps_times[[#This Row],[46]]),"DNF",    rounds_cum_time[[#This Row],[45]]+laps_times[[#This Row],[46]])</f>
        <v>0.10320601851851854</v>
      </c>
      <c r="BD35" s="127">
        <f>IF(ISBLANK(laps_times[[#This Row],[47]]),"DNF",    rounds_cum_time[[#This Row],[46]]+laps_times[[#This Row],[47]])</f>
        <v>0.10560532407407409</v>
      </c>
      <c r="BE35" s="127">
        <f>IF(ISBLANK(laps_times[[#This Row],[48]]),"DNF",    rounds_cum_time[[#This Row],[47]]+laps_times[[#This Row],[48]])</f>
        <v>0.10777777777777779</v>
      </c>
      <c r="BF35" s="127">
        <f>IF(ISBLANK(laps_times[[#This Row],[49]]),"DNF",    rounds_cum_time[[#This Row],[48]]+laps_times[[#This Row],[49]])</f>
        <v>0.10995949074074075</v>
      </c>
      <c r="BG35" s="127">
        <f>IF(ISBLANK(laps_times[[#This Row],[50]]),"DNF",    rounds_cum_time[[#This Row],[49]]+laps_times[[#This Row],[50]])</f>
        <v>0.11221990740740742</v>
      </c>
      <c r="BH35" s="127">
        <f>IF(ISBLANK(laps_times[[#This Row],[51]]),"DNF",    rounds_cum_time[[#This Row],[50]]+laps_times[[#This Row],[51]])</f>
        <v>0.11443750000000001</v>
      </c>
      <c r="BI35" s="127">
        <f>IF(ISBLANK(laps_times[[#This Row],[52]]),"DNF",    rounds_cum_time[[#This Row],[51]]+laps_times[[#This Row],[52]])</f>
        <v>0.11669560185185186</v>
      </c>
      <c r="BJ35" s="127">
        <f>IF(ISBLANK(laps_times[[#This Row],[53]]),"DNF",    rounds_cum_time[[#This Row],[52]]+laps_times[[#This Row],[53]])</f>
        <v>0.11897453703703705</v>
      </c>
      <c r="BK35" s="127">
        <f>IF(ISBLANK(laps_times[[#This Row],[54]]),"DNF",    rounds_cum_time[[#This Row],[53]]+laps_times[[#This Row],[54]])</f>
        <v>0.12131365740740742</v>
      </c>
      <c r="BL35" s="127">
        <f>IF(ISBLANK(laps_times[[#This Row],[55]]),"DNF",    rounds_cum_time[[#This Row],[54]]+laps_times[[#This Row],[55]])</f>
        <v>0.12368171296296297</v>
      </c>
      <c r="BM35" s="127">
        <f>IF(ISBLANK(laps_times[[#This Row],[56]]),"DNF",    rounds_cum_time[[#This Row],[55]]+laps_times[[#This Row],[56]])</f>
        <v>0.12597222222222224</v>
      </c>
      <c r="BN35" s="127">
        <f>IF(ISBLANK(laps_times[[#This Row],[57]]),"DNF",    rounds_cum_time[[#This Row],[56]]+laps_times[[#This Row],[57]])</f>
        <v>0.1282800925925926</v>
      </c>
      <c r="BO35" s="127">
        <f>IF(ISBLANK(laps_times[[#This Row],[58]]),"DNF",    rounds_cum_time[[#This Row],[57]]+laps_times[[#This Row],[58]])</f>
        <v>0.13063888888888889</v>
      </c>
      <c r="BP35" s="127">
        <f>IF(ISBLANK(laps_times[[#This Row],[59]]),"DNF",    rounds_cum_time[[#This Row],[58]]+laps_times[[#This Row],[59]])</f>
        <v>0.13294907407407408</v>
      </c>
      <c r="BQ35" s="127">
        <f>IF(ISBLANK(laps_times[[#This Row],[60]]),"DNF",    rounds_cum_time[[#This Row],[59]]+laps_times[[#This Row],[60]])</f>
        <v>0.13530208333333335</v>
      </c>
      <c r="BR35" s="127">
        <f>IF(ISBLANK(laps_times[[#This Row],[61]]),"DNF",    rounds_cum_time[[#This Row],[60]]+laps_times[[#This Row],[61]])</f>
        <v>0.1376226851851852</v>
      </c>
      <c r="BS35" s="127">
        <f>IF(ISBLANK(laps_times[[#This Row],[62]]),"DNF",    rounds_cum_time[[#This Row],[61]]+laps_times[[#This Row],[62]])</f>
        <v>0.13995717592592594</v>
      </c>
      <c r="BT35" s="128">
        <f>IF(ISBLANK(laps_times[[#This Row],[63]]),"DNF",    rounds_cum_time[[#This Row],[62]]+laps_times[[#This Row],[63]])</f>
        <v>0.14221180555555557</v>
      </c>
      <c r="BU35" s="128">
        <f>IF(ISBLANK(laps_times[[#This Row],[64]]),"DNF",    rounds_cum_time[[#This Row],[63]]+laps_times[[#This Row],[64]])</f>
        <v>0.1443703703703704</v>
      </c>
    </row>
    <row r="36" spans="2:73" x14ac:dyDescent="0.2">
      <c r="B36" s="124">
        <f>laps_times[[#This Row],[poř]]</f>
        <v>33</v>
      </c>
      <c r="C36" s="125">
        <f>laps_times[[#This Row],[s.č.]]</f>
        <v>98</v>
      </c>
      <c r="D36" s="125" t="str">
        <f>laps_times[[#This Row],[jméno]]</f>
        <v>Prokop Ondřej</v>
      </c>
      <c r="E36" s="126">
        <f>laps_times[[#This Row],[roč]]</f>
        <v>1962</v>
      </c>
      <c r="F36" s="126" t="str">
        <f>laps_times[[#This Row],[kat]]</f>
        <v>M50</v>
      </c>
      <c r="G36" s="126">
        <f>laps_times[[#This Row],[poř_kat]]</f>
        <v>5</v>
      </c>
      <c r="H36" s="125" t="str">
        <f>IF(ISBLANK(laps_times[[#This Row],[klub]]),"-",laps_times[[#This Row],[klub]])</f>
        <v>ČAU</v>
      </c>
      <c r="I36" s="161">
        <f>laps_times[[#This Row],[celk. čas]]</f>
        <v>0.14520833333333333</v>
      </c>
      <c r="J36" s="127">
        <f>laps_times[[#This Row],[1]]</f>
        <v>2.8356481481481479E-3</v>
      </c>
      <c r="K36" s="127">
        <f>IF(ISBLANK(laps_times[[#This Row],[2]]),"DNF",    rounds_cum_time[[#This Row],[1]]+laps_times[[#This Row],[2]])</f>
        <v>5.0474537037037033E-3</v>
      </c>
      <c r="L36" s="127">
        <f>IF(ISBLANK(laps_times[[#This Row],[3]]),"DNF",    rounds_cum_time[[#This Row],[2]]+laps_times[[#This Row],[3]])</f>
        <v>7.2650462962962955E-3</v>
      </c>
      <c r="M36" s="127">
        <f>IF(ISBLANK(laps_times[[#This Row],[4]]),"DNF",    rounds_cum_time[[#This Row],[3]]+laps_times[[#This Row],[4]])</f>
        <v>9.4953703703703693E-3</v>
      </c>
      <c r="N36" s="127">
        <f>IF(ISBLANK(laps_times[[#This Row],[5]]),"DNF",    rounds_cum_time[[#This Row],[4]]+laps_times[[#This Row],[5]])</f>
        <v>1.1723379629629629E-2</v>
      </c>
      <c r="O36" s="127">
        <f>IF(ISBLANK(laps_times[[#This Row],[6]]),"DNF",    rounds_cum_time[[#This Row],[5]]+laps_times[[#This Row],[6]])</f>
        <v>1.3931712962962962E-2</v>
      </c>
      <c r="P36" s="127">
        <f>IF(ISBLANK(laps_times[[#This Row],[7]]),"DNF",    rounds_cum_time[[#This Row],[6]]+laps_times[[#This Row],[7]])</f>
        <v>1.6158564814814813E-2</v>
      </c>
      <c r="Q36" s="127">
        <f>IF(ISBLANK(laps_times[[#This Row],[8]]),"DNF",    rounds_cum_time[[#This Row],[7]]+laps_times[[#This Row],[8]])</f>
        <v>1.8332175925925925E-2</v>
      </c>
      <c r="R36" s="127">
        <f>IF(ISBLANK(laps_times[[#This Row],[9]]),"DNF",    rounds_cum_time[[#This Row],[8]]+laps_times[[#This Row],[9]])</f>
        <v>2.0530092592592593E-2</v>
      </c>
      <c r="S36" s="127">
        <f>IF(ISBLANK(laps_times[[#This Row],[10]]),"DNF",    rounds_cum_time[[#This Row],[9]]+laps_times[[#This Row],[10]])</f>
        <v>2.275925925925926E-2</v>
      </c>
      <c r="T36" s="127">
        <f>IF(ISBLANK(laps_times[[#This Row],[11]]),"DNF",    rounds_cum_time[[#This Row],[10]]+laps_times[[#This Row],[11]])</f>
        <v>2.4971064814814817E-2</v>
      </c>
      <c r="U36" s="127">
        <f>IF(ISBLANK(laps_times[[#This Row],[12]]),"DNF",    rounds_cum_time[[#This Row],[11]]+laps_times[[#This Row],[12]])</f>
        <v>2.7163194444444448E-2</v>
      </c>
      <c r="V36" s="127">
        <f>IF(ISBLANK(laps_times[[#This Row],[13]]),"DNF",    rounds_cum_time[[#This Row],[12]]+laps_times[[#This Row],[13]])</f>
        <v>2.9406250000000002E-2</v>
      </c>
      <c r="W36" s="127">
        <f>IF(ISBLANK(laps_times[[#This Row],[14]]),"DNF",    rounds_cum_time[[#This Row],[13]]+laps_times[[#This Row],[14]])</f>
        <v>3.1659722222222221E-2</v>
      </c>
      <c r="X36" s="127">
        <f>IF(ISBLANK(laps_times[[#This Row],[15]]),"DNF",    rounds_cum_time[[#This Row],[14]]+laps_times[[#This Row],[15]])</f>
        <v>3.3895833333333333E-2</v>
      </c>
      <c r="Y36" s="127">
        <f>IF(ISBLANK(laps_times[[#This Row],[16]]),"DNF",    rounds_cum_time[[#This Row],[15]]+laps_times[[#This Row],[16]])</f>
        <v>3.6131944444444446E-2</v>
      </c>
      <c r="Z36" s="127">
        <f>IF(ISBLANK(laps_times[[#This Row],[17]]),"DNF",    rounds_cum_time[[#This Row],[16]]+laps_times[[#This Row],[17]])</f>
        <v>3.8412037037037036E-2</v>
      </c>
      <c r="AA36" s="127">
        <f>IF(ISBLANK(laps_times[[#This Row],[18]]),"DNF",    rounds_cum_time[[#This Row],[17]]+laps_times[[#This Row],[18]])</f>
        <v>4.0649305555555557E-2</v>
      </c>
      <c r="AB36" s="127">
        <f>IF(ISBLANK(laps_times[[#This Row],[19]]),"DNF",    rounds_cum_time[[#This Row],[18]]+laps_times[[#This Row],[19]])</f>
        <v>4.2864583333333331E-2</v>
      </c>
      <c r="AC36" s="127">
        <f>IF(ISBLANK(laps_times[[#This Row],[20]]),"DNF",    rounds_cum_time[[#This Row],[19]]+laps_times[[#This Row],[20]])</f>
        <v>4.5116898148148149E-2</v>
      </c>
      <c r="AD36" s="127">
        <f>IF(ISBLANK(laps_times[[#This Row],[21]]),"DNF",    rounds_cum_time[[#This Row],[20]]+laps_times[[#This Row],[21]])</f>
        <v>4.7392361111111114E-2</v>
      </c>
      <c r="AE36" s="127">
        <f>IF(ISBLANK(laps_times[[#This Row],[22]]),"DNF",    rounds_cum_time[[#This Row],[21]]+laps_times[[#This Row],[22]])</f>
        <v>4.9633101851851852E-2</v>
      </c>
      <c r="AF36" s="127">
        <f>IF(ISBLANK(laps_times[[#This Row],[23]]),"DNF",    rounds_cum_time[[#This Row],[22]]+laps_times[[#This Row],[23]])</f>
        <v>5.1840277777777777E-2</v>
      </c>
      <c r="AG36" s="127">
        <f>IF(ISBLANK(laps_times[[#This Row],[24]]),"DNF",    rounds_cum_time[[#This Row],[23]]+laps_times[[#This Row],[24]])</f>
        <v>5.4046296296296294E-2</v>
      </c>
      <c r="AH36" s="127">
        <f>IF(ISBLANK(laps_times[[#This Row],[25]]),"DNF",    rounds_cum_time[[#This Row],[24]]+laps_times[[#This Row],[25]])</f>
        <v>5.6260416666666667E-2</v>
      </c>
      <c r="AI36" s="127">
        <f>IF(ISBLANK(laps_times[[#This Row],[26]]),"DNF",    rounds_cum_time[[#This Row],[25]]+laps_times[[#This Row],[26]])</f>
        <v>5.8481481481481482E-2</v>
      </c>
      <c r="AJ36" s="127">
        <f>IF(ISBLANK(laps_times[[#This Row],[27]]),"DNF",    rounds_cum_time[[#This Row],[26]]+laps_times[[#This Row],[27]])</f>
        <v>6.0753472222222223E-2</v>
      </c>
      <c r="AK36" s="127">
        <f>IF(ISBLANK(laps_times[[#This Row],[28]]),"DNF",    rounds_cum_time[[#This Row],[27]]+laps_times[[#This Row],[28]])</f>
        <v>6.2984953703703703E-2</v>
      </c>
      <c r="AL36" s="127">
        <f>IF(ISBLANK(laps_times[[#This Row],[29]]),"DNF",    rounds_cum_time[[#This Row],[28]]+laps_times[[#This Row],[29]])</f>
        <v>6.5210648148148143E-2</v>
      </c>
      <c r="AM36" s="127">
        <f>IF(ISBLANK(laps_times[[#This Row],[30]]),"DNF",    rounds_cum_time[[#This Row],[29]]+laps_times[[#This Row],[30]])</f>
        <v>6.7447916666666663E-2</v>
      </c>
      <c r="AN36" s="127">
        <f>IF(ISBLANK(laps_times[[#This Row],[31]]),"DNF",    rounds_cum_time[[#This Row],[30]]+laps_times[[#This Row],[31]])</f>
        <v>6.9684027777777768E-2</v>
      </c>
      <c r="AO36" s="127">
        <f>IF(ISBLANK(laps_times[[#This Row],[32]]),"DNF",    rounds_cum_time[[#This Row],[31]]+laps_times[[#This Row],[32]])</f>
        <v>7.1881944444444429E-2</v>
      </c>
      <c r="AP36" s="127">
        <f>IF(ISBLANK(laps_times[[#This Row],[33]]),"DNF",    rounds_cum_time[[#This Row],[32]]+laps_times[[#This Row],[33]])</f>
        <v>7.4175925925925909E-2</v>
      </c>
      <c r="AQ36" s="127">
        <f>IF(ISBLANK(laps_times[[#This Row],[34]]),"DNF",    rounds_cum_time[[#This Row],[33]]+laps_times[[#This Row],[34]])</f>
        <v>7.6409722222222212E-2</v>
      </c>
      <c r="AR36" s="127">
        <f>IF(ISBLANK(laps_times[[#This Row],[35]]),"DNF",    rounds_cum_time[[#This Row],[34]]+laps_times[[#This Row],[35]])</f>
        <v>7.8634259259259251E-2</v>
      </c>
      <c r="AS36" s="127">
        <f>IF(ISBLANK(laps_times[[#This Row],[36]]),"DNF",    rounds_cum_time[[#This Row],[35]]+laps_times[[#This Row],[36]])</f>
        <v>8.0853009259259256E-2</v>
      </c>
      <c r="AT36" s="127">
        <f>IF(ISBLANK(laps_times[[#This Row],[37]]),"DNF",    rounds_cum_time[[#This Row],[36]]+laps_times[[#This Row],[37]])</f>
        <v>8.3077546296296295E-2</v>
      </c>
      <c r="AU36" s="127">
        <f>IF(ISBLANK(laps_times[[#This Row],[38]]),"DNF",    rounds_cum_time[[#This Row],[37]]+laps_times[[#This Row],[38]])</f>
        <v>8.5335648148148147E-2</v>
      </c>
      <c r="AV36" s="127">
        <f>IF(ISBLANK(laps_times[[#This Row],[39]]),"DNF",    rounds_cum_time[[#This Row],[38]]+laps_times[[#This Row],[39]])</f>
        <v>8.7561342592592586E-2</v>
      </c>
      <c r="AW36" s="127">
        <f>IF(ISBLANK(laps_times[[#This Row],[40]]),"DNF",    rounds_cum_time[[#This Row],[39]]+laps_times[[#This Row],[40]])</f>
        <v>8.9746527777777765E-2</v>
      </c>
      <c r="AX36" s="127">
        <f>IF(ISBLANK(laps_times[[#This Row],[41]]),"DNF",    rounds_cum_time[[#This Row],[40]]+laps_times[[#This Row],[41]])</f>
        <v>9.1984953703703687E-2</v>
      </c>
      <c r="AY36" s="127">
        <f>IF(ISBLANK(laps_times[[#This Row],[42]]),"DNF",    rounds_cum_time[[#This Row],[41]]+laps_times[[#This Row],[42]])</f>
        <v>9.4260416666666652E-2</v>
      </c>
      <c r="AZ36" s="127">
        <f>IF(ISBLANK(laps_times[[#This Row],[43]]),"DNF",    rounds_cum_time[[#This Row],[42]]+laps_times[[#This Row],[43]])</f>
        <v>9.6517361111111102E-2</v>
      </c>
      <c r="BA36" s="127">
        <f>IF(ISBLANK(laps_times[[#This Row],[44]]),"DNF",    rounds_cum_time[[#This Row],[43]]+laps_times[[#This Row],[44]])</f>
        <v>9.8773148148148138E-2</v>
      </c>
      <c r="BB36" s="127">
        <f>IF(ISBLANK(laps_times[[#This Row],[45]]),"DNF",    rounds_cum_time[[#This Row],[44]]+laps_times[[#This Row],[45]])</f>
        <v>0.10102083333333332</v>
      </c>
      <c r="BC36" s="127">
        <f>IF(ISBLANK(laps_times[[#This Row],[46]]),"DNF",    rounds_cum_time[[#This Row],[45]]+laps_times[[#This Row],[46]])</f>
        <v>0.10327777777777777</v>
      </c>
      <c r="BD36" s="127">
        <f>IF(ISBLANK(laps_times[[#This Row],[47]]),"DNF",    rounds_cum_time[[#This Row],[46]]+laps_times[[#This Row],[47]])</f>
        <v>0.10557291666666667</v>
      </c>
      <c r="BE36" s="127">
        <f>IF(ISBLANK(laps_times[[#This Row],[48]]),"DNF",    rounds_cum_time[[#This Row],[47]]+laps_times[[#This Row],[48]])</f>
        <v>0.10782523148148149</v>
      </c>
      <c r="BF36" s="127">
        <f>IF(ISBLANK(laps_times[[#This Row],[49]]),"DNF",    rounds_cum_time[[#This Row],[48]]+laps_times[[#This Row],[49]])</f>
        <v>0.11011342592592593</v>
      </c>
      <c r="BG36" s="127">
        <f>IF(ISBLANK(laps_times[[#This Row],[50]]),"DNF",    rounds_cum_time[[#This Row],[49]]+laps_times[[#This Row],[50]])</f>
        <v>0.11241898148148149</v>
      </c>
      <c r="BH36" s="127">
        <f>IF(ISBLANK(laps_times[[#This Row],[51]]),"DNF",    rounds_cum_time[[#This Row],[50]]+laps_times[[#This Row],[51]])</f>
        <v>0.11476157407407409</v>
      </c>
      <c r="BI36" s="127">
        <f>IF(ISBLANK(laps_times[[#This Row],[52]]),"DNF",    rounds_cum_time[[#This Row],[51]]+laps_times[[#This Row],[52]])</f>
        <v>0.11713194444444446</v>
      </c>
      <c r="BJ36" s="127">
        <f>IF(ISBLANK(laps_times[[#This Row],[53]]),"DNF",    rounds_cum_time[[#This Row],[52]]+laps_times[[#This Row],[53]])</f>
        <v>0.11941898148148149</v>
      </c>
      <c r="BK36" s="127">
        <f>IF(ISBLANK(laps_times[[#This Row],[54]]),"DNF",    rounds_cum_time[[#This Row],[53]]+laps_times[[#This Row],[54]])</f>
        <v>0.12174074074074075</v>
      </c>
      <c r="BL36" s="127">
        <f>IF(ISBLANK(laps_times[[#This Row],[55]]),"DNF",    rounds_cum_time[[#This Row],[54]]+laps_times[[#This Row],[55]])</f>
        <v>0.12405787037037037</v>
      </c>
      <c r="BM36" s="127">
        <f>IF(ISBLANK(laps_times[[#This Row],[56]]),"DNF",    rounds_cum_time[[#This Row],[55]]+laps_times[[#This Row],[56]])</f>
        <v>0.12636805555555555</v>
      </c>
      <c r="BN36" s="127">
        <f>IF(ISBLANK(laps_times[[#This Row],[57]]),"DNF",    rounds_cum_time[[#This Row],[56]]+laps_times[[#This Row],[57]])</f>
        <v>0.12864583333333332</v>
      </c>
      <c r="BO36" s="127">
        <f>IF(ISBLANK(laps_times[[#This Row],[58]]),"DNF",    rounds_cum_time[[#This Row],[57]]+laps_times[[#This Row],[58]])</f>
        <v>0.13097916666666665</v>
      </c>
      <c r="BP36" s="127">
        <f>IF(ISBLANK(laps_times[[#This Row],[59]]),"DNF",    rounds_cum_time[[#This Row],[58]]+laps_times[[#This Row],[59]])</f>
        <v>0.13327893518518516</v>
      </c>
      <c r="BQ36" s="127">
        <f>IF(ISBLANK(laps_times[[#This Row],[60]]),"DNF",    rounds_cum_time[[#This Row],[59]]+laps_times[[#This Row],[60]])</f>
        <v>0.13570254629629627</v>
      </c>
      <c r="BR36" s="127">
        <f>IF(ISBLANK(laps_times[[#This Row],[61]]),"DNF",    rounds_cum_time[[#This Row],[60]]+laps_times[[#This Row],[61]])</f>
        <v>0.13813541666666665</v>
      </c>
      <c r="BS36" s="127">
        <f>IF(ISBLANK(laps_times[[#This Row],[62]]),"DNF",    rounds_cum_time[[#This Row],[61]]+laps_times[[#This Row],[62]])</f>
        <v>0.1405011574074074</v>
      </c>
      <c r="BT36" s="128">
        <f>IF(ISBLANK(laps_times[[#This Row],[63]]),"DNF",    rounds_cum_time[[#This Row],[62]]+laps_times[[#This Row],[63]])</f>
        <v>0.14289814814814814</v>
      </c>
      <c r="BU36" s="128">
        <f>IF(ISBLANK(laps_times[[#This Row],[64]]),"DNF",    rounds_cum_time[[#This Row],[63]]+laps_times[[#This Row],[64]])</f>
        <v>0.14520833333333333</v>
      </c>
    </row>
    <row r="37" spans="2:73" x14ac:dyDescent="0.2">
      <c r="B37" s="124">
        <f>laps_times[[#This Row],[poř]]</f>
        <v>34</v>
      </c>
      <c r="C37" s="125">
        <f>laps_times[[#This Row],[s.č.]]</f>
        <v>43</v>
      </c>
      <c r="D37" s="125" t="str">
        <f>laps_times[[#This Row],[jméno]]</f>
        <v>Hronek Jiří</v>
      </c>
      <c r="E37" s="126">
        <f>laps_times[[#This Row],[roč]]</f>
        <v>1983</v>
      </c>
      <c r="F37" s="126" t="str">
        <f>laps_times[[#This Row],[kat]]</f>
        <v>M30</v>
      </c>
      <c r="G37" s="126">
        <f>laps_times[[#This Row],[poř_kat]]</f>
        <v>13</v>
      </c>
      <c r="H37" s="125" t="str">
        <f>IF(ISBLANK(laps_times[[#This Row],[klub]]),"-",laps_times[[#This Row],[klub]])</f>
        <v>Peaceegg</v>
      </c>
      <c r="I37" s="161">
        <f>laps_times[[#This Row],[celk. čas]]</f>
        <v>0.14622800925925925</v>
      </c>
      <c r="J37" s="127">
        <f>laps_times[[#This Row],[1]]</f>
        <v>2.9675925925925929E-3</v>
      </c>
      <c r="K37" s="127">
        <f>IF(ISBLANK(laps_times[[#This Row],[2]]),"DNF",    rounds_cum_time[[#This Row],[1]]+laps_times[[#This Row],[2]])</f>
        <v>5.2071759259259259E-3</v>
      </c>
      <c r="L37" s="127">
        <f>IF(ISBLANK(laps_times[[#This Row],[3]]),"DNF",    rounds_cum_time[[#This Row],[2]]+laps_times[[#This Row],[3]])</f>
        <v>7.5231481481481486E-3</v>
      </c>
      <c r="M37" s="127">
        <f>IF(ISBLANK(laps_times[[#This Row],[4]]),"DNF",    rounds_cum_time[[#This Row],[3]]+laps_times[[#This Row],[4]])</f>
        <v>9.7847222222222224E-3</v>
      </c>
      <c r="N37" s="127">
        <f>IF(ISBLANK(laps_times[[#This Row],[5]]),"DNF",    rounds_cum_time[[#This Row],[4]]+laps_times[[#This Row],[5]])</f>
        <v>1.2230324074074074E-2</v>
      </c>
      <c r="O37" s="127">
        <f>IF(ISBLANK(laps_times[[#This Row],[6]]),"DNF",    rounds_cum_time[[#This Row],[5]]+laps_times[[#This Row],[6]])</f>
        <v>1.4396990740740741E-2</v>
      </c>
      <c r="P37" s="127">
        <f>IF(ISBLANK(laps_times[[#This Row],[7]]),"DNF",    rounds_cum_time[[#This Row],[6]]+laps_times[[#This Row],[7]])</f>
        <v>1.659027777777778E-2</v>
      </c>
      <c r="Q37" s="127">
        <f>IF(ISBLANK(laps_times[[#This Row],[8]]),"DNF",    rounds_cum_time[[#This Row],[7]]+laps_times[[#This Row],[8]])</f>
        <v>1.8832175925925929E-2</v>
      </c>
      <c r="R37" s="127">
        <f>IF(ISBLANK(laps_times[[#This Row],[9]]),"DNF",    rounds_cum_time[[#This Row],[8]]+laps_times[[#This Row],[9]])</f>
        <v>2.1103009259259262E-2</v>
      </c>
      <c r="S37" s="127">
        <f>IF(ISBLANK(laps_times[[#This Row],[10]]),"DNF",    rounds_cum_time[[#This Row],[9]]+laps_times[[#This Row],[10]])</f>
        <v>2.3386574074074077E-2</v>
      </c>
      <c r="T37" s="127">
        <f>IF(ISBLANK(laps_times[[#This Row],[11]]),"DNF",    rounds_cum_time[[#This Row],[10]]+laps_times[[#This Row],[11]])</f>
        <v>2.5582175925925928E-2</v>
      </c>
      <c r="U37" s="127">
        <f>IF(ISBLANK(laps_times[[#This Row],[12]]),"DNF",    rounds_cum_time[[#This Row],[11]]+laps_times[[#This Row],[12]])</f>
        <v>2.7787037037037041E-2</v>
      </c>
      <c r="V37" s="127">
        <f>IF(ISBLANK(laps_times[[#This Row],[13]]),"DNF",    rounds_cum_time[[#This Row],[12]]+laps_times[[#This Row],[13]])</f>
        <v>3.0064814814814819E-2</v>
      </c>
      <c r="W37" s="127">
        <f>IF(ISBLANK(laps_times[[#This Row],[14]]),"DNF",    rounds_cum_time[[#This Row],[13]]+laps_times[[#This Row],[14]])</f>
        <v>3.2376157407407409E-2</v>
      </c>
      <c r="X37" s="127">
        <f>IF(ISBLANK(laps_times[[#This Row],[15]]),"DNF",    rounds_cum_time[[#This Row],[14]]+laps_times[[#This Row],[15]])</f>
        <v>3.4626157407407411E-2</v>
      </c>
      <c r="Y37" s="127">
        <f>IF(ISBLANK(laps_times[[#This Row],[16]]),"DNF",    rounds_cum_time[[#This Row],[15]]+laps_times[[#This Row],[16]])</f>
        <v>3.6875000000000005E-2</v>
      </c>
      <c r="Z37" s="127">
        <f>IF(ISBLANK(laps_times[[#This Row],[17]]),"DNF",    rounds_cum_time[[#This Row],[16]]+laps_times[[#This Row],[17]])</f>
        <v>3.9151620370370378E-2</v>
      </c>
      <c r="AA37" s="127">
        <f>IF(ISBLANK(laps_times[[#This Row],[18]]),"DNF",    rounds_cum_time[[#This Row],[17]]+laps_times[[#This Row],[18]])</f>
        <v>4.1371527777777785E-2</v>
      </c>
      <c r="AB37" s="127">
        <f>IF(ISBLANK(laps_times[[#This Row],[19]]),"DNF",    rounds_cum_time[[#This Row],[18]]+laps_times[[#This Row],[19]])</f>
        <v>4.3628472222222228E-2</v>
      </c>
      <c r="AC37" s="127">
        <f>IF(ISBLANK(laps_times[[#This Row],[20]]),"DNF",    rounds_cum_time[[#This Row],[19]]+laps_times[[#This Row],[20]])</f>
        <v>4.5894675925925929E-2</v>
      </c>
      <c r="AD37" s="127">
        <f>IF(ISBLANK(laps_times[[#This Row],[21]]),"DNF",    rounds_cum_time[[#This Row],[20]]+laps_times[[#This Row],[21]])</f>
        <v>4.8151620370370372E-2</v>
      </c>
      <c r="AE37" s="127">
        <f>IF(ISBLANK(laps_times[[#This Row],[22]]),"DNF",    rounds_cum_time[[#This Row],[21]]+laps_times[[#This Row],[22]])</f>
        <v>5.046875E-2</v>
      </c>
      <c r="AF37" s="127">
        <f>IF(ISBLANK(laps_times[[#This Row],[23]]),"DNF",    rounds_cum_time[[#This Row],[22]]+laps_times[[#This Row],[23]])</f>
        <v>5.275462962962963E-2</v>
      </c>
      <c r="AG37" s="127">
        <f>IF(ISBLANK(laps_times[[#This Row],[24]]),"DNF",    rounds_cum_time[[#This Row],[23]]+laps_times[[#This Row],[24]])</f>
        <v>5.5038194444444445E-2</v>
      </c>
      <c r="AH37" s="127">
        <f>IF(ISBLANK(laps_times[[#This Row],[25]]),"DNF",    rounds_cum_time[[#This Row],[24]]+laps_times[[#This Row],[25]])</f>
        <v>5.7332175925925925E-2</v>
      </c>
      <c r="AI37" s="127">
        <f>IF(ISBLANK(laps_times[[#This Row],[26]]),"DNF",    rounds_cum_time[[#This Row],[25]]+laps_times[[#This Row],[26]])</f>
        <v>5.966435185185185E-2</v>
      </c>
      <c r="AJ37" s="127">
        <f>IF(ISBLANK(laps_times[[#This Row],[27]]),"DNF",    rounds_cum_time[[#This Row],[26]]+laps_times[[#This Row],[27]])</f>
        <v>6.191550925925926E-2</v>
      </c>
      <c r="AK37" s="127">
        <f>IF(ISBLANK(laps_times[[#This Row],[28]]),"DNF",    rounds_cum_time[[#This Row],[27]]+laps_times[[#This Row],[28]])</f>
        <v>6.4208333333333339E-2</v>
      </c>
      <c r="AL37" s="127">
        <f>IF(ISBLANK(laps_times[[#This Row],[29]]),"DNF",    rounds_cum_time[[#This Row],[28]]+laps_times[[#This Row],[29]])</f>
        <v>6.6508101851851853E-2</v>
      </c>
      <c r="AM37" s="127">
        <f>IF(ISBLANK(laps_times[[#This Row],[30]]),"DNF",    rounds_cum_time[[#This Row],[29]]+laps_times[[#This Row],[30]])</f>
        <v>6.8826388888888895E-2</v>
      </c>
      <c r="AN37" s="127">
        <f>IF(ISBLANK(laps_times[[#This Row],[31]]),"DNF",    rounds_cum_time[[#This Row],[30]]+laps_times[[#This Row],[31]])</f>
        <v>7.1071759259259265E-2</v>
      </c>
      <c r="AO37" s="127">
        <f>IF(ISBLANK(laps_times[[#This Row],[32]]),"DNF",    rounds_cum_time[[#This Row],[31]]+laps_times[[#This Row],[32]])</f>
        <v>7.3351851851851863E-2</v>
      </c>
      <c r="AP37" s="127">
        <f>IF(ISBLANK(laps_times[[#This Row],[33]]),"DNF",    rounds_cum_time[[#This Row],[32]]+laps_times[[#This Row],[33]])</f>
        <v>7.5638888888888894E-2</v>
      </c>
      <c r="AQ37" s="127">
        <f>IF(ISBLANK(laps_times[[#This Row],[34]]),"DNF",    rounds_cum_time[[#This Row],[33]]+laps_times[[#This Row],[34]])</f>
        <v>7.7902777777777779E-2</v>
      </c>
      <c r="AR37" s="127">
        <f>IF(ISBLANK(laps_times[[#This Row],[35]]),"DNF",    rounds_cum_time[[#This Row],[34]]+laps_times[[#This Row],[35]])</f>
        <v>8.0206018518518524E-2</v>
      </c>
      <c r="AS37" s="127">
        <f>IF(ISBLANK(laps_times[[#This Row],[36]]),"DNF",    rounds_cum_time[[#This Row],[35]]+laps_times[[#This Row],[36]])</f>
        <v>8.2528935185185184E-2</v>
      </c>
      <c r="AT37" s="127">
        <f>IF(ISBLANK(laps_times[[#This Row],[37]]),"DNF",    rounds_cum_time[[#This Row],[36]]+laps_times[[#This Row],[37]])</f>
        <v>8.478472222222222E-2</v>
      </c>
      <c r="AU37" s="127">
        <f>IF(ISBLANK(laps_times[[#This Row],[38]]),"DNF",    rounds_cum_time[[#This Row],[37]]+laps_times[[#This Row],[38]])</f>
        <v>8.7060185185185185E-2</v>
      </c>
      <c r="AV37" s="127">
        <f>IF(ISBLANK(laps_times[[#This Row],[39]]),"DNF",    rounds_cum_time[[#This Row],[38]]+laps_times[[#This Row],[39]])</f>
        <v>8.9340277777777782E-2</v>
      </c>
      <c r="AW37" s="127">
        <f>IF(ISBLANK(laps_times[[#This Row],[40]]),"DNF",    rounds_cum_time[[#This Row],[39]]+laps_times[[#This Row],[40]])</f>
        <v>9.1645833333333343E-2</v>
      </c>
      <c r="AX37" s="127">
        <f>IF(ISBLANK(laps_times[[#This Row],[41]]),"DNF",    rounds_cum_time[[#This Row],[40]]+laps_times[[#This Row],[41]])</f>
        <v>9.3972222222222235E-2</v>
      </c>
      <c r="AY37" s="127">
        <f>IF(ISBLANK(laps_times[[#This Row],[42]]),"DNF",    rounds_cum_time[[#This Row],[41]]+laps_times[[#This Row],[42]])</f>
        <v>9.6300925925925943E-2</v>
      </c>
      <c r="AZ37" s="127">
        <f>IF(ISBLANK(laps_times[[#This Row],[43]]),"DNF",    rounds_cum_time[[#This Row],[42]]+laps_times[[#This Row],[43]])</f>
        <v>9.8582175925925941E-2</v>
      </c>
      <c r="BA37" s="127">
        <f>IF(ISBLANK(laps_times[[#This Row],[44]]),"DNF",    rounds_cum_time[[#This Row],[43]]+laps_times[[#This Row],[44]])</f>
        <v>0.10095486111111113</v>
      </c>
      <c r="BB37" s="127">
        <f>IF(ISBLANK(laps_times[[#This Row],[45]]),"DNF",    rounds_cum_time[[#This Row],[44]]+laps_times[[#This Row],[45]])</f>
        <v>0.10322453703703706</v>
      </c>
      <c r="BC37" s="127">
        <f>IF(ISBLANK(laps_times[[#This Row],[46]]),"DNF",    rounds_cum_time[[#This Row],[45]]+laps_times[[#This Row],[46]])</f>
        <v>0.10554050925925929</v>
      </c>
      <c r="BD37" s="127">
        <f>IF(ISBLANK(laps_times[[#This Row],[47]]),"DNF",    rounds_cum_time[[#This Row],[46]]+laps_times[[#This Row],[47]])</f>
        <v>0.10787615740740743</v>
      </c>
      <c r="BE37" s="127">
        <f>IF(ISBLANK(laps_times[[#This Row],[48]]),"DNF",    rounds_cum_time[[#This Row],[47]]+laps_times[[#This Row],[48]])</f>
        <v>0.11016782407407409</v>
      </c>
      <c r="BF37" s="127">
        <f>IF(ISBLANK(laps_times[[#This Row],[49]]),"DNF",    rounds_cum_time[[#This Row],[48]]+laps_times[[#This Row],[49]])</f>
        <v>0.11248379629629632</v>
      </c>
      <c r="BG37" s="127">
        <f>IF(ISBLANK(laps_times[[#This Row],[50]]),"DNF",    rounds_cum_time[[#This Row],[49]]+laps_times[[#This Row],[50]])</f>
        <v>0.11486111111111114</v>
      </c>
      <c r="BH37" s="127">
        <f>IF(ISBLANK(laps_times[[#This Row],[51]]),"DNF",    rounds_cum_time[[#This Row],[50]]+laps_times[[#This Row],[51]])</f>
        <v>0.11716898148148151</v>
      </c>
      <c r="BI37" s="127">
        <f>IF(ISBLANK(laps_times[[#This Row],[52]]),"DNF",    rounds_cum_time[[#This Row],[51]]+laps_times[[#This Row],[52]])</f>
        <v>0.11947106481481484</v>
      </c>
      <c r="BJ37" s="127">
        <f>IF(ISBLANK(laps_times[[#This Row],[53]]),"DNF",    rounds_cum_time[[#This Row],[52]]+laps_times[[#This Row],[53]])</f>
        <v>0.12176388888888892</v>
      </c>
      <c r="BK37" s="127">
        <f>IF(ISBLANK(laps_times[[#This Row],[54]]),"DNF",    rounds_cum_time[[#This Row],[53]]+laps_times[[#This Row],[54]])</f>
        <v>0.12409953703703706</v>
      </c>
      <c r="BL37" s="127">
        <f>IF(ISBLANK(laps_times[[#This Row],[55]]),"DNF",    rounds_cum_time[[#This Row],[54]]+laps_times[[#This Row],[55]])</f>
        <v>0.12642129629629631</v>
      </c>
      <c r="BM37" s="127">
        <f>IF(ISBLANK(laps_times[[#This Row],[56]]),"DNF",    rounds_cum_time[[#This Row],[55]]+laps_times[[#This Row],[56]])</f>
        <v>0.12873263888888889</v>
      </c>
      <c r="BN37" s="127">
        <f>IF(ISBLANK(laps_times[[#This Row],[57]]),"DNF",    rounds_cum_time[[#This Row],[56]]+laps_times[[#This Row],[57]])</f>
        <v>0.13105787037037037</v>
      </c>
      <c r="BO37" s="127">
        <f>IF(ISBLANK(laps_times[[#This Row],[58]]),"DNF",    rounds_cum_time[[#This Row],[57]]+laps_times[[#This Row],[58]])</f>
        <v>0.13336458333333334</v>
      </c>
      <c r="BP37" s="127">
        <f>IF(ISBLANK(laps_times[[#This Row],[59]]),"DNF",    rounds_cum_time[[#This Row],[58]]+laps_times[[#This Row],[59]])</f>
        <v>0.13571180555555556</v>
      </c>
      <c r="BQ37" s="127">
        <f>IF(ISBLANK(laps_times[[#This Row],[60]]),"DNF",    rounds_cum_time[[#This Row],[59]]+laps_times[[#This Row],[60]])</f>
        <v>0.13803240740740741</v>
      </c>
      <c r="BR37" s="127">
        <f>IF(ISBLANK(laps_times[[#This Row],[61]]),"DNF",    rounds_cum_time[[#This Row],[60]]+laps_times[[#This Row],[61]])</f>
        <v>0.14019328703703704</v>
      </c>
      <c r="BS37" s="127">
        <f>IF(ISBLANK(laps_times[[#This Row],[62]]),"DNF",    rounds_cum_time[[#This Row],[61]]+laps_times[[#This Row],[62]])</f>
        <v>0.14223379629629629</v>
      </c>
      <c r="BT37" s="128">
        <f>IF(ISBLANK(laps_times[[#This Row],[63]]),"DNF",    rounds_cum_time[[#This Row],[62]]+laps_times[[#This Row],[63]])</f>
        <v>0.14426620370370369</v>
      </c>
      <c r="BU37" s="128">
        <f>IF(ISBLANK(laps_times[[#This Row],[64]]),"DNF",    rounds_cum_time[[#This Row],[63]]+laps_times[[#This Row],[64]])</f>
        <v>0.14622800925925925</v>
      </c>
    </row>
    <row r="38" spans="2:73" x14ac:dyDescent="0.2">
      <c r="B38" s="124">
        <f>laps_times[[#This Row],[poř]]</f>
        <v>35</v>
      </c>
      <c r="C38" s="125">
        <f>laps_times[[#This Row],[s.č.]]</f>
        <v>70</v>
      </c>
      <c r="D38" s="125" t="str">
        <f>laps_times[[#This Row],[jméno]]</f>
        <v>Brossaud Jack</v>
      </c>
      <c r="E38" s="126">
        <f>laps_times[[#This Row],[roč]]</f>
        <v>1970</v>
      </c>
      <c r="F38" s="126" t="str">
        <f>laps_times[[#This Row],[kat]]</f>
        <v>M40</v>
      </c>
      <c r="G38" s="126">
        <f>laps_times[[#This Row],[poř_kat]]</f>
        <v>13</v>
      </c>
      <c r="H38" s="125" t="str">
        <f>IF(ISBLANK(laps_times[[#This Row],[klub]]),"-",laps_times[[#This Row],[klub]])</f>
        <v>JBP</v>
      </c>
      <c r="I38" s="161">
        <f>laps_times[[#This Row],[celk. čas]]</f>
        <v>0.14660069444444443</v>
      </c>
      <c r="J38" s="127">
        <f>laps_times[[#This Row],[1]]</f>
        <v>2.3761574074074076E-3</v>
      </c>
      <c r="K38" s="127">
        <f>IF(ISBLANK(laps_times[[#This Row],[2]]),"DNF",    rounds_cum_time[[#This Row],[1]]+laps_times[[#This Row],[2]])</f>
        <v>4.3067129629629627E-3</v>
      </c>
      <c r="L38" s="127">
        <f>IF(ISBLANK(laps_times[[#This Row],[3]]),"DNF",    rounds_cum_time[[#This Row],[2]]+laps_times[[#This Row],[3]])</f>
        <v>6.3182870370370372E-3</v>
      </c>
      <c r="M38" s="127">
        <f>IF(ISBLANK(laps_times[[#This Row],[4]]),"DNF",    rounds_cum_time[[#This Row],[3]]+laps_times[[#This Row],[4]])</f>
        <v>8.3333333333333332E-3</v>
      </c>
      <c r="N38" s="127">
        <f>IF(ISBLANK(laps_times[[#This Row],[5]]),"DNF",    rounds_cum_time[[#This Row],[4]]+laps_times[[#This Row],[5]])</f>
        <v>1.0365740740740741E-2</v>
      </c>
      <c r="O38" s="127">
        <f>IF(ISBLANK(laps_times[[#This Row],[6]]),"DNF",    rounds_cum_time[[#This Row],[5]]+laps_times[[#This Row],[6]])</f>
        <v>1.2410879629629631E-2</v>
      </c>
      <c r="P38" s="127">
        <f>IF(ISBLANK(laps_times[[#This Row],[7]]),"DNF",    rounds_cum_time[[#This Row],[6]]+laps_times[[#This Row],[7]])</f>
        <v>1.4459490740740742E-2</v>
      </c>
      <c r="Q38" s="127">
        <f>IF(ISBLANK(laps_times[[#This Row],[8]]),"DNF",    rounds_cum_time[[#This Row],[7]]+laps_times[[#This Row],[8]])</f>
        <v>1.6478009259259262E-2</v>
      </c>
      <c r="R38" s="127">
        <f>IF(ISBLANK(laps_times[[#This Row],[9]]),"DNF",    rounds_cum_time[[#This Row],[8]]+laps_times[[#This Row],[9]])</f>
        <v>1.8531250000000003E-2</v>
      </c>
      <c r="S38" s="127">
        <f>IF(ISBLANK(laps_times[[#This Row],[10]]),"DNF",    rounds_cum_time[[#This Row],[9]]+laps_times[[#This Row],[10]])</f>
        <v>2.0552083333333335E-2</v>
      </c>
      <c r="T38" s="127">
        <f>IF(ISBLANK(laps_times[[#This Row],[11]]),"DNF",    rounds_cum_time[[#This Row],[10]]+laps_times[[#This Row],[11]])</f>
        <v>2.2577546296296297E-2</v>
      </c>
      <c r="U38" s="127">
        <f>IF(ISBLANK(laps_times[[#This Row],[12]]),"DNF",    rounds_cum_time[[#This Row],[11]]+laps_times[[#This Row],[12]])</f>
        <v>2.4612268518518519E-2</v>
      </c>
      <c r="V38" s="127">
        <f>IF(ISBLANK(laps_times[[#This Row],[13]]),"DNF",    rounds_cum_time[[#This Row],[12]]+laps_times[[#This Row],[13]])</f>
        <v>2.6651620370370371E-2</v>
      </c>
      <c r="W38" s="127">
        <f>IF(ISBLANK(laps_times[[#This Row],[14]]),"DNF",    rounds_cum_time[[#This Row],[13]]+laps_times[[#This Row],[14]])</f>
        <v>2.8750000000000001E-2</v>
      </c>
      <c r="X38" s="127">
        <f>IF(ISBLANK(laps_times[[#This Row],[15]]),"DNF",    rounds_cum_time[[#This Row],[14]]+laps_times[[#This Row],[15]])</f>
        <v>3.0790509259259261E-2</v>
      </c>
      <c r="Y38" s="127">
        <f>IF(ISBLANK(laps_times[[#This Row],[16]]),"DNF",    rounds_cum_time[[#This Row],[15]]+laps_times[[#This Row],[16]])</f>
        <v>3.2807870370370369E-2</v>
      </c>
      <c r="Z38" s="127">
        <f>IF(ISBLANK(laps_times[[#This Row],[17]]),"DNF",    rounds_cum_time[[#This Row],[16]]+laps_times[[#This Row],[17]])</f>
        <v>3.4895833333333334E-2</v>
      </c>
      <c r="AA38" s="127">
        <f>IF(ISBLANK(laps_times[[#This Row],[18]]),"DNF",    rounds_cum_time[[#This Row],[17]]+laps_times[[#This Row],[18]])</f>
        <v>3.7001157407407406E-2</v>
      </c>
      <c r="AB38" s="127">
        <f>IF(ISBLANK(laps_times[[#This Row],[19]]),"DNF",    rounds_cum_time[[#This Row],[18]]+laps_times[[#This Row],[19]])</f>
        <v>3.9092592592592589E-2</v>
      </c>
      <c r="AC38" s="127">
        <f>IF(ISBLANK(laps_times[[#This Row],[20]]),"DNF",    rounds_cum_time[[#This Row],[19]]+laps_times[[#This Row],[20]])</f>
        <v>4.1175925925925921E-2</v>
      </c>
      <c r="AD38" s="127">
        <f>IF(ISBLANK(laps_times[[#This Row],[21]]),"DNF",    rounds_cum_time[[#This Row],[20]]+laps_times[[#This Row],[21]])</f>
        <v>4.3260416666666662E-2</v>
      </c>
      <c r="AE38" s="127">
        <f>IF(ISBLANK(laps_times[[#This Row],[22]]),"DNF",    rounds_cum_time[[#This Row],[21]]+laps_times[[#This Row],[22]])</f>
        <v>4.5377314814814808E-2</v>
      </c>
      <c r="AF38" s="127">
        <f>IF(ISBLANK(laps_times[[#This Row],[23]]),"DNF",    rounds_cum_time[[#This Row],[22]]+laps_times[[#This Row],[23]])</f>
        <v>4.7506944444444435E-2</v>
      </c>
      <c r="AG38" s="127">
        <f>IF(ISBLANK(laps_times[[#This Row],[24]]),"DNF",    rounds_cum_time[[#This Row],[23]]+laps_times[[#This Row],[24]])</f>
        <v>4.9653935185185176E-2</v>
      </c>
      <c r="AH38" s="127">
        <f>IF(ISBLANK(laps_times[[#This Row],[25]]),"DNF",    rounds_cum_time[[#This Row],[24]]+laps_times[[#This Row],[25]])</f>
        <v>5.1815972222222215E-2</v>
      </c>
      <c r="AI38" s="127">
        <f>IF(ISBLANK(laps_times[[#This Row],[26]]),"DNF",    rounds_cum_time[[#This Row],[25]]+laps_times[[#This Row],[26]])</f>
        <v>5.3951388888888882E-2</v>
      </c>
      <c r="AJ38" s="127">
        <f>IF(ISBLANK(laps_times[[#This Row],[27]]),"DNF",    rounds_cum_time[[#This Row],[26]]+laps_times[[#This Row],[27]])</f>
        <v>5.6124999999999994E-2</v>
      </c>
      <c r="AK38" s="127">
        <f>IF(ISBLANK(laps_times[[#This Row],[28]]),"DNF",    rounds_cum_time[[#This Row],[27]]+laps_times[[#This Row],[28]])</f>
        <v>5.8329861111111103E-2</v>
      </c>
      <c r="AL38" s="127">
        <f>IF(ISBLANK(laps_times[[#This Row],[29]]),"DNF",    rounds_cum_time[[#This Row],[28]]+laps_times[[#This Row],[29]])</f>
        <v>6.0579861111111105E-2</v>
      </c>
      <c r="AM38" s="127">
        <f>IF(ISBLANK(laps_times[[#This Row],[30]]),"DNF",    rounds_cum_time[[#This Row],[29]]+laps_times[[#This Row],[30]])</f>
        <v>6.2858796296296288E-2</v>
      </c>
      <c r="AN38" s="127">
        <f>IF(ISBLANK(laps_times[[#This Row],[31]]),"DNF",    rounds_cum_time[[#This Row],[30]]+laps_times[[#This Row],[31]])</f>
        <v>6.5160879629629617E-2</v>
      </c>
      <c r="AO38" s="127">
        <f>IF(ISBLANK(laps_times[[#This Row],[32]]),"DNF",    rounds_cum_time[[#This Row],[31]]+laps_times[[#This Row],[32]])</f>
        <v>6.7499999999999991E-2</v>
      </c>
      <c r="AP38" s="127">
        <f>IF(ISBLANK(laps_times[[#This Row],[33]]),"DNF",    rounds_cum_time[[#This Row],[32]]+laps_times[[#This Row],[33]])</f>
        <v>6.9811342592592585E-2</v>
      </c>
      <c r="AQ38" s="127">
        <f>IF(ISBLANK(laps_times[[#This Row],[34]]),"DNF",    rounds_cum_time[[#This Row],[33]]+laps_times[[#This Row],[34]])</f>
        <v>7.206712962962962E-2</v>
      </c>
      <c r="AR38" s="127">
        <f>IF(ISBLANK(laps_times[[#This Row],[35]]),"DNF",    rounds_cum_time[[#This Row],[34]]+laps_times[[#This Row],[35]])</f>
        <v>7.4280092592592578E-2</v>
      </c>
      <c r="AS38" s="127">
        <f>IF(ISBLANK(laps_times[[#This Row],[36]]),"DNF",    rounds_cum_time[[#This Row],[35]]+laps_times[[#This Row],[36]])</f>
        <v>7.6532407407407396E-2</v>
      </c>
      <c r="AT38" s="127">
        <f>IF(ISBLANK(laps_times[[#This Row],[37]]),"DNF",    rounds_cum_time[[#This Row],[36]]+laps_times[[#This Row],[37]])</f>
        <v>7.878703703703703E-2</v>
      </c>
      <c r="AU38" s="127">
        <f>IF(ISBLANK(laps_times[[#This Row],[38]]),"DNF",    rounds_cum_time[[#This Row],[37]]+laps_times[[#This Row],[38]])</f>
        <v>8.1026620370370367E-2</v>
      </c>
      <c r="AV38" s="127">
        <f>IF(ISBLANK(laps_times[[#This Row],[39]]),"DNF",    rounds_cum_time[[#This Row],[38]]+laps_times[[#This Row],[39]])</f>
        <v>8.3254629629629623E-2</v>
      </c>
      <c r="AW38" s="127">
        <f>IF(ISBLANK(laps_times[[#This Row],[40]]),"DNF",    rounds_cum_time[[#This Row],[39]]+laps_times[[#This Row],[40]])</f>
        <v>8.5501157407407394E-2</v>
      </c>
      <c r="AX38" s="127">
        <f>IF(ISBLANK(laps_times[[#This Row],[41]]),"DNF",    rounds_cum_time[[#This Row],[40]]+laps_times[[#This Row],[41]])</f>
        <v>8.7733796296296282E-2</v>
      </c>
      <c r="AY38" s="127">
        <f>IF(ISBLANK(laps_times[[#This Row],[42]]),"DNF",    rounds_cum_time[[#This Row],[41]]+laps_times[[#This Row],[42]])</f>
        <v>8.9980324074074053E-2</v>
      </c>
      <c r="AZ38" s="127">
        <f>IF(ISBLANK(laps_times[[#This Row],[43]]),"DNF",    rounds_cum_time[[#This Row],[42]]+laps_times[[#This Row],[43]])</f>
        <v>9.2263888888888868E-2</v>
      </c>
      <c r="BA38" s="127">
        <f>IF(ISBLANK(laps_times[[#This Row],[44]]),"DNF",    rounds_cum_time[[#This Row],[43]]+laps_times[[#This Row],[44]])</f>
        <v>9.4519675925925903E-2</v>
      </c>
      <c r="BB38" s="127">
        <f>IF(ISBLANK(laps_times[[#This Row],[45]]),"DNF",    rounds_cum_time[[#This Row],[44]]+laps_times[[#This Row],[45]])</f>
        <v>9.6843749999999978E-2</v>
      </c>
      <c r="BC38" s="127">
        <f>IF(ISBLANK(laps_times[[#This Row],[46]]),"DNF",    rounds_cum_time[[#This Row],[45]]+laps_times[[#This Row],[46]])</f>
        <v>9.9163194444444422E-2</v>
      </c>
      <c r="BD38" s="127">
        <f>IF(ISBLANK(laps_times[[#This Row],[47]]),"DNF",    rounds_cum_time[[#This Row],[46]]+laps_times[[#This Row],[47]])</f>
        <v>0.10151388888888886</v>
      </c>
      <c r="BE38" s="127">
        <f>IF(ISBLANK(laps_times[[#This Row],[48]]),"DNF",    rounds_cum_time[[#This Row],[47]]+laps_times[[#This Row],[48]])</f>
        <v>0.10392476851851849</v>
      </c>
      <c r="BF38" s="127">
        <f>IF(ISBLANK(laps_times[[#This Row],[49]]),"DNF",    rounds_cum_time[[#This Row],[48]]+laps_times[[#This Row],[49]])</f>
        <v>0.10631828703703701</v>
      </c>
      <c r="BG38" s="127">
        <f>IF(ISBLANK(laps_times[[#This Row],[50]]),"DNF",    rounds_cum_time[[#This Row],[49]]+laps_times[[#This Row],[50]])</f>
        <v>0.10877777777777775</v>
      </c>
      <c r="BH38" s="127">
        <f>IF(ISBLANK(laps_times[[#This Row],[51]]),"DNF",    rounds_cum_time[[#This Row],[50]]+laps_times[[#This Row],[51]])</f>
        <v>0.11127430555555552</v>
      </c>
      <c r="BI38" s="127">
        <f>IF(ISBLANK(laps_times[[#This Row],[52]]),"DNF",    rounds_cum_time[[#This Row],[51]]+laps_times[[#This Row],[52]])</f>
        <v>0.11375115740740738</v>
      </c>
      <c r="BJ38" s="127">
        <f>IF(ISBLANK(laps_times[[#This Row],[53]]),"DNF",    rounds_cum_time[[#This Row],[52]]+laps_times[[#This Row],[53]])</f>
        <v>0.11629398148148146</v>
      </c>
      <c r="BK38" s="127">
        <f>IF(ISBLANK(laps_times[[#This Row],[54]]),"DNF",    rounds_cum_time[[#This Row],[53]]+laps_times[[#This Row],[54]])</f>
        <v>0.11890162037037035</v>
      </c>
      <c r="BL38" s="127">
        <f>IF(ISBLANK(laps_times[[#This Row],[55]]),"DNF",    rounds_cum_time[[#This Row],[54]]+laps_times[[#This Row],[55]])</f>
        <v>0.12147453703703701</v>
      </c>
      <c r="BM38" s="127">
        <f>IF(ISBLANK(laps_times[[#This Row],[56]]),"DNF",    rounds_cum_time[[#This Row],[55]]+laps_times[[#This Row],[56]])</f>
        <v>0.12401157407407404</v>
      </c>
      <c r="BN38" s="127">
        <f>IF(ISBLANK(laps_times[[#This Row],[57]]),"DNF",    rounds_cum_time[[#This Row],[56]]+laps_times[[#This Row],[57]])</f>
        <v>0.12654745370370366</v>
      </c>
      <c r="BO38" s="127">
        <f>IF(ISBLANK(laps_times[[#This Row],[58]]),"DNF",    rounds_cum_time[[#This Row],[57]]+laps_times[[#This Row],[58]])</f>
        <v>0.12914236111111108</v>
      </c>
      <c r="BP38" s="127">
        <f>IF(ISBLANK(laps_times[[#This Row],[59]]),"DNF",    rounds_cum_time[[#This Row],[58]]+laps_times[[#This Row],[59]])</f>
        <v>0.13183912037037032</v>
      </c>
      <c r="BQ38" s="127">
        <f>IF(ISBLANK(laps_times[[#This Row],[60]]),"DNF",    rounds_cum_time[[#This Row],[59]]+laps_times[[#This Row],[60]])</f>
        <v>0.13466087962962958</v>
      </c>
      <c r="BR38" s="127">
        <f>IF(ISBLANK(laps_times[[#This Row],[61]]),"DNF",    rounds_cum_time[[#This Row],[60]]+laps_times[[#This Row],[61]])</f>
        <v>0.13776851851851846</v>
      </c>
      <c r="BS38" s="127">
        <f>IF(ISBLANK(laps_times[[#This Row],[62]]),"DNF",    rounds_cum_time[[#This Row],[61]]+laps_times[[#This Row],[62]])</f>
        <v>0.14064120370370364</v>
      </c>
      <c r="BT38" s="128">
        <f>IF(ISBLANK(laps_times[[#This Row],[63]]),"DNF",    rounds_cum_time[[#This Row],[62]]+laps_times[[#This Row],[63]])</f>
        <v>0.14364699074074069</v>
      </c>
      <c r="BU38" s="128">
        <f>IF(ISBLANK(laps_times[[#This Row],[64]]),"DNF",    rounds_cum_time[[#This Row],[63]]+laps_times[[#This Row],[64]])</f>
        <v>0.1466006944444444</v>
      </c>
    </row>
    <row r="39" spans="2:73" x14ac:dyDescent="0.2">
      <c r="B39" s="124">
        <f>laps_times[[#This Row],[poř]]</f>
        <v>36</v>
      </c>
      <c r="C39" s="125">
        <f>laps_times[[#This Row],[s.č.]]</f>
        <v>15</v>
      </c>
      <c r="D39" s="125" t="str">
        <f>laps_times[[#This Row],[jméno]]</f>
        <v>Chalupa Petr</v>
      </c>
      <c r="E39" s="126">
        <f>laps_times[[#This Row],[roč]]</f>
        <v>1985</v>
      </c>
      <c r="F39" s="126" t="str">
        <f>laps_times[[#This Row],[kat]]</f>
        <v>M30</v>
      </c>
      <c r="G39" s="126">
        <f>laps_times[[#This Row],[poř_kat]]</f>
        <v>14</v>
      </c>
      <c r="H39" s="125" t="str">
        <f>IF(ISBLANK(laps_times[[#This Row],[klub]]),"-",laps_times[[#This Row],[klub]])</f>
        <v>MK Kladno</v>
      </c>
      <c r="I39" s="161">
        <f>laps_times[[#This Row],[celk. čas]]</f>
        <v>0.14697453703703703</v>
      </c>
      <c r="J39" s="127">
        <f>laps_times[[#This Row],[1]]</f>
        <v>2.5173611111111113E-3</v>
      </c>
      <c r="K39" s="127">
        <f>IF(ISBLANK(laps_times[[#This Row],[2]]),"DNF",    rounds_cum_time[[#This Row],[1]]+laps_times[[#This Row],[2]])</f>
        <v>4.5590277777777782E-3</v>
      </c>
      <c r="L39" s="127">
        <f>IF(ISBLANK(laps_times[[#This Row],[3]]),"DNF",    rounds_cum_time[[#This Row],[2]]+laps_times[[#This Row],[3]])</f>
        <v>6.6493055555555559E-3</v>
      </c>
      <c r="M39" s="127">
        <f>IF(ISBLANK(laps_times[[#This Row],[4]]),"DNF",    rounds_cum_time[[#This Row],[3]]+laps_times[[#This Row],[4]])</f>
        <v>8.7766203703703704E-3</v>
      </c>
      <c r="N39" s="127">
        <f>IF(ISBLANK(laps_times[[#This Row],[5]]),"DNF",    rounds_cum_time[[#This Row],[4]]+laps_times[[#This Row],[5]])</f>
        <v>1.0872685185185185E-2</v>
      </c>
      <c r="O39" s="127">
        <f>IF(ISBLANK(laps_times[[#This Row],[6]]),"DNF",    rounds_cum_time[[#This Row],[5]]+laps_times[[#This Row],[6]])</f>
        <v>1.2978009259259259E-2</v>
      </c>
      <c r="P39" s="127">
        <f>IF(ISBLANK(laps_times[[#This Row],[7]]),"DNF",    rounds_cum_time[[#This Row],[6]]+laps_times[[#This Row],[7]])</f>
        <v>1.5059027777777777E-2</v>
      </c>
      <c r="Q39" s="127">
        <f>IF(ISBLANK(laps_times[[#This Row],[8]]),"DNF",    rounds_cum_time[[#This Row],[7]]+laps_times[[#This Row],[8]])</f>
        <v>1.7167824074074075E-2</v>
      </c>
      <c r="R39" s="127">
        <f>IF(ISBLANK(laps_times[[#This Row],[9]]),"DNF",    rounds_cum_time[[#This Row],[8]]+laps_times[[#This Row],[9]])</f>
        <v>1.9297453703703706E-2</v>
      </c>
      <c r="S39" s="127">
        <f>IF(ISBLANK(laps_times[[#This Row],[10]]),"DNF",    rounds_cum_time[[#This Row],[9]]+laps_times[[#This Row],[10]])</f>
        <v>2.1366898148148149E-2</v>
      </c>
      <c r="T39" s="127">
        <f>IF(ISBLANK(laps_times[[#This Row],[11]]),"DNF",    rounds_cum_time[[#This Row],[10]]+laps_times[[#This Row],[11]])</f>
        <v>2.3445601851851853E-2</v>
      </c>
      <c r="U39" s="127">
        <f>IF(ISBLANK(laps_times[[#This Row],[12]]),"DNF",    rounds_cum_time[[#This Row],[11]]+laps_times[[#This Row],[12]])</f>
        <v>2.5568287037037039E-2</v>
      </c>
      <c r="V39" s="127">
        <f>IF(ISBLANK(laps_times[[#This Row],[13]]),"DNF",    rounds_cum_time[[#This Row],[12]]+laps_times[[#This Row],[13]])</f>
        <v>2.7655092592592596E-2</v>
      </c>
      <c r="W39" s="127">
        <f>IF(ISBLANK(laps_times[[#This Row],[14]]),"DNF",    rounds_cum_time[[#This Row],[13]]+laps_times[[#This Row],[14]])</f>
        <v>2.9758101851851855E-2</v>
      </c>
      <c r="X39" s="127">
        <f>IF(ISBLANK(laps_times[[#This Row],[15]]),"DNF",    rounds_cum_time[[#This Row],[14]]+laps_times[[#This Row],[15]])</f>
        <v>3.1895833333333339E-2</v>
      </c>
      <c r="Y39" s="127">
        <f>IF(ISBLANK(laps_times[[#This Row],[16]]),"DNF",    rounds_cum_time[[#This Row],[15]]+laps_times[[#This Row],[16]])</f>
        <v>3.4061342592592594E-2</v>
      </c>
      <c r="Z39" s="127">
        <f>IF(ISBLANK(laps_times[[#This Row],[17]]),"DNF",    rounds_cum_time[[#This Row],[16]]+laps_times[[#This Row],[17]])</f>
        <v>3.618402777777778E-2</v>
      </c>
      <c r="AA39" s="127">
        <f>IF(ISBLANK(laps_times[[#This Row],[18]]),"DNF",    rounds_cum_time[[#This Row],[17]]+laps_times[[#This Row],[18]])</f>
        <v>3.8354166666666668E-2</v>
      </c>
      <c r="AB39" s="127">
        <f>IF(ISBLANK(laps_times[[#This Row],[19]]),"DNF",    rounds_cum_time[[#This Row],[18]]+laps_times[[#This Row],[19]])</f>
        <v>4.0494212962962961E-2</v>
      </c>
      <c r="AC39" s="127">
        <f>IF(ISBLANK(laps_times[[#This Row],[20]]),"DNF",    rounds_cum_time[[#This Row],[19]]+laps_times[[#This Row],[20]])</f>
        <v>4.2650462962962959E-2</v>
      </c>
      <c r="AD39" s="127">
        <f>IF(ISBLANK(laps_times[[#This Row],[21]]),"DNF",    rounds_cum_time[[#This Row],[20]]+laps_times[[#This Row],[21]])</f>
        <v>4.4787037037037035E-2</v>
      </c>
      <c r="AE39" s="127">
        <f>IF(ISBLANK(laps_times[[#This Row],[22]]),"DNF",    rounds_cum_time[[#This Row],[21]]+laps_times[[#This Row],[22]])</f>
        <v>4.6914351851851853E-2</v>
      </c>
      <c r="AF39" s="127">
        <f>IF(ISBLANK(laps_times[[#This Row],[23]]),"DNF",    rounds_cum_time[[#This Row],[22]]+laps_times[[#This Row],[23]])</f>
        <v>4.9037037037037039E-2</v>
      </c>
      <c r="AG39" s="127">
        <f>IF(ISBLANK(laps_times[[#This Row],[24]]),"DNF",    rounds_cum_time[[#This Row],[23]]+laps_times[[#This Row],[24]])</f>
        <v>5.1190972222222221E-2</v>
      </c>
      <c r="AH39" s="127">
        <f>IF(ISBLANK(laps_times[[#This Row],[25]]),"DNF",    rounds_cum_time[[#This Row],[24]]+laps_times[[#This Row],[25]])</f>
        <v>5.3359953703703701E-2</v>
      </c>
      <c r="AI39" s="127">
        <f>IF(ISBLANK(laps_times[[#This Row],[26]]),"DNF",    rounds_cum_time[[#This Row],[25]]+laps_times[[#This Row],[26]])</f>
        <v>5.5513888888888883E-2</v>
      </c>
      <c r="AJ39" s="127">
        <f>IF(ISBLANK(laps_times[[#This Row],[27]]),"DNF",    rounds_cum_time[[#This Row],[26]]+laps_times[[#This Row],[27]])</f>
        <v>5.7703703703703701E-2</v>
      </c>
      <c r="AK39" s="127">
        <f>IF(ISBLANK(laps_times[[#This Row],[28]]),"DNF",    rounds_cum_time[[#This Row],[27]]+laps_times[[#This Row],[28]])</f>
        <v>5.9884259259259255E-2</v>
      </c>
      <c r="AL39" s="127">
        <f>IF(ISBLANK(laps_times[[#This Row],[29]]),"DNF",    rounds_cum_time[[#This Row],[28]]+laps_times[[#This Row],[29]])</f>
        <v>6.2100694444444438E-2</v>
      </c>
      <c r="AM39" s="127">
        <f>IF(ISBLANK(laps_times[[#This Row],[30]]),"DNF",    rounds_cum_time[[#This Row],[29]]+laps_times[[#This Row],[30]])</f>
        <v>6.4306712962962961E-2</v>
      </c>
      <c r="AN39" s="127">
        <f>IF(ISBLANK(laps_times[[#This Row],[31]]),"DNF",    rounds_cum_time[[#This Row],[30]]+laps_times[[#This Row],[31]])</f>
        <v>6.656828703703703E-2</v>
      </c>
      <c r="AO39" s="127">
        <f>IF(ISBLANK(laps_times[[#This Row],[32]]),"DNF",    rounds_cum_time[[#This Row],[31]]+laps_times[[#This Row],[32]])</f>
        <v>6.8894675925925922E-2</v>
      </c>
      <c r="AP39" s="127">
        <f>IF(ISBLANK(laps_times[[#This Row],[33]]),"DNF",    rounds_cum_time[[#This Row],[32]]+laps_times[[#This Row],[33]])</f>
        <v>7.1181712962962954E-2</v>
      </c>
      <c r="AQ39" s="127">
        <f>IF(ISBLANK(laps_times[[#This Row],[34]]),"DNF",    rounds_cum_time[[#This Row],[33]]+laps_times[[#This Row],[34]])</f>
        <v>7.3452546296296287E-2</v>
      </c>
      <c r="AR39" s="127">
        <f>IF(ISBLANK(laps_times[[#This Row],[35]]),"DNF",    rounds_cum_time[[#This Row],[34]]+laps_times[[#This Row],[35]])</f>
        <v>7.5721064814814804E-2</v>
      </c>
      <c r="AS39" s="127">
        <f>IF(ISBLANK(laps_times[[#This Row],[36]]),"DNF",    rounds_cum_time[[#This Row],[35]]+laps_times[[#This Row],[36]])</f>
        <v>7.8021990740740732E-2</v>
      </c>
      <c r="AT39" s="127">
        <f>IF(ISBLANK(laps_times[[#This Row],[37]]),"DNF",    rounds_cum_time[[#This Row],[36]]+laps_times[[#This Row],[37]])</f>
        <v>8.0266203703703701E-2</v>
      </c>
      <c r="AU39" s="127">
        <f>IF(ISBLANK(laps_times[[#This Row],[38]]),"DNF",    rounds_cum_time[[#This Row],[37]]+laps_times[[#This Row],[38]])</f>
        <v>8.2533564814814817E-2</v>
      </c>
      <c r="AV39" s="127">
        <f>IF(ISBLANK(laps_times[[#This Row],[39]]),"DNF",    rounds_cum_time[[#This Row],[38]]+laps_times[[#This Row],[39]])</f>
        <v>8.4837962962962962E-2</v>
      </c>
      <c r="AW39" s="127">
        <f>IF(ISBLANK(laps_times[[#This Row],[40]]),"DNF",    rounds_cum_time[[#This Row],[39]]+laps_times[[#This Row],[40]])</f>
        <v>8.7163194444444439E-2</v>
      </c>
      <c r="AX39" s="127">
        <f>IF(ISBLANK(laps_times[[#This Row],[41]]),"DNF",    rounds_cum_time[[#This Row],[40]]+laps_times[[#This Row],[41]])</f>
        <v>8.9749999999999996E-2</v>
      </c>
      <c r="AY39" s="127">
        <f>IF(ISBLANK(laps_times[[#This Row],[42]]),"DNF",    rounds_cum_time[[#This Row],[41]]+laps_times[[#This Row],[42]])</f>
        <v>9.2057870370370373E-2</v>
      </c>
      <c r="AZ39" s="127">
        <f>IF(ISBLANK(laps_times[[#This Row],[43]]),"DNF",    rounds_cum_time[[#This Row],[42]]+laps_times[[#This Row],[43]])</f>
        <v>9.4377314814814817E-2</v>
      </c>
      <c r="BA39" s="127">
        <f>IF(ISBLANK(laps_times[[#This Row],[44]]),"DNF",    rounds_cum_time[[#This Row],[43]]+laps_times[[#This Row],[44]])</f>
        <v>9.6761574074074069E-2</v>
      </c>
      <c r="BB39" s="127">
        <f>IF(ISBLANK(laps_times[[#This Row],[45]]),"DNF",    rounds_cum_time[[#This Row],[44]]+laps_times[[#This Row],[45]])</f>
        <v>9.9151620370370369E-2</v>
      </c>
      <c r="BC39" s="127">
        <f>IF(ISBLANK(laps_times[[#This Row],[46]]),"DNF",    rounds_cum_time[[#This Row],[45]]+laps_times[[#This Row],[46]])</f>
        <v>0.10155902777777778</v>
      </c>
      <c r="BD39" s="127">
        <f>IF(ISBLANK(laps_times[[#This Row],[47]]),"DNF",    rounds_cum_time[[#This Row],[46]]+laps_times[[#This Row],[47]])</f>
        <v>0.10395370370370371</v>
      </c>
      <c r="BE39" s="127">
        <f>IF(ISBLANK(laps_times[[#This Row],[48]]),"DNF",    rounds_cum_time[[#This Row],[47]]+laps_times[[#This Row],[48]])</f>
        <v>0.10650694444444446</v>
      </c>
      <c r="BF39" s="127">
        <f>IF(ISBLANK(laps_times[[#This Row],[49]]),"DNF",    rounds_cum_time[[#This Row],[48]]+laps_times[[#This Row],[49]])</f>
        <v>0.10893287037037039</v>
      </c>
      <c r="BG39" s="127">
        <f>IF(ISBLANK(laps_times[[#This Row],[50]]),"DNF",    rounds_cum_time[[#This Row],[49]]+laps_times[[#This Row],[50]])</f>
        <v>0.11139930555555558</v>
      </c>
      <c r="BH39" s="127">
        <f>IF(ISBLANK(laps_times[[#This Row],[51]]),"DNF",    rounds_cum_time[[#This Row],[50]]+laps_times[[#This Row],[51]])</f>
        <v>0.1138726851851852</v>
      </c>
      <c r="BI39" s="127">
        <f>IF(ISBLANK(laps_times[[#This Row],[52]]),"DNF",    rounds_cum_time[[#This Row],[51]]+laps_times[[#This Row],[52]])</f>
        <v>0.1163877314814815</v>
      </c>
      <c r="BJ39" s="127">
        <f>IF(ISBLANK(laps_times[[#This Row],[53]]),"DNF",    rounds_cum_time[[#This Row],[52]]+laps_times[[#This Row],[53]])</f>
        <v>0.11888425925925927</v>
      </c>
      <c r="BK39" s="127">
        <f>IF(ISBLANK(laps_times[[#This Row],[54]]),"DNF",    rounds_cum_time[[#This Row],[53]]+laps_times[[#This Row],[54]])</f>
        <v>0.12142476851851854</v>
      </c>
      <c r="BL39" s="127">
        <f>IF(ISBLANK(laps_times[[#This Row],[55]]),"DNF",    rounds_cum_time[[#This Row],[54]]+laps_times[[#This Row],[55]])</f>
        <v>0.1239814814814815</v>
      </c>
      <c r="BM39" s="127">
        <f>IF(ISBLANK(laps_times[[#This Row],[56]]),"DNF",    rounds_cum_time[[#This Row],[55]]+laps_times[[#This Row],[56]])</f>
        <v>0.12657060185185187</v>
      </c>
      <c r="BN39" s="127">
        <f>IF(ISBLANK(laps_times[[#This Row],[57]]),"DNF",    rounds_cum_time[[#This Row],[56]]+laps_times[[#This Row],[57]])</f>
        <v>0.1291377314814815</v>
      </c>
      <c r="BO39" s="127">
        <f>IF(ISBLANK(laps_times[[#This Row],[58]]),"DNF",    rounds_cum_time[[#This Row],[57]]+laps_times[[#This Row],[58]])</f>
        <v>0.13185185185185186</v>
      </c>
      <c r="BP39" s="127">
        <f>IF(ISBLANK(laps_times[[#This Row],[59]]),"DNF",    rounds_cum_time[[#This Row],[58]]+laps_times[[#This Row],[59]])</f>
        <v>0.13448726851851853</v>
      </c>
      <c r="BQ39" s="127">
        <f>IF(ISBLANK(laps_times[[#This Row],[60]]),"DNF",    rounds_cum_time[[#This Row],[59]]+laps_times[[#This Row],[60]])</f>
        <v>0.13713541666666668</v>
      </c>
      <c r="BR39" s="127">
        <f>IF(ISBLANK(laps_times[[#This Row],[61]]),"DNF",    rounds_cum_time[[#This Row],[60]]+laps_times[[#This Row],[61]])</f>
        <v>0.13977546296296298</v>
      </c>
      <c r="BS39" s="127">
        <f>IF(ISBLANK(laps_times[[#This Row],[62]]),"DNF",    rounds_cum_time[[#This Row],[61]]+laps_times[[#This Row],[62]])</f>
        <v>0.14234490740740743</v>
      </c>
      <c r="BT39" s="128">
        <f>IF(ISBLANK(laps_times[[#This Row],[63]]),"DNF",    rounds_cum_time[[#This Row],[62]]+laps_times[[#This Row],[63]])</f>
        <v>0.14478009259259261</v>
      </c>
      <c r="BU39" s="128">
        <f>IF(ISBLANK(laps_times[[#This Row],[64]]),"DNF",    rounds_cum_time[[#This Row],[63]]+laps_times[[#This Row],[64]])</f>
        <v>0.14697453703703706</v>
      </c>
    </row>
    <row r="40" spans="2:73" x14ac:dyDescent="0.2">
      <c r="B40" s="124">
        <f>laps_times[[#This Row],[poř]]</f>
        <v>37</v>
      </c>
      <c r="C40" s="125">
        <f>laps_times[[#This Row],[s.č.]]</f>
        <v>95</v>
      </c>
      <c r="D40" s="125" t="str">
        <f>laps_times[[#This Row],[jméno]]</f>
        <v>Pojsl Jan</v>
      </c>
      <c r="E40" s="126">
        <f>laps_times[[#This Row],[roč]]</f>
        <v>1972</v>
      </c>
      <c r="F40" s="126" t="str">
        <f>laps_times[[#This Row],[kat]]</f>
        <v>M40</v>
      </c>
      <c r="G40" s="126">
        <f>laps_times[[#This Row],[poř_kat]]</f>
        <v>14</v>
      </c>
      <c r="H40" s="125" t="str">
        <f>IF(ISBLANK(laps_times[[#This Row],[klub]]),"-",laps_times[[#This Row],[klub]])</f>
        <v>Intelis</v>
      </c>
      <c r="I40" s="161">
        <f>laps_times[[#This Row],[celk. čas]]</f>
        <v>0.14706828703703703</v>
      </c>
      <c r="J40" s="127">
        <f>laps_times[[#This Row],[1]]</f>
        <v>2.972222222222222E-3</v>
      </c>
      <c r="K40" s="127">
        <f>IF(ISBLANK(laps_times[[#This Row],[2]]),"DNF",    rounds_cum_time[[#This Row],[1]]+laps_times[[#This Row],[2]])</f>
        <v>5.2048611111111106E-3</v>
      </c>
      <c r="L40" s="127">
        <f>IF(ISBLANK(laps_times[[#This Row],[3]]),"DNF",    rounds_cum_time[[#This Row],[2]]+laps_times[[#This Row],[3]])</f>
        <v>7.5300925925925917E-3</v>
      </c>
      <c r="M40" s="127">
        <f>IF(ISBLANK(laps_times[[#This Row],[4]]),"DNF",    rounds_cum_time[[#This Row],[3]]+laps_times[[#This Row],[4]])</f>
        <v>9.7777777777777776E-3</v>
      </c>
      <c r="N40" s="127">
        <f>IF(ISBLANK(laps_times[[#This Row],[5]]),"DNF",    rounds_cum_time[[#This Row],[4]]+laps_times[[#This Row],[5]])</f>
        <v>1.203125E-2</v>
      </c>
      <c r="O40" s="127">
        <f>IF(ISBLANK(laps_times[[#This Row],[6]]),"DNF",    rounds_cum_time[[#This Row],[5]]+laps_times[[#This Row],[6]])</f>
        <v>1.4248842592592592E-2</v>
      </c>
      <c r="P40" s="127">
        <f>IF(ISBLANK(laps_times[[#This Row],[7]]),"DNF",    rounds_cum_time[[#This Row],[6]]+laps_times[[#This Row],[7]])</f>
        <v>1.6525462962962964E-2</v>
      </c>
      <c r="Q40" s="127">
        <f>IF(ISBLANK(laps_times[[#This Row],[8]]),"DNF",    rounds_cum_time[[#This Row],[7]]+laps_times[[#This Row],[8]])</f>
        <v>1.8746527777777779E-2</v>
      </c>
      <c r="R40" s="127">
        <f>IF(ISBLANK(laps_times[[#This Row],[9]]),"DNF",    rounds_cum_time[[#This Row],[8]]+laps_times[[#This Row],[9]])</f>
        <v>2.0975694444444446E-2</v>
      </c>
      <c r="S40" s="127">
        <f>IF(ISBLANK(laps_times[[#This Row],[10]]),"DNF",    rounds_cum_time[[#This Row],[9]]+laps_times[[#This Row],[10]])</f>
        <v>2.3221064814814816E-2</v>
      </c>
      <c r="T40" s="127">
        <f>IF(ISBLANK(laps_times[[#This Row],[11]]),"DNF",    rounds_cum_time[[#This Row],[10]]+laps_times[[#This Row],[11]])</f>
        <v>2.5486111111111112E-2</v>
      </c>
      <c r="U40" s="127">
        <f>IF(ISBLANK(laps_times[[#This Row],[12]]),"DNF",    rounds_cum_time[[#This Row],[11]]+laps_times[[#This Row],[12]])</f>
        <v>2.7761574074074074E-2</v>
      </c>
      <c r="V40" s="127">
        <f>IF(ISBLANK(laps_times[[#This Row],[13]]),"DNF",    rounds_cum_time[[#This Row],[12]]+laps_times[[#This Row],[13]])</f>
        <v>3.0038194444444444E-2</v>
      </c>
      <c r="W40" s="127">
        <f>IF(ISBLANK(laps_times[[#This Row],[14]]),"DNF",    rounds_cum_time[[#This Row],[13]]+laps_times[[#This Row],[14]])</f>
        <v>3.2283564814814814E-2</v>
      </c>
      <c r="X40" s="127">
        <f>IF(ISBLANK(laps_times[[#This Row],[15]]),"DNF",    rounds_cum_time[[#This Row],[14]]+laps_times[[#This Row],[15]])</f>
        <v>3.4532407407407407E-2</v>
      </c>
      <c r="Y40" s="127">
        <f>IF(ISBLANK(laps_times[[#This Row],[16]]),"DNF",    rounds_cum_time[[#This Row],[15]]+laps_times[[#This Row],[16]])</f>
        <v>3.6802083333333332E-2</v>
      </c>
      <c r="Z40" s="127">
        <f>IF(ISBLANK(laps_times[[#This Row],[17]]),"DNF",    rounds_cum_time[[#This Row],[16]]+laps_times[[#This Row],[17]])</f>
        <v>3.9052083333333334E-2</v>
      </c>
      <c r="AA40" s="127">
        <f>IF(ISBLANK(laps_times[[#This Row],[18]]),"DNF",    rounds_cum_time[[#This Row],[17]]+laps_times[[#This Row],[18]])</f>
        <v>4.1321759259259259E-2</v>
      </c>
      <c r="AB40" s="127">
        <f>IF(ISBLANK(laps_times[[#This Row],[19]]),"DNF",    rounds_cum_time[[#This Row],[18]]+laps_times[[#This Row],[19]])</f>
        <v>4.3591435185185184E-2</v>
      </c>
      <c r="AC40" s="127">
        <f>IF(ISBLANK(laps_times[[#This Row],[20]]),"DNF",    rounds_cum_time[[#This Row],[19]]+laps_times[[#This Row],[20]])</f>
        <v>4.5840277777777778E-2</v>
      </c>
      <c r="AD40" s="127">
        <f>IF(ISBLANK(laps_times[[#This Row],[21]]),"DNF",    rounds_cum_time[[#This Row],[20]]+laps_times[[#This Row],[21]])</f>
        <v>4.8101851851851854E-2</v>
      </c>
      <c r="AE40" s="127">
        <f>IF(ISBLANK(laps_times[[#This Row],[22]]),"DNF",    rounds_cum_time[[#This Row],[21]]+laps_times[[#This Row],[22]])</f>
        <v>5.0393518518518518E-2</v>
      </c>
      <c r="AF40" s="127">
        <f>IF(ISBLANK(laps_times[[#This Row],[23]]),"DNF",    rounds_cum_time[[#This Row],[22]]+laps_times[[#This Row],[23]])</f>
        <v>5.2667824074074075E-2</v>
      </c>
      <c r="AG40" s="127">
        <f>IF(ISBLANK(laps_times[[#This Row],[24]]),"DNF",    rounds_cum_time[[#This Row],[23]]+laps_times[[#This Row],[24]])</f>
        <v>5.4953703703703706E-2</v>
      </c>
      <c r="AH40" s="127">
        <f>IF(ISBLANK(laps_times[[#This Row],[25]]),"DNF",    rounds_cum_time[[#This Row],[24]]+laps_times[[#This Row],[25]])</f>
        <v>5.7293981481481487E-2</v>
      </c>
      <c r="AI40" s="127">
        <f>IF(ISBLANK(laps_times[[#This Row],[26]]),"DNF",    rounds_cum_time[[#This Row],[25]]+laps_times[[#This Row],[26]])</f>
        <v>5.9575231481481486E-2</v>
      </c>
      <c r="AJ40" s="127">
        <f>IF(ISBLANK(laps_times[[#This Row],[27]]),"DNF",    rounds_cum_time[[#This Row],[26]]+laps_times[[#This Row],[27]])</f>
        <v>6.187268518518519E-2</v>
      </c>
      <c r="AK40" s="127">
        <f>IF(ISBLANK(laps_times[[#This Row],[28]]),"DNF",    rounds_cum_time[[#This Row],[27]]+laps_times[[#This Row],[28]])</f>
        <v>6.4159722222222229E-2</v>
      </c>
      <c r="AL40" s="127">
        <f>IF(ISBLANK(laps_times[[#This Row],[29]]),"DNF",    rounds_cum_time[[#This Row],[28]]+laps_times[[#This Row],[29]])</f>
        <v>6.6450231481481492E-2</v>
      </c>
      <c r="AM40" s="127">
        <f>IF(ISBLANK(laps_times[[#This Row],[30]]),"DNF",    rounds_cum_time[[#This Row],[29]]+laps_times[[#This Row],[30]])</f>
        <v>6.8775462962962969E-2</v>
      </c>
      <c r="AN40" s="127">
        <f>IF(ISBLANK(laps_times[[#This Row],[31]]),"DNF",    rounds_cum_time[[#This Row],[30]]+laps_times[[#This Row],[31]])</f>
        <v>7.1039351851851854E-2</v>
      </c>
      <c r="AO40" s="127">
        <f>IF(ISBLANK(laps_times[[#This Row],[32]]),"DNF",    rounds_cum_time[[#This Row],[31]]+laps_times[[#This Row],[32]])</f>
        <v>7.3306712962962969E-2</v>
      </c>
      <c r="AP40" s="127">
        <f>IF(ISBLANK(laps_times[[#This Row],[33]]),"DNF",    rounds_cum_time[[#This Row],[32]]+laps_times[[#This Row],[33]])</f>
        <v>7.5601851851851865E-2</v>
      </c>
      <c r="AQ40" s="127">
        <f>IF(ISBLANK(laps_times[[#This Row],[34]]),"DNF",    rounds_cum_time[[#This Row],[33]]+laps_times[[#This Row],[34]])</f>
        <v>7.7918981481481492E-2</v>
      </c>
      <c r="AR40" s="127">
        <f>IF(ISBLANK(laps_times[[#This Row],[35]]),"DNF",    rounds_cum_time[[#This Row],[34]]+laps_times[[#This Row],[35]])</f>
        <v>8.0197916666666674E-2</v>
      </c>
      <c r="AS40" s="127">
        <f>IF(ISBLANK(laps_times[[#This Row],[36]]),"DNF",    rounds_cum_time[[#This Row],[35]]+laps_times[[#This Row],[36]])</f>
        <v>8.2496527777777787E-2</v>
      </c>
      <c r="AT40" s="127">
        <f>IF(ISBLANK(laps_times[[#This Row],[37]]),"DNF",    rounds_cum_time[[#This Row],[36]]+laps_times[[#This Row],[37]])</f>
        <v>8.475925925925927E-2</v>
      </c>
      <c r="AU40" s="127">
        <f>IF(ISBLANK(laps_times[[#This Row],[38]]),"DNF",    rounds_cum_time[[#This Row],[37]]+laps_times[[#This Row],[38]])</f>
        <v>8.7037037037037052E-2</v>
      </c>
      <c r="AV40" s="127">
        <f>IF(ISBLANK(laps_times[[#This Row],[39]]),"DNF",    rounds_cum_time[[#This Row],[38]]+laps_times[[#This Row],[39]])</f>
        <v>8.9319444444444465E-2</v>
      </c>
      <c r="AW40" s="127">
        <f>IF(ISBLANK(laps_times[[#This Row],[40]]),"DNF",    rounds_cum_time[[#This Row],[39]]+laps_times[[#This Row],[40]])</f>
        <v>9.1635416666666691E-2</v>
      </c>
      <c r="AX40" s="127">
        <f>IF(ISBLANK(laps_times[[#This Row],[41]]),"DNF",    rounds_cum_time[[#This Row],[40]]+laps_times[[#This Row],[41]])</f>
        <v>9.395601851851855E-2</v>
      </c>
      <c r="AY40" s="127">
        <f>IF(ISBLANK(laps_times[[#This Row],[42]]),"DNF",    rounds_cum_time[[#This Row],[41]]+laps_times[[#This Row],[42]])</f>
        <v>9.626157407407411E-2</v>
      </c>
      <c r="AZ40" s="127">
        <f>IF(ISBLANK(laps_times[[#This Row],[43]]),"DNF",    rounds_cum_time[[#This Row],[42]]+laps_times[[#This Row],[43]])</f>
        <v>9.8561342592592624E-2</v>
      </c>
      <c r="BA40" s="127">
        <f>IF(ISBLANK(laps_times[[#This Row],[44]]),"DNF",    rounds_cum_time[[#This Row],[43]]+laps_times[[#This Row],[44]])</f>
        <v>0.1009166666666667</v>
      </c>
      <c r="BB40" s="127">
        <f>IF(ISBLANK(laps_times[[#This Row],[45]]),"DNF",    rounds_cum_time[[#This Row],[44]]+laps_times[[#This Row],[45]])</f>
        <v>0.10321180555555559</v>
      </c>
      <c r="BC40" s="127">
        <f>IF(ISBLANK(laps_times[[#This Row],[46]]),"DNF",    rounds_cum_time[[#This Row],[45]]+laps_times[[#This Row],[46]])</f>
        <v>0.10553125000000003</v>
      </c>
      <c r="BD40" s="127">
        <f>IF(ISBLANK(laps_times[[#This Row],[47]]),"DNF",    rounds_cum_time[[#This Row],[46]]+laps_times[[#This Row],[47]])</f>
        <v>0.10784953703703708</v>
      </c>
      <c r="BE40" s="127">
        <f>IF(ISBLANK(laps_times[[#This Row],[48]]),"DNF",    rounds_cum_time[[#This Row],[47]]+laps_times[[#This Row],[48]])</f>
        <v>0.11016087962962967</v>
      </c>
      <c r="BF40" s="127">
        <f>IF(ISBLANK(laps_times[[#This Row],[49]]),"DNF",    rounds_cum_time[[#This Row],[48]]+laps_times[[#This Row],[49]])</f>
        <v>0.11246527777777782</v>
      </c>
      <c r="BG40" s="127">
        <f>IF(ISBLANK(laps_times[[#This Row],[50]]),"DNF",    rounds_cum_time[[#This Row],[49]]+laps_times[[#This Row],[50]])</f>
        <v>0.1148391203703704</v>
      </c>
      <c r="BH40" s="127">
        <f>IF(ISBLANK(laps_times[[#This Row],[51]]),"DNF",    rounds_cum_time[[#This Row],[50]]+laps_times[[#This Row],[51]])</f>
        <v>0.11714351851851855</v>
      </c>
      <c r="BI40" s="127">
        <f>IF(ISBLANK(laps_times[[#This Row],[52]]),"DNF",    rounds_cum_time[[#This Row],[51]]+laps_times[[#This Row],[52]])</f>
        <v>0.11945717592592596</v>
      </c>
      <c r="BJ40" s="127">
        <f>IF(ISBLANK(laps_times[[#This Row],[53]]),"DNF",    rounds_cum_time[[#This Row],[52]]+laps_times[[#This Row],[53]])</f>
        <v>0.12175462962962966</v>
      </c>
      <c r="BK40" s="127">
        <f>IF(ISBLANK(laps_times[[#This Row],[54]]),"DNF",    rounds_cum_time[[#This Row],[53]]+laps_times[[#This Row],[54]])</f>
        <v>0.12407638888888892</v>
      </c>
      <c r="BL40" s="127">
        <f>IF(ISBLANK(laps_times[[#This Row],[55]]),"DNF",    rounds_cum_time[[#This Row],[54]]+laps_times[[#This Row],[55]])</f>
        <v>0.12641203703703707</v>
      </c>
      <c r="BM40" s="127">
        <f>IF(ISBLANK(laps_times[[#This Row],[56]]),"DNF",    rounds_cum_time[[#This Row],[55]]+laps_times[[#This Row],[56]])</f>
        <v>0.12875231481481486</v>
      </c>
      <c r="BN40" s="127">
        <f>IF(ISBLANK(laps_times[[#This Row],[57]]),"DNF",    rounds_cum_time[[#This Row],[56]]+laps_times[[#This Row],[57]])</f>
        <v>0.13103935185185189</v>
      </c>
      <c r="BO40" s="127">
        <f>IF(ISBLANK(laps_times[[#This Row],[58]]),"DNF",    rounds_cum_time[[#This Row],[57]]+laps_times[[#This Row],[58]])</f>
        <v>0.1333530092592593</v>
      </c>
      <c r="BP40" s="127">
        <f>IF(ISBLANK(laps_times[[#This Row],[59]]),"DNF",    rounds_cum_time[[#This Row],[58]]+laps_times[[#This Row],[59]])</f>
        <v>0.13570023148148153</v>
      </c>
      <c r="BQ40" s="127">
        <f>IF(ISBLANK(laps_times[[#This Row],[60]]),"DNF",    rounds_cum_time[[#This Row],[59]]+laps_times[[#This Row],[60]])</f>
        <v>0.13802430555555559</v>
      </c>
      <c r="BR40" s="127">
        <f>IF(ISBLANK(laps_times[[#This Row],[61]]),"DNF",    rounds_cum_time[[#This Row],[60]]+laps_times[[#This Row],[61]])</f>
        <v>0.1402465277777778</v>
      </c>
      <c r="BS40" s="127">
        <f>IF(ISBLANK(laps_times[[#This Row],[62]]),"DNF",    rounds_cum_time[[#This Row],[61]]+laps_times[[#This Row],[62]])</f>
        <v>0.14252083333333335</v>
      </c>
      <c r="BT40" s="128">
        <f>IF(ISBLANK(laps_times[[#This Row],[63]]),"DNF",    rounds_cum_time[[#This Row],[62]]+laps_times[[#This Row],[63]])</f>
        <v>0.14483101851851854</v>
      </c>
      <c r="BU40" s="128">
        <f>IF(ISBLANK(laps_times[[#This Row],[64]]),"DNF",    rounds_cum_time[[#This Row],[63]]+laps_times[[#This Row],[64]])</f>
        <v>0.14706828703703706</v>
      </c>
    </row>
    <row r="41" spans="2:73" x14ac:dyDescent="0.2">
      <c r="B41" s="124">
        <f>laps_times[[#This Row],[poř]]</f>
        <v>38</v>
      </c>
      <c r="C41" s="125">
        <f>laps_times[[#This Row],[s.č.]]</f>
        <v>14</v>
      </c>
      <c r="D41" s="125" t="str">
        <f>laps_times[[#This Row],[jméno]]</f>
        <v>Černý Michal</v>
      </c>
      <c r="E41" s="126">
        <f>laps_times[[#This Row],[roč]]</f>
        <v>1978</v>
      </c>
      <c r="F41" s="126" t="str">
        <f>laps_times[[#This Row],[kat]]</f>
        <v>M30</v>
      </c>
      <c r="G41" s="126">
        <f>laps_times[[#This Row],[poř_kat]]</f>
        <v>15</v>
      </c>
      <c r="H41" s="125" t="str">
        <f>IF(ISBLANK(laps_times[[#This Row],[klub]]),"-",laps_times[[#This Row],[klub]])</f>
        <v>JBP</v>
      </c>
      <c r="I41" s="161">
        <f>laps_times[[#This Row],[celk. čas]]</f>
        <v>0.14768055555555556</v>
      </c>
      <c r="J41" s="127">
        <f>laps_times[[#This Row],[1]]</f>
        <v>2.4629629629629632E-3</v>
      </c>
      <c r="K41" s="127">
        <f>IF(ISBLANK(laps_times[[#This Row],[2]]),"DNF",    rounds_cum_time[[#This Row],[1]]+laps_times[[#This Row],[2]])</f>
        <v>4.4432870370370373E-3</v>
      </c>
      <c r="L41" s="127">
        <f>IF(ISBLANK(laps_times[[#This Row],[3]]),"DNF",    rounds_cum_time[[#This Row],[2]]+laps_times[[#This Row],[3]])</f>
        <v>6.4687500000000005E-3</v>
      </c>
      <c r="M41" s="127">
        <f>IF(ISBLANK(laps_times[[#This Row],[4]]),"DNF",    rounds_cum_time[[#This Row],[3]]+laps_times[[#This Row],[4]])</f>
        <v>8.6006944444444455E-3</v>
      </c>
      <c r="N41" s="127">
        <f>IF(ISBLANK(laps_times[[#This Row],[5]]),"DNF",    rounds_cum_time[[#This Row],[4]]+laps_times[[#This Row],[5]])</f>
        <v>1.070138888888889E-2</v>
      </c>
      <c r="O41" s="127">
        <f>IF(ISBLANK(laps_times[[#This Row],[6]]),"DNF",    rounds_cum_time[[#This Row],[5]]+laps_times[[#This Row],[6]])</f>
        <v>1.2788194444444446E-2</v>
      </c>
      <c r="P41" s="127">
        <f>IF(ISBLANK(laps_times[[#This Row],[7]]),"DNF",    rounds_cum_time[[#This Row],[6]]+laps_times[[#This Row],[7]])</f>
        <v>1.4840277777777779E-2</v>
      </c>
      <c r="Q41" s="127">
        <f>IF(ISBLANK(laps_times[[#This Row],[8]]),"DNF",    rounds_cum_time[[#This Row],[7]]+laps_times[[#This Row],[8]])</f>
        <v>1.689351851851852E-2</v>
      </c>
      <c r="R41" s="127">
        <f>IF(ISBLANK(laps_times[[#This Row],[9]]),"DNF",    rounds_cum_time[[#This Row],[8]]+laps_times[[#This Row],[9]])</f>
        <v>1.8961805555555558E-2</v>
      </c>
      <c r="S41" s="127">
        <f>IF(ISBLANK(laps_times[[#This Row],[10]]),"DNF",    rounds_cum_time[[#This Row],[9]]+laps_times[[#This Row],[10]])</f>
        <v>2.1030092592592597E-2</v>
      </c>
      <c r="T41" s="127">
        <f>IF(ISBLANK(laps_times[[#This Row],[11]]),"DNF",    rounds_cum_time[[#This Row],[10]]+laps_times[[#This Row],[11]])</f>
        <v>2.3165509259259264E-2</v>
      </c>
      <c r="U41" s="127">
        <f>IF(ISBLANK(laps_times[[#This Row],[12]]),"DNF",    rounds_cum_time[[#This Row],[11]]+laps_times[[#This Row],[12]])</f>
        <v>2.528819444444445E-2</v>
      </c>
      <c r="V41" s="127">
        <f>IF(ISBLANK(laps_times[[#This Row],[13]]),"DNF",    rounds_cum_time[[#This Row],[12]]+laps_times[[#This Row],[13]])</f>
        <v>2.7458333333333338E-2</v>
      </c>
      <c r="W41" s="127">
        <f>IF(ISBLANK(laps_times[[#This Row],[14]]),"DNF",    rounds_cum_time[[#This Row],[13]]+laps_times[[#This Row],[14]])</f>
        <v>2.956944444444445E-2</v>
      </c>
      <c r="X41" s="127">
        <f>IF(ISBLANK(laps_times[[#This Row],[15]]),"DNF",    rounds_cum_time[[#This Row],[14]]+laps_times[[#This Row],[15]])</f>
        <v>3.1733796296296302E-2</v>
      </c>
      <c r="Y41" s="127">
        <f>IF(ISBLANK(laps_times[[#This Row],[16]]),"DNF",    rounds_cum_time[[#This Row],[15]]+laps_times[[#This Row],[16]])</f>
        <v>3.3821759259259267E-2</v>
      </c>
      <c r="Z41" s="127">
        <f>IF(ISBLANK(laps_times[[#This Row],[17]]),"DNF",    rounds_cum_time[[#This Row],[16]]+laps_times[[#This Row],[17]])</f>
        <v>3.5935185185185195E-2</v>
      </c>
      <c r="AA41" s="127">
        <f>IF(ISBLANK(laps_times[[#This Row],[18]]),"DNF",    rounds_cum_time[[#This Row],[17]]+laps_times[[#This Row],[18]])</f>
        <v>3.8083333333333344E-2</v>
      </c>
      <c r="AB41" s="127">
        <f>IF(ISBLANK(laps_times[[#This Row],[19]]),"DNF",    rounds_cum_time[[#This Row],[18]]+laps_times[[#This Row],[19]])</f>
        <v>4.0194444444444456E-2</v>
      </c>
      <c r="AC41" s="127">
        <f>IF(ISBLANK(laps_times[[#This Row],[20]]),"DNF",    rounds_cum_time[[#This Row],[19]]+laps_times[[#This Row],[20]])</f>
        <v>4.2349537037037047E-2</v>
      </c>
      <c r="AD41" s="127">
        <f>IF(ISBLANK(laps_times[[#This Row],[21]]),"DNF",    rounds_cum_time[[#This Row],[20]]+laps_times[[#This Row],[21]])</f>
        <v>4.4478009259259266E-2</v>
      </c>
      <c r="AE41" s="127">
        <f>IF(ISBLANK(laps_times[[#This Row],[22]]),"DNF",    rounds_cum_time[[#This Row],[21]]+laps_times[[#This Row],[22]])</f>
        <v>4.6671296296296301E-2</v>
      </c>
      <c r="AF41" s="127">
        <f>IF(ISBLANK(laps_times[[#This Row],[23]]),"DNF",    rounds_cum_time[[#This Row],[22]]+laps_times[[#This Row],[23]])</f>
        <v>4.8836805555555557E-2</v>
      </c>
      <c r="AG41" s="127">
        <f>IF(ISBLANK(laps_times[[#This Row],[24]]),"DNF",    rounds_cum_time[[#This Row],[23]]+laps_times[[#This Row],[24]])</f>
        <v>5.1024305555555559E-2</v>
      </c>
      <c r="AH41" s="127">
        <f>IF(ISBLANK(laps_times[[#This Row],[25]]),"DNF",    rounds_cum_time[[#This Row],[24]]+laps_times[[#This Row],[25]])</f>
        <v>5.3217592592592594E-2</v>
      </c>
      <c r="AI41" s="127">
        <f>IF(ISBLANK(laps_times[[#This Row],[26]]),"DNF",    rounds_cum_time[[#This Row],[25]]+laps_times[[#This Row],[26]])</f>
        <v>5.5346064814814813E-2</v>
      </c>
      <c r="AJ41" s="127">
        <f>IF(ISBLANK(laps_times[[#This Row],[27]]),"DNF",    rounds_cum_time[[#This Row],[26]]+laps_times[[#This Row],[27]])</f>
        <v>5.7474537037037032E-2</v>
      </c>
      <c r="AK41" s="127">
        <f>IF(ISBLANK(laps_times[[#This Row],[28]]),"DNF",    rounds_cum_time[[#This Row],[27]]+laps_times[[#This Row],[28]])</f>
        <v>5.9690972222222215E-2</v>
      </c>
      <c r="AL41" s="127">
        <f>IF(ISBLANK(laps_times[[#This Row],[29]]),"DNF",    rounds_cum_time[[#This Row],[28]]+laps_times[[#This Row],[29]])</f>
        <v>6.2035879629629621E-2</v>
      </c>
      <c r="AM41" s="127">
        <f>IF(ISBLANK(laps_times[[#This Row],[30]]),"DNF",    rounds_cum_time[[#This Row],[29]]+laps_times[[#This Row],[30]])</f>
        <v>6.4216435185185175E-2</v>
      </c>
      <c r="AN41" s="127">
        <f>IF(ISBLANK(laps_times[[#This Row],[31]]),"DNF",    rounds_cum_time[[#This Row],[30]]+laps_times[[#This Row],[31]])</f>
        <v>6.6462962962962946E-2</v>
      </c>
      <c r="AO41" s="127">
        <f>IF(ISBLANK(laps_times[[#This Row],[32]]),"DNF",    rounds_cum_time[[#This Row],[31]]+laps_times[[#This Row],[32]])</f>
        <v>6.8718749999999981E-2</v>
      </c>
      <c r="AP41" s="127">
        <f>IF(ISBLANK(laps_times[[#This Row],[33]]),"DNF",    rounds_cum_time[[#This Row],[32]]+laps_times[[#This Row],[33]])</f>
        <v>7.0936342592592572E-2</v>
      </c>
      <c r="AQ41" s="127">
        <f>IF(ISBLANK(laps_times[[#This Row],[34]]),"DNF",    rounds_cum_time[[#This Row],[33]]+laps_times[[#This Row],[34]])</f>
        <v>7.3207175925925905E-2</v>
      </c>
      <c r="AR41" s="127">
        <f>IF(ISBLANK(laps_times[[#This Row],[35]]),"DNF",    rounds_cum_time[[#This Row],[34]]+laps_times[[#This Row],[35]])</f>
        <v>7.5508101851851833E-2</v>
      </c>
      <c r="AS41" s="127">
        <f>IF(ISBLANK(laps_times[[#This Row],[36]]),"DNF",    rounds_cum_time[[#This Row],[35]]+laps_times[[#This Row],[36]])</f>
        <v>7.7876157407407387E-2</v>
      </c>
      <c r="AT41" s="127">
        <f>IF(ISBLANK(laps_times[[#This Row],[37]]),"DNF",    rounds_cum_time[[#This Row],[36]]+laps_times[[#This Row],[37]])</f>
        <v>8.0167824074074051E-2</v>
      </c>
      <c r="AU41" s="127">
        <f>IF(ISBLANK(laps_times[[#This Row],[38]]),"DNF",    rounds_cum_time[[#This Row],[37]]+laps_times[[#This Row],[38]])</f>
        <v>8.2521990740740722E-2</v>
      </c>
      <c r="AV41" s="127">
        <f>IF(ISBLANK(laps_times[[#This Row],[39]]),"DNF",    rounds_cum_time[[#This Row],[38]]+laps_times[[#This Row],[39]])</f>
        <v>8.506134259259257E-2</v>
      </c>
      <c r="AW41" s="127">
        <f>IF(ISBLANK(laps_times[[#This Row],[40]]),"DNF",    rounds_cum_time[[#This Row],[39]]+laps_times[[#This Row],[40]])</f>
        <v>8.7482638888888867E-2</v>
      </c>
      <c r="AX41" s="127">
        <f>IF(ISBLANK(laps_times[[#This Row],[41]]),"DNF",    rounds_cum_time[[#This Row],[40]]+laps_times[[#This Row],[41]])</f>
        <v>8.981018518518516E-2</v>
      </c>
      <c r="AY41" s="127">
        <f>IF(ISBLANK(laps_times[[#This Row],[42]]),"DNF",    rounds_cum_time[[#This Row],[41]]+laps_times[[#This Row],[42]])</f>
        <v>9.2087962962962941E-2</v>
      </c>
      <c r="AZ41" s="127">
        <f>IF(ISBLANK(laps_times[[#This Row],[43]]),"DNF",    rounds_cum_time[[#This Row],[42]]+laps_times[[#This Row],[43]])</f>
        <v>9.4434027777777763E-2</v>
      </c>
      <c r="BA41" s="127">
        <f>IF(ISBLANK(laps_times[[#This Row],[44]]),"DNF",    rounds_cum_time[[#This Row],[43]]+laps_times[[#This Row],[44]])</f>
        <v>9.6864583333333323E-2</v>
      </c>
      <c r="BB41" s="127">
        <f>IF(ISBLANK(laps_times[[#This Row],[45]]),"DNF",    rounds_cum_time[[#This Row],[44]]+laps_times[[#This Row],[45]])</f>
        <v>9.9239583333333325E-2</v>
      </c>
      <c r="BC41" s="127">
        <f>IF(ISBLANK(laps_times[[#This Row],[46]]),"DNF",    rounds_cum_time[[#This Row],[45]]+laps_times[[#This Row],[46]])</f>
        <v>0.10163773148148147</v>
      </c>
      <c r="BD41" s="127">
        <f>IF(ISBLANK(laps_times[[#This Row],[47]]),"DNF",    rounds_cum_time[[#This Row],[46]]+laps_times[[#This Row],[47]])</f>
        <v>0.10418055555555555</v>
      </c>
      <c r="BE41" s="127">
        <f>IF(ISBLANK(laps_times[[#This Row],[48]]),"DNF",    rounds_cum_time[[#This Row],[47]]+laps_times[[#This Row],[48]])</f>
        <v>0.10661458333333333</v>
      </c>
      <c r="BF41" s="127">
        <f>IF(ISBLANK(laps_times[[#This Row],[49]]),"DNF",    rounds_cum_time[[#This Row],[48]]+laps_times[[#This Row],[49]])</f>
        <v>0.10941435185185185</v>
      </c>
      <c r="BG41" s="127">
        <f>IF(ISBLANK(laps_times[[#This Row],[50]]),"DNF",    rounds_cum_time[[#This Row],[49]]+laps_times[[#This Row],[50]])</f>
        <v>0.1119074074074074</v>
      </c>
      <c r="BH41" s="127">
        <f>IF(ISBLANK(laps_times[[#This Row],[51]]),"DNF",    rounds_cum_time[[#This Row],[50]]+laps_times[[#This Row],[51]])</f>
        <v>0.11445023148148148</v>
      </c>
      <c r="BI41" s="127">
        <f>IF(ISBLANK(laps_times[[#This Row],[52]]),"DNF",    rounds_cum_time[[#This Row],[51]]+laps_times[[#This Row],[52]])</f>
        <v>0.11696412037037036</v>
      </c>
      <c r="BJ41" s="127">
        <f>IF(ISBLANK(laps_times[[#This Row],[53]]),"DNF",    rounds_cum_time[[#This Row],[52]]+laps_times[[#This Row],[53]])</f>
        <v>0.11953935185185184</v>
      </c>
      <c r="BK41" s="127">
        <f>IF(ISBLANK(laps_times[[#This Row],[54]]),"DNF",    rounds_cum_time[[#This Row],[53]]+laps_times[[#This Row],[54]])</f>
        <v>0.12212499999999998</v>
      </c>
      <c r="BL41" s="127">
        <f>IF(ISBLANK(laps_times[[#This Row],[55]]),"DNF",    rounds_cum_time[[#This Row],[54]]+laps_times[[#This Row],[55]])</f>
        <v>0.1246284722222222</v>
      </c>
      <c r="BM41" s="127">
        <f>IF(ISBLANK(laps_times[[#This Row],[56]]),"DNF",    rounds_cum_time[[#This Row],[55]]+laps_times[[#This Row],[56]])</f>
        <v>0.12716435185185182</v>
      </c>
      <c r="BN41" s="127">
        <f>IF(ISBLANK(laps_times[[#This Row],[57]]),"DNF",    rounds_cum_time[[#This Row],[56]]+laps_times[[#This Row],[57]])</f>
        <v>0.12985069444444441</v>
      </c>
      <c r="BO41" s="127">
        <f>IF(ISBLANK(laps_times[[#This Row],[58]]),"DNF",    rounds_cum_time[[#This Row],[57]]+laps_times[[#This Row],[58]])</f>
        <v>0.13242824074074072</v>
      </c>
      <c r="BP41" s="127">
        <f>IF(ISBLANK(laps_times[[#This Row],[59]]),"DNF",    rounds_cum_time[[#This Row],[58]]+laps_times[[#This Row],[59]])</f>
        <v>0.13497453703703702</v>
      </c>
      <c r="BQ41" s="127">
        <f>IF(ISBLANK(laps_times[[#This Row],[60]]),"DNF",    rounds_cum_time[[#This Row],[59]]+laps_times[[#This Row],[60]])</f>
        <v>0.13774189814814813</v>
      </c>
      <c r="BR41" s="127">
        <f>IF(ISBLANK(laps_times[[#This Row],[61]]),"DNF",    rounds_cum_time[[#This Row],[60]]+laps_times[[#This Row],[61]])</f>
        <v>0.14025925925925925</v>
      </c>
      <c r="BS41" s="127">
        <f>IF(ISBLANK(laps_times[[#This Row],[62]]),"DNF",    rounds_cum_time[[#This Row],[61]]+laps_times[[#This Row],[62]])</f>
        <v>0.14258449074074073</v>
      </c>
      <c r="BT41" s="128">
        <f>IF(ISBLANK(laps_times[[#This Row],[63]]),"DNF",    rounds_cum_time[[#This Row],[62]]+laps_times[[#This Row],[63]])</f>
        <v>0.14526157407407406</v>
      </c>
      <c r="BU41" s="128">
        <f>IF(ISBLANK(laps_times[[#This Row],[64]]),"DNF",    rounds_cum_time[[#This Row],[63]]+laps_times[[#This Row],[64]])</f>
        <v>0.14768055555555554</v>
      </c>
    </row>
    <row r="42" spans="2:73" x14ac:dyDescent="0.2">
      <c r="B42" s="124">
        <f>laps_times[[#This Row],[poř]]</f>
        <v>39</v>
      </c>
      <c r="C42" s="125">
        <f>laps_times[[#This Row],[s.č.]]</f>
        <v>97</v>
      </c>
      <c r="D42" s="125" t="str">
        <f>laps_times[[#This Row],[jméno]]</f>
        <v>Prokop Matěj</v>
      </c>
      <c r="E42" s="126">
        <f>laps_times[[#This Row],[roč]]</f>
        <v>1986</v>
      </c>
      <c r="F42" s="126" t="str">
        <f>laps_times[[#This Row],[kat]]</f>
        <v>M30</v>
      </c>
      <c r="G42" s="126">
        <f>laps_times[[#This Row],[poř_kat]]</f>
        <v>16</v>
      </c>
      <c r="H42" s="125" t="str">
        <f>IF(ISBLANK(laps_times[[#This Row],[klub]]),"-",laps_times[[#This Row],[klub]])</f>
        <v>Clovek levyt</v>
      </c>
      <c r="I42" s="161">
        <f>laps_times[[#This Row],[celk. čas]]</f>
        <v>0.14843402777777778</v>
      </c>
      <c r="J42" s="127">
        <f>laps_times[[#This Row],[1]]</f>
        <v>2.6840277777777778E-3</v>
      </c>
      <c r="K42" s="127">
        <f>IF(ISBLANK(laps_times[[#This Row],[2]]),"DNF",    rounds_cum_time[[#This Row],[1]]+laps_times[[#This Row],[2]])</f>
        <v>4.7222222222222223E-3</v>
      </c>
      <c r="L42" s="127">
        <f>IF(ISBLANK(laps_times[[#This Row],[3]]),"DNF",    rounds_cum_time[[#This Row],[2]]+laps_times[[#This Row],[3]])</f>
        <v>6.8622685185185184E-3</v>
      </c>
      <c r="M42" s="127">
        <f>IF(ISBLANK(laps_times[[#This Row],[4]]),"DNF",    rounds_cum_time[[#This Row],[3]]+laps_times[[#This Row],[4]])</f>
        <v>8.9930555555555562E-3</v>
      </c>
      <c r="N42" s="127">
        <f>IF(ISBLANK(laps_times[[#This Row],[5]]),"DNF",    rounds_cum_time[[#This Row],[4]]+laps_times[[#This Row],[5]])</f>
        <v>1.1111111111111112E-2</v>
      </c>
      <c r="O42" s="127">
        <f>IF(ISBLANK(laps_times[[#This Row],[6]]),"DNF",    rounds_cum_time[[#This Row],[5]]+laps_times[[#This Row],[6]])</f>
        <v>1.3244212962962963E-2</v>
      </c>
      <c r="P42" s="127">
        <f>IF(ISBLANK(laps_times[[#This Row],[7]]),"DNF",    rounds_cum_time[[#This Row],[6]]+laps_times[[#This Row],[7]])</f>
        <v>1.5305555555555555E-2</v>
      </c>
      <c r="Q42" s="127">
        <f>IF(ISBLANK(laps_times[[#This Row],[8]]),"DNF",    rounds_cum_time[[#This Row],[7]]+laps_times[[#This Row],[8]])</f>
        <v>1.7391203703703704E-2</v>
      </c>
      <c r="R42" s="127">
        <f>IF(ISBLANK(laps_times[[#This Row],[9]]),"DNF",    rounds_cum_time[[#This Row],[8]]+laps_times[[#This Row],[9]])</f>
        <v>1.9445601851851853E-2</v>
      </c>
      <c r="S42" s="127">
        <f>IF(ISBLANK(laps_times[[#This Row],[10]]),"DNF",    rounds_cum_time[[#This Row],[9]]+laps_times[[#This Row],[10]])</f>
        <v>2.1491898148148149E-2</v>
      </c>
      <c r="T42" s="127">
        <f>IF(ISBLANK(laps_times[[#This Row],[11]]),"DNF",    rounds_cum_time[[#This Row],[10]]+laps_times[[#This Row],[11]])</f>
        <v>2.3539351851851853E-2</v>
      </c>
      <c r="U42" s="127">
        <f>IF(ISBLANK(laps_times[[#This Row],[12]]),"DNF",    rounds_cum_time[[#This Row],[11]]+laps_times[[#This Row],[12]])</f>
        <v>2.5704861111111112E-2</v>
      </c>
      <c r="V42" s="127">
        <f>IF(ISBLANK(laps_times[[#This Row],[13]]),"DNF",    rounds_cum_time[[#This Row],[12]]+laps_times[[#This Row],[13]])</f>
        <v>2.7791666666666669E-2</v>
      </c>
      <c r="W42" s="127">
        <f>IF(ISBLANK(laps_times[[#This Row],[14]]),"DNF",    rounds_cum_time[[#This Row],[13]]+laps_times[[#This Row],[14]])</f>
        <v>2.987268518518519E-2</v>
      </c>
      <c r="X42" s="127">
        <f>IF(ISBLANK(laps_times[[#This Row],[15]]),"DNF",    rounds_cum_time[[#This Row],[14]]+laps_times[[#This Row],[15]])</f>
        <v>3.2008101851851857E-2</v>
      </c>
      <c r="Y42" s="127">
        <f>IF(ISBLANK(laps_times[[#This Row],[16]]),"DNF",    rounds_cum_time[[#This Row],[15]]+laps_times[[#This Row],[16]])</f>
        <v>3.4168981481481488E-2</v>
      </c>
      <c r="Z42" s="127">
        <f>IF(ISBLANK(laps_times[[#This Row],[17]]),"DNF",    rounds_cum_time[[#This Row],[16]]+laps_times[[#This Row],[17]])</f>
        <v>3.6307870370370379E-2</v>
      </c>
      <c r="AA42" s="127">
        <f>IF(ISBLANK(laps_times[[#This Row],[18]]),"DNF",    rounds_cum_time[[#This Row],[17]]+laps_times[[#This Row],[18]])</f>
        <v>3.8481481481481492E-2</v>
      </c>
      <c r="AB42" s="127">
        <f>IF(ISBLANK(laps_times[[#This Row],[19]]),"DNF",    rounds_cum_time[[#This Row],[18]]+laps_times[[#This Row],[19]])</f>
        <v>4.070023148148149E-2</v>
      </c>
      <c r="AC42" s="127">
        <f>IF(ISBLANK(laps_times[[#This Row],[20]]),"DNF",    rounds_cum_time[[#This Row],[19]]+laps_times[[#This Row],[20]])</f>
        <v>4.2893518518518525E-2</v>
      </c>
      <c r="AD42" s="127">
        <f>IF(ISBLANK(laps_times[[#This Row],[21]]),"DNF",    rounds_cum_time[[#This Row],[20]]+laps_times[[#This Row],[21]])</f>
        <v>4.5125000000000005E-2</v>
      </c>
      <c r="AE42" s="127">
        <f>IF(ISBLANK(laps_times[[#This Row],[22]]),"DNF",    rounds_cum_time[[#This Row],[21]]+laps_times[[#This Row],[22]])</f>
        <v>4.7386574074074081E-2</v>
      </c>
      <c r="AF42" s="127">
        <f>IF(ISBLANK(laps_times[[#This Row],[23]]),"DNF",    rounds_cum_time[[#This Row],[22]]+laps_times[[#This Row],[23]])</f>
        <v>4.9636574074074083E-2</v>
      </c>
      <c r="AG42" s="127">
        <f>IF(ISBLANK(laps_times[[#This Row],[24]]),"DNF",    rounds_cum_time[[#This Row],[23]]+laps_times[[#This Row],[24]])</f>
        <v>5.1776620370370383E-2</v>
      </c>
      <c r="AH42" s="127">
        <f>IF(ISBLANK(laps_times[[#This Row],[25]]),"DNF",    rounds_cum_time[[#This Row],[24]]+laps_times[[#This Row],[25]])</f>
        <v>5.3855324074074083E-2</v>
      </c>
      <c r="AI42" s="127">
        <f>IF(ISBLANK(laps_times[[#This Row],[26]]),"DNF",    rounds_cum_time[[#This Row],[25]]+laps_times[[#This Row],[26]])</f>
        <v>5.5962962962962971E-2</v>
      </c>
      <c r="AJ42" s="127">
        <f>IF(ISBLANK(laps_times[[#This Row],[27]]),"DNF",    rounds_cum_time[[#This Row],[26]]+laps_times[[#This Row],[27]])</f>
        <v>5.8112268518518528E-2</v>
      </c>
      <c r="AK42" s="127">
        <f>IF(ISBLANK(laps_times[[#This Row],[28]]),"DNF",    rounds_cum_time[[#This Row],[27]]+laps_times[[#This Row],[28]])</f>
        <v>6.0321759259259269E-2</v>
      </c>
      <c r="AL42" s="127">
        <f>IF(ISBLANK(laps_times[[#This Row],[29]]),"DNF",    rounds_cum_time[[#This Row],[28]]+laps_times[[#This Row],[29]])</f>
        <v>6.2553240740740756E-2</v>
      </c>
      <c r="AM42" s="127">
        <f>IF(ISBLANK(laps_times[[#This Row],[30]]),"DNF",    rounds_cum_time[[#This Row],[29]]+laps_times[[#This Row],[30]])</f>
        <v>6.476736111111113E-2</v>
      </c>
      <c r="AN42" s="127">
        <f>IF(ISBLANK(laps_times[[#This Row],[31]]),"DNF",    rounds_cum_time[[#This Row],[30]]+laps_times[[#This Row],[31]])</f>
        <v>6.6973379629629654E-2</v>
      </c>
      <c r="AO42" s="127">
        <f>IF(ISBLANK(laps_times[[#This Row],[32]]),"DNF",    rounds_cum_time[[#This Row],[31]]+laps_times[[#This Row],[32]])</f>
        <v>6.9168981481481512E-2</v>
      </c>
      <c r="AP42" s="127">
        <f>IF(ISBLANK(laps_times[[#This Row],[33]]),"DNF",    rounds_cum_time[[#This Row],[32]]+laps_times[[#This Row],[33]])</f>
        <v>7.1431712962962995E-2</v>
      </c>
      <c r="AQ42" s="127">
        <f>IF(ISBLANK(laps_times[[#This Row],[34]]),"DNF",    rounds_cum_time[[#This Row],[33]]+laps_times[[#This Row],[34]])</f>
        <v>7.3697916666666696E-2</v>
      </c>
      <c r="AR42" s="127">
        <f>IF(ISBLANK(laps_times[[#This Row],[35]]),"DNF",    rounds_cum_time[[#This Row],[34]]+laps_times[[#This Row],[35]])</f>
        <v>7.5938657407407434E-2</v>
      </c>
      <c r="AS42" s="127">
        <f>IF(ISBLANK(laps_times[[#This Row],[36]]),"DNF",    rounds_cum_time[[#This Row],[35]]+laps_times[[#This Row],[36]])</f>
        <v>7.8229166666666697E-2</v>
      </c>
      <c r="AT42" s="127">
        <f>IF(ISBLANK(laps_times[[#This Row],[37]]),"DNF",    rounds_cum_time[[#This Row],[36]]+laps_times[[#This Row],[37]])</f>
        <v>8.052893518518521E-2</v>
      </c>
      <c r="AU42" s="127">
        <f>IF(ISBLANK(laps_times[[#This Row],[38]]),"DNF",    rounds_cum_time[[#This Row],[37]]+laps_times[[#This Row],[38]])</f>
        <v>8.285069444444447E-2</v>
      </c>
      <c r="AV42" s="127">
        <f>IF(ISBLANK(laps_times[[#This Row],[39]]),"DNF",    rounds_cum_time[[#This Row],[38]]+laps_times[[#This Row],[39]])</f>
        <v>8.5195601851851877E-2</v>
      </c>
      <c r="AW42" s="127">
        <f>IF(ISBLANK(laps_times[[#This Row],[40]]),"DNF",    rounds_cum_time[[#This Row],[39]]+laps_times[[#This Row],[40]])</f>
        <v>8.7577546296296327E-2</v>
      </c>
      <c r="AX42" s="127">
        <f>IF(ISBLANK(laps_times[[#This Row],[41]]),"DNF",    rounds_cum_time[[#This Row],[40]]+laps_times[[#This Row],[41]])</f>
        <v>8.9831018518518546E-2</v>
      </c>
      <c r="AY42" s="127">
        <f>IF(ISBLANK(laps_times[[#This Row],[42]]),"DNF",    rounds_cum_time[[#This Row],[41]]+laps_times[[#This Row],[42]])</f>
        <v>9.2118055555555578E-2</v>
      </c>
      <c r="AZ42" s="127">
        <f>IF(ISBLANK(laps_times[[#This Row],[43]]),"DNF",    rounds_cum_time[[#This Row],[42]]+laps_times[[#This Row],[43]])</f>
        <v>9.4480324074074098E-2</v>
      </c>
      <c r="BA42" s="127">
        <f>IF(ISBLANK(laps_times[[#This Row],[44]]),"DNF",    rounds_cum_time[[#This Row],[43]]+laps_times[[#This Row],[44]])</f>
        <v>9.6879629629629649E-2</v>
      </c>
      <c r="BB42" s="127">
        <f>IF(ISBLANK(laps_times[[#This Row],[45]]),"DNF",    rounds_cum_time[[#This Row],[44]]+laps_times[[#This Row],[45]])</f>
        <v>9.9265046296296316E-2</v>
      </c>
      <c r="BC42" s="127">
        <f>IF(ISBLANK(laps_times[[#This Row],[46]]),"DNF",    rounds_cum_time[[#This Row],[45]]+laps_times[[#This Row],[46]])</f>
        <v>0.10174189814814817</v>
      </c>
      <c r="BD42" s="127">
        <f>IF(ISBLANK(laps_times[[#This Row],[47]]),"DNF",    rounds_cum_time[[#This Row],[46]]+laps_times[[#This Row],[47]])</f>
        <v>0.10414004629629632</v>
      </c>
      <c r="BE42" s="127">
        <f>IF(ISBLANK(laps_times[[#This Row],[48]]),"DNF",    rounds_cum_time[[#This Row],[47]]+laps_times[[#This Row],[48]])</f>
        <v>0.10662731481481484</v>
      </c>
      <c r="BF42" s="127">
        <f>IF(ISBLANK(laps_times[[#This Row],[49]]),"DNF",    rounds_cum_time[[#This Row],[48]]+laps_times[[#This Row],[49]])</f>
        <v>0.10914467592592596</v>
      </c>
      <c r="BG42" s="127">
        <f>IF(ISBLANK(laps_times[[#This Row],[50]]),"DNF",    rounds_cum_time[[#This Row],[49]]+laps_times[[#This Row],[50]])</f>
        <v>0.11171180555555559</v>
      </c>
      <c r="BH42" s="127">
        <f>IF(ISBLANK(laps_times[[#This Row],[51]]),"DNF",    rounds_cum_time[[#This Row],[50]]+laps_times[[#This Row],[51]])</f>
        <v>0.11429629629629633</v>
      </c>
      <c r="BI42" s="127">
        <f>IF(ISBLANK(laps_times[[#This Row],[52]]),"DNF",    rounds_cum_time[[#This Row],[51]]+laps_times[[#This Row],[52]])</f>
        <v>0.11700000000000003</v>
      </c>
      <c r="BJ42" s="127">
        <f>IF(ISBLANK(laps_times[[#This Row],[53]]),"DNF",    rounds_cum_time[[#This Row],[52]]+laps_times[[#This Row],[53]])</f>
        <v>0.11968634259259263</v>
      </c>
      <c r="BK42" s="127">
        <f>IF(ISBLANK(laps_times[[#This Row],[54]]),"DNF",    rounds_cum_time[[#This Row],[53]]+laps_times[[#This Row],[54]])</f>
        <v>0.12223032407407411</v>
      </c>
      <c r="BL42" s="127">
        <f>IF(ISBLANK(laps_times[[#This Row],[55]]),"DNF",    rounds_cum_time[[#This Row],[54]]+laps_times[[#This Row],[55]])</f>
        <v>0.12481134259259263</v>
      </c>
      <c r="BM42" s="127">
        <f>IF(ISBLANK(laps_times[[#This Row],[56]]),"DNF",    rounds_cum_time[[#This Row],[55]]+laps_times[[#This Row],[56]])</f>
        <v>0.12743750000000004</v>
      </c>
      <c r="BN42" s="127">
        <f>IF(ISBLANK(laps_times[[#This Row],[57]]),"DNF",    rounds_cum_time[[#This Row],[56]]+laps_times[[#This Row],[57]])</f>
        <v>0.13006365740740744</v>
      </c>
      <c r="BO42" s="127">
        <f>IF(ISBLANK(laps_times[[#This Row],[58]]),"DNF",    rounds_cum_time[[#This Row],[57]]+laps_times[[#This Row],[58]])</f>
        <v>0.13268287037037041</v>
      </c>
      <c r="BP42" s="127">
        <f>IF(ISBLANK(laps_times[[#This Row],[59]]),"DNF",    rounds_cum_time[[#This Row],[58]]+laps_times[[#This Row],[59]])</f>
        <v>0.13526388888888893</v>
      </c>
      <c r="BQ42" s="127">
        <f>IF(ISBLANK(laps_times[[#This Row],[60]]),"DNF",    rounds_cum_time[[#This Row],[59]]+laps_times[[#This Row],[60]])</f>
        <v>0.13785185185185189</v>
      </c>
      <c r="BR42" s="127">
        <f>IF(ISBLANK(laps_times[[#This Row],[61]]),"DNF",    rounds_cum_time[[#This Row],[60]]+laps_times[[#This Row],[61]])</f>
        <v>0.14057060185185188</v>
      </c>
      <c r="BS42" s="127">
        <f>IF(ISBLANK(laps_times[[#This Row],[62]]),"DNF",    rounds_cum_time[[#This Row],[61]]+laps_times[[#This Row],[62]])</f>
        <v>0.14318750000000002</v>
      </c>
      <c r="BT42" s="128">
        <f>IF(ISBLANK(laps_times[[#This Row],[63]]),"DNF",    rounds_cum_time[[#This Row],[62]]+laps_times[[#This Row],[63]])</f>
        <v>0.14588078703703705</v>
      </c>
      <c r="BU42" s="128">
        <f>IF(ISBLANK(laps_times[[#This Row],[64]]),"DNF",    rounds_cum_time[[#This Row],[63]]+laps_times[[#This Row],[64]])</f>
        <v>0.14843402777777778</v>
      </c>
    </row>
    <row r="43" spans="2:73" x14ac:dyDescent="0.2">
      <c r="B43" s="124">
        <f>laps_times[[#This Row],[poř]]</f>
        <v>40</v>
      </c>
      <c r="C43" s="125">
        <f>laps_times[[#This Row],[s.č.]]</f>
        <v>130</v>
      </c>
      <c r="D43" s="125" t="str">
        <f>laps_times[[#This Row],[jméno]]</f>
        <v>Tomášek Jan</v>
      </c>
      <c r="E43" s="126">
        <f>laps_times[[#This Row],[roč]]</f>
        <v>1976</v>
      </c>
      <c r="F43" s="126" t="str">
        <f>laps_times[[#This Row],[kat]]</f>
        <v>M40</v>
      </c>
      <c r="G43" s="126">
        <f>laps_times[[#This Row],[poř_kat]]</f>
        <v>15</v>
      </c>
      <c r="H43" s="125" t="str">
        <f>IF(ISBLANK(laps_times[[#This Row],[klub]]),"-",laps_times[[#This Row],[klub]])</f>
        <v>BK Čvacht</v>
      </c>
      <c r="I43" s="161">
        <f>laps_times[[#This Row],[celk. čas]]</f>
        <v>0.1506261574074074</v>
      </c>
      <c r="J43" s="127">
        <f>laps_times[[#This Row],[1]]</f>
        <v>2.8657407407407412E-3</v>
      </c>
      <c r="K43" s="127">
        <f>IF(ISBLANK(laps_times[[#This Row],[2]]),"DNF",    rounds_cum_time[[#This Row],[1]]+laps_times[[#This Row],[2]])</f>
        <v>5.1284722222222226E-3</v>
      </c>
      <c r="L43" s="127">
        <f>IF(ISBLANK(laps_times[[#This Row],[3]]),"DNF",    rounds_cum_time[[#This Row],[2]]+laps_times[[#This Row],[3]])</f>
        <v>7.3692129629629628E-3</v>
      </c>
      <c r="M43" s="127">
        <f>IF(ISBLANK(laps_times[[#This Row],[4]]),"DNF",    rounds_cum_time[[#This Row],[3]]+laps_times[[#This Row],[4]])</f>
        <v>9.6539351851851855E-3</v>
      </c>
      <c r="N43" s="127">
        <f>IF(ISBLANK(laps_times[[#This Row],[5]]),"DNF",    rounds_cum_time[[#This Row],[4]]+laps_times[[#This Row],[5]])</f>
        <v>1.1931712962962963E-2</v>
      </c>
      <c r="O43" s="127">
        <f>IF(ISBLANK(laps_times[[#This Row],[6]]),"DNF",    rounds_cum_time[[#This Row],[5]]+laps_times[[#This Row],[6]])</f>
        <v>1.4231481481481482E-2</v>
      </c>
      <c r="P43" s="127">
        <f>IF(ISBLANK(laps_times[[#This Row],[7]]),"DNF",    rounds_cum_time[[#This Row],[6]]+laps_times[[#This Row],[7]])</f>
        <v>1.653587962962963E-2</v>
      </c>
      <c r="Q43" s="127">
        <f>IF(ISBLANK(laps_times[[#This Row],[8]]),"DNF",    rounds_cum_time[[#This Row],[7]]+laps_times[[#This Row],[8]])</f>
        <v>1.8832175925925926E-2</v>
      </c>
      <c r="R43" s="127">
        <f>IF(ISBLANK(laps_times[[#This Row],[9]]),"DNF",    rounds_cum_time[[#This Row],[8]]+laps_times[[#This Row],[9]])</f>
        <v>2.1131944444444443E-2</v>
      </c>
      <c r="S43" s="127">
        <f>IF(ISBLANK(laps_times[[#This Row],[10]]),"DNF",    rounds_cum_time[[#This Row],[9]]+laps_times[[#This Row],[10]])</f>
        <v>2.3416666666666665E-2</v>
      </c>
      <c r="T43" s="127">
        <f>IF(ISBLANK(laps_times[[#This Row],[11]]),"DNF",    rounds_cum_time[[#This Row],[10]]+laps_times[[#This Row],[11]])</f>
        <v>2.5697916666666664E-2</v>
      </c>
      <c r="U43" s="127">
        <f>IF(ISBLANK(laps_times[[#This Row],[12]]),"DNF",    rounds_cum_time[[#This Row],[11]]+laps_times[[#This Row],[12]])</f>
        <v>2.8548611111111108E-2</v>
      </c>
      <c r="V43" s="127">
        <f>IF(ISBLANK(laps_times[[#This Row],[13]]),"DNF",    rounds_cum_time[[#This Row],[12]]+laps_times[[#This Row],[13]])</f>
        <v>3.0813657407407404E-2</v>
      </c>
      <c r="W43" s="127">
        <f>IF(ISBLANK(laps_times[[#This Row],[14]]),"DNF",    rounds_cum_time[[#This Row],[13]]+laps_times[[#This Row],[14]])</f>
        <v>3.3090277777777774E-2</v>
      </c>
      <c r="X43" s="127">
        <f>IF(ISBLANK(laps_times[[#This Row],[15]]),"DNF",    rounds_cum_time[[#This Row],[14]]+laps_times[[#This Row],[15]])</f>
        <v>3.5364583333333331E-2</v>
      </c>
      <c r="Y43" s="127">
        <f>IF(ISBLANK(laps_times[[#This Row],[16]]),"DNF",    rounds_cum_time[[#This Row],[15]]+laps_times[[#This Row],[16]])</f>
        <v>3.7655092592592587E-2</v>
      </c>
      <c r="Z43" s="127">
        <f>IF(ISBLANK(laps_times[[#This Row],[17]]),"DNF",    rounds_cum_time[[#This Row],[16]]+laps_times[[#This Row],[17]])</f>
        <v>3.9981481481481479E-2</v>
      </c>
      <c r="AA43" s="127">
        <f>IF(ISBLANK(laps_times[[#This Row],[18]]),"DNF",    rounds_cum_time[[#This Row],[17]]+laps_times[[#This Row],[18]])</f>
        <v>4.2237268518518514E-2</v>
      </c>
      <c r="AB43" s="127">
        <f>IF(ISBLANK(laps_times[[#This Row],[19]]),"DNF",    rounds_cum_time[[#This Row],[18]]+laps_times[[#This Row],[19]])</f>
        <v>4.5824074074074073E-2</v>
      </c>
      <c r="AC43" s="127">
        <f>IF(ISBLANK(laps_times[[#This Row],[20]]),"DNF",    rounds_cum_time[[#This Row],[19]]+laps_times[[#This Row],[20]])</f>
        <v>4.8075231481481483E-2</v>
      </c>
      <c r="AD43" s="127">
        <f>IF(ISBLANK(laps_times[[#This Row],[21]]),"DNF",    rounds_cum_time[[#This Row],[20]]+laps_times[[#This Row],[21]])</f>
        <v>5.0384259259259261E-2</v>
      </c>
      <c r="AE43" s="127">
        <f>IF(ISBLANK(laps_times[[#This Row],[22]]),"DNF",    rounds_cum_time[[#This Row],[21]]+laps_times[[#This Row],[22]])</f>
        <v>5.2665509259259259E-2</v>
      </c>
      <c r="AF43" s="127">
        <f>IF(ISBLANK(laps_times[[#This Row],[23]]),"DNF",    rounds_cum_time[[#This Row],[22]]+laps_times[[#This Row],[23]])</f>
        <v>5.4944444444444442E-2</v>
      </c>
      <c r="AG43" s="127">
        <f>IF(ISBLANK(laps_times[[#This Row],[24]]),"DNF",    rounds_cum_time[[#This Row],[23]]+laps_times[[#This Row],[24]])</f>
        <v>5.721180555555555E-2</v>
      </c>
      <c r="AH43" s="127">
        <f>IF(ISBLANK(laps_times[[#This Row],[25]]),"DNF",    rounds_cum_time[[#This Row],[24]]+laps_times[[#This Row],[25]])</f>
        <v>5.9505787037037031E-2</v>
      </c>
      <c r="AI43" s="127">
        <f>IF(ISBLANK(laps_times[[#This Row],[26]]),"DNF",    rounds_cum_time[[#This Row],[25]]+laps_times[[#This Row],[26]])</f>
        <v>6.1831018518518514E-2</v>
      </c>
      <c r="AJ43" s="127">
        <f>IF(ISBLANK(laps_times[[#This Row],[27]]),"DNF",    rounds_cum_time[[#This Row],[26]]+laps_times[[#This Row],[27]])</f>
        <v>6.4106481481481473E-2</v>
      </c>
      <c r="AK43" s="127">
        <f>IF(ISBLANK(laps_times[[#This Row],[28]]),"DNF",    rounds_cum_time[[#This Row],[27]]+laps_times[[#This Row],[28]])</f>
        <v>6.6400462962962953E-2</v>
      </c>
      <c r="AL43" s="127">
        <f>IF(ISBLANK(laps_times[[#This Row],[29]]),"DNF",    rounds_cum_time[[#This Row],[28]]+laps_times[[#This Row],[29]])</f>
        <v>6.8690972222222216E-2</v>
      </c>
      <c r="AM43" s="127">
        <f>IF(ISBLANK(laps_times[[#This Row],[30]]),"DNF",    rounds_cum_time[[#This Row],[29]]+laps_times[[#This Row],[30]])</f>
        <v>7.0969907407407398E-2</v>
      </c>
      <c r="AN43" s="127">
        <f>IF(ISBLANK(laps_times[[#This Row],[31]]),"DNF",    rounds_cum_time[[#This Row],[30]]+laps_times[[#This Row],[31]])</f>
        <v>7.3251157407407397E-2</v>
      </c>
      <c r="AO43" s="127">
        <f>IF(ISBLANK(laps_times[[#This Row],[32]]),"DNF",    rounds_cum_time[[#This Row],[31]]+laps_times[[#This Row],[32]])</f>
        <v>7.5569444444444439E-2</v>
      </c>
      <c r="AP43" s="127">
        <f>IF(ISBLANK(laps_times[[#This Row],[33]]),"DNF",    rounds_cum_time[[#This Row],[32]]+laps_times[[#This Row],[33]])</f>
        <v>7.7875E-2</v>
      </c>
      <c r="AQ43" s="127">
        <f>IF(ISBLANK(laps_times[[#This Row],[34]]),"DNF",    rounds_cum_time[[#This Row],[33]]+laps_times[[#This Row],[34]])</f>
        <v>8.0174768518518513E-2</v>
      </c>
      <c r="AR43" s="127">
        <f>IF(ISBLANK(laps_times[[#This Row],[35]]),"DNF",    rounds_cum_time[[#This Row],[34]]+laps_times[[#This Row],[35]])</f>
        <v>8.2516203703703703E-2</v>
      </c>
      <c r="AS43" s="127">
        <f>IF(ISBLANK(laps_times[[#This Row],[36]]),"DNF",    rounds_cum_time[[#This Row],[35]]+laps_times[[#This Row],[36]])</f>
        <v>8.4777777777777771E-2</v>
      </c>
      <c r="AT43" s="127">
        <f>IF(ISBLANK(laps_times[[#This Row],[37]]),"DNF",    rounds_cum_time[[#This Row],[36]]+laps_times[[#This Row],[37]])</f>
        <v>8.7111111111111111E-2</v>
      </c>
      <c r="AU43" s="127">
        <f>IF(ISBLANK(laps_times[[#This Row],[38]]),"DNF",    rounds_cum_time[[#This Row],[37]]+laps_times[[#This Row],[38]])</f>
        <v>8.9369212962962963E-2</v>
      </c>
      <c r="AV43" s="127">
        <f>IF(ISBLANK(laps_times[[#This Row],[39]]),"DNF",    rounds_cum_time[[#This Row],[38]]+laps_times[[#This Row],[39]])</f>
        <v>9.1674768518518523E-2</v>
      </c>
      <c r="AW43" s="127">
        <f>IF(ISBLANK(laps_times[[#This Row],[40]]),"DNF",    rounds_cum_time[[#This Row],[39]]+laps_times[[#This Row],[40]])</f>
        <v>9.4002314814814816E-2</v>
      </c>
      <c r="AX43" s="127">
        <f>IF(ISBLANK(laps_times[[#This Row],[41]]),"DNF",    rounds_cum_time[[#This Row],[40]]+laps_times[[#This Row],[41]])</f>
        <v>9.6304398148148146E-2</v>
      </c>
      <c r="AY43" s="127">
        <f>IF(ISBLANK(laps_times[[#This Row],[42]]),"DNF",    rounds_cum_time[[#This Row],[41]]+laps_times[[#This Row],[42]])</f>
        <v>9.8607638888888891E-2</v>
      </c>
      <c r="AZ43" s="127">
        <f>IF(ISBLANK(laps_times[[#This Row],[43]]),"DNF",    rounds_cum_time[[#This Row],[42]]+laps_times[[#This Row],[43]])</f>
        <v>0.10152893518518519</v>
      </c>
      <c r="BA43" s="127">
        <f>IF(ISBLANK(laps_times[[#This Row],[44]]),"DNF",    rounds_cum_time[[#This Row],[43]]+laps_times[[#This Row],[44]])</f>
        <v>0.10379861111111112</v>
      </c>
      <c r="BB43" s="127">
        <f>IF(ISBLANK(laps_times[[#This Row],[45]]),"DNF",    rounds_cum_time[[#This Row],[44]]+laps_times[[#This Row],[45]])</f>
        <v>0.10609027777777778</v>
      </c>
      <c r="BC43" s="127">
        <f>IF(ISBLANK(laps_times[[#This Row],[46]]),"DNF",    rounds_cum_time[[#This Row],[45]]+laps_times[[#This Row],[46]])</f>
        <v>0.10839236111111111</v>
      </c>
      <c r="BD43" s="127">
        <f>IF(ISBLANK(laps_times[[#This Row],[47]]),"DNF",    rounds_cum_time[[#This Row],[46]]+laps_times[[#This Row],[47]])</f>
        <v>0.11067592592592593</v>
      </c>
      <c r="BE43" s="127">
        <f>IF(ISBLANK(laps_times[[#This Row],[48]]),"DNF",    rounds_cum_time[[#This Row],[47]]+laps_times[[#This Row],[48]])</f>
        <v>0.11293402777777778</v>
      </c>
      <c r="BF43" s="127">
        <f>IF(ISBLANK(laps_times[[#This Row],[49]]),"DNF",    rounds_cum_time[[#This Row],[48]]+laps_times[[#This Row],[49]])</f>
        <v>0.11522916666666667</v>
      </c>
      <c r="BG43" s="127">
        <f>IF(ISBLANK(laps_times[[#This Row],[50]]),"DNF",    rounds_cum_time[[#This Row],[49]]+laps_times[[#This Row],[50]])</f>
        <v>0.11754166666666667</v>
      </c>
      <c r="BH43" s="127">
        <f>IF(ISBLANK(laps_times[[#This Row],[51]]),"DNF",    rounds_cum_time[[#This Row],[50]]+laps_times[[#This Row],[51]])</f>
        <v>0.11994097222222222</v>
      </c>
      <c r="BI43" s="127">
        <f>IF(ISBLANK(laps_times[[#This Row],[52]]),"DNF",    rounds_cum_time[[#This Row],[51]]+laps_times[[#This Row],[52]])</f>
        <v>0.12230902777777777</v>
      </c>
      <c r="BJ43" s="127">
        <f>IF(ISBLANK(laps_times[[#This Row],[53]]),"DNF",    rounds_cum_time[[#This Row],[52]]+laps_times[[#This Row],[53]])</f>
        <v>0.1246412037037037</v>
      </c>
      <c r="BK43" s="127">
        <f>IF(ISBLANK(laps_times[[#This Row],[54]]),"DNF",    rounds_cum_time[[#This Row],[53]]+laps_times[[#This Row],[54]])</f>
        <v>0.12699768518518517</v>
      </c>
      <c r="BL43" s="127">
        <f>IF(ISBLANK(laps_times[[#This Row],[55]]),"DNF",    rounds_cum_time[[#This Row],[54]]+laps_times[[#This Row],[55]])</f>
        <v>0.12931712962962963</v>
      </c>
      <c r="BM43" s="127">
        <f>IF(ISBLANK(laps_times[[#This Row],[56]]),"DNF",    rounds_cum_time[[#This Row],[55]]+laps_times[[#This Row],[56]])</f>
        <v>0.13170138888888888</v>
      </c>
      <c r="BN43" s="127">
        <f>IF(ISBLANK(laps_times[[#This Row],[57]]),"DNF",    rounds_cum_time[[#This Row],[56]]+laps_times[[#This Row],[57]])</f>
        <v>0.1340486111111111</v>
      </c>
      <c r="BO43" s="127">
        <f>IF(ISBLANK(laps_times[[#This Row],[58]]),"DNF",    rounds_cum_time[[#This Row],[57]]+laps_times[[#This Row],[58]])</f>
        <v>0.13646180555555554</v>
      </c>
      <c r="BP43" s="127">
        <f>IF(ISBLANK(laps_times[[#This Row],[59]]),"DNF",    rounds_cum_time[[#This Row],[58]]+laps_times[[#This Row],[59]])</f>
        <v>0.13882870370370368</v>
      </c>
      <c r="BQ43" s="127">
        <f>IF(ISBLANK(laps_times[[#This Row],[60]]),"DNF",    rounds_cum_time[[#This Row],[59]]+laps_times[[#This Row],[60]])</f>
        <v>0.14119097222222218</v>
      </c>
      <c r="BR43" s="127">
        <f>IF(ISBLANK(laps_times[[#This Row],[61]]),"DNF",    rounds_cum_time[[#This Row],[60]]+laps_times[[#This Row],[61]])</f>
        <v>0.14355671296296293</v>
      </c>
      <c r="BS43" s="127">
        <f>IF(ISBLANK(laps_times[[#This Row],[62]]),"DNF",    rounds_cum_time[[#This Row],[61]]+laps_times[[#This Row],[62]])</f>
        <v>0.14589004629629626</v>
      </c>
      <c r="BT43" s="128">
        <f>IF(ISBLANK(laps_times[[#This Row],[63]]),"DNF",    rounds_cum_time[[#This Row],[62]]+laps_times[[#This Row],[63]])</f>
        <v>0.14825578703703701</v>
      </c>
      <c r="BU43" s="128">
        <f>IF(ISBLANK(laps_times[[#This Row],[64]]),"DNF",    rounds_cum_time[[#This Row],[63]]+laps_times[[#This Row],[64]])</f>
        <v>0.1506261574074074</v>
      </c>
    </row>
    <row r="44" spans="2:73" x14ac:dyDescent="0.2">
      <c r="B44" s="124">
        <f>laps_times[[#This Row],[poř]]</f>
        <v>41</v>
      </c>
      <c r="C44" s="125">
        <f>laps_times[[#This Row],[s.č.]]</f>
        <v>55</v>
      </c>
      <c r="D44" s="125" t="str">
        <f>laps_times[[#This Row],[jméno]]</f>
        <v>Kolář Martin</v>
      </c>
      <c r="E44" s="126">
        <f>laps_times[[#This Row],[roč]]</f>
        <v>1980</v>
      </c>
      <c r="F44" s="126" t="str">
        <f>laps_times[[#This Row],[kat]]</f>
        <v>M30</v>
      </c>
      <c r="G44" s="126">
        <f>laps_times[[#This Row],[poř_kat]]</f>
        <v>17</v>
      </c>
      <c r="H44" s="125" t="str">
        <f>IF(ISBLANK(laps_times[[#This Row],[klub]]),"-",laps_times[[#This Row],[klub]])</f>
        <v>Malida Optimum</v>
      </c>
      <c r="I44" s="161">
        <f>laps_times[[#This Row],[celk. čas]]</f>
        <v>0.15374305555555556</v>
      </c>
      <c r="J44" s="127">
        <f>laps_times[[#This Row],[1]]</f>
        <v>2.2812499999999999E-3</v>
      </c>
      <c r="K44" s="127">
        <f>IF(ISBLANK(laps_times[[#This Row],[2]]),"DNF",    rounds_cum_time[[#This Row],[1]]+laps_times[[#This Row],[2]])</f>
        <v>4.1238425925925921E-3</v>
      </c>
      <c r="L44" s="127">
        <f>IF(ISBLANK(laps_times[[#This Row],[3]]),"DNF",    rounds_cum_time[[#This Row],[2]]+laps_times[[#This Row],[3]])</f>
        <v>5.9525462962962961E-3</v>
      </c>
      <c r="M44" s="127">
        <f>IF(ISBLANK(laps_times[[#This Row],[4]]),"DNF",    rounds_cum_time[[#This Row],[3]]+laps_times[[#This Row],[4]])</f>
        <v>7.8032407407407408E-3</v>
      </c>
      <c r="N44" s="127">
        <f>IF(ISBLANK(laps_times[[#This Row],[5]]),"DNF",    rounds_cum_time[[#This Row],[4]]+laps_times[[#This Row],[5]])</f>
        <v>9.6249999999999999E-3</v>
      </c>
      <c r="O44" s="127">
        <f>IF(ISBLANK(laps_times[[#This Row],[6]]),"DNF",    rounds_cum_time[[#This Row],[5]]+laps_times[[#This Row],[6]])</f>
        <v>1.1467592592592592E-2</v>
      </c>
      <c r="P44" s="127">
        <f>IF(ISBLANK(laps_times[[#This Row],[7]]),"DNF",    rounds_cum_time[[#This Row],[6]]+laps_times[[#This Row],[7]])</f>
        <v>1.3289351851851851E-2</v>
      </c>
      <c r="Q44" s="127">
        <f>IF(ISBLANK(laps_times[[#This Row],[8]]),"DNF",    rounds_cum_time[[#This Row],[7]]+laps_times[[#This Row],[8]])</f>
        <v>1.5104166666666665E-2</v>
      </c>
      <c r="R44" s="127">
        <f>IF(ISBLANK(laps_times[[#This Row],[9]]),"DNF",    rounds_cum_time[[#This Row],[8]]+laps_times[[#This Row],[9]])</f>
        <v>1.6879629629629626E-2</v>
      </c>
      <c r="S44" s="127">
        <f>IF(ISBLANK(laps_times[[#This Row],[10]]),"DNF",    rounds_cum_time[[#This Row],[9]]+laps_times[[#This Row],[10]])</f>
        <v>1.8785879629629625E-2</v>
      </c>
      <c r="T44" s="127">
        <f>IF(ISBLANK(laps_times[[#This Row],[11]]),"DNF",    rounds_cum_time[[#This Row],[10]]+laps_times[[#This Row],[11]])</f>
        <v>2.0722222222222218E-2</v>
      </c>
      <c r="U44" s="127">
        <f>IF(ISBLANK(laps_times[[#This Row],[12]]),"DNF",    rounds_cum_time[[#This Row],[11]]+laps_times[[#This Row],[12]])</f>
        <v>2.2660879629629625E-2</v>
      </c>
      <c r="V44" s="127">
        <f>IF(ISBLANK(laps_times[[#This Row],[13]]),"DNF",    rounds_cum_time[[#This Row],[12]]+laps_times[[#This Row],[13]])</f>
        <v>2.4674768518518513E-2</v>
      </c>
      <c r="W44" s="127">
        <f>IF(ISBLANK(laps_times[[#This Row],[14]]),"DNF",    rounds_cum_time[[#This Row],[13]]+laps_times[[#This Row],[14]])</f>
        <v>2.6677083333333327E-2</v>
      </c>
      <c r="X44" s="127">
        <f>IF(ISBLANK(laps_times[[#This Row],[15]]),"DNF",    rounds_cum_time[[#This Row],[14]]+laps_times[[#This Row],[15]])</f>
        <v>2.8648148148148141E-2</v>
      </c>
      <c r="Y44" s="127">
        <f>IF(ISBLANK(laps_times[[#This Row],[16]]),"DNF",    rounds_cum_time[[#This Row],[15]]+laps_times[[#This Row],[16]])</f>
        <v>3.0649305555555548E-2</v>
      </c>
      <c r="Z44" s="127">
        <f>IF(ISBLANK(laps_times[[#This Row],[17]]),"DNF",    rounds_cum_time[[#This Row],[16]]+laps_times[[#This Row],[17]])</f>
        <v>3.2624999999999994E-2</v>
      </c>
      <c r="AA44" s="127">
        <f>IF(ISBLANK(laps_times[[#This Row],[18]]),"DNF",    rounds_cum_time[[#This Row],[17]]+laps_times[[#This Row],[18]])</f>
        <v>3.4775462962962959E-2</v>
      </c>
      <c r="AB44" s="127">
        <f>IF(ISBLANK(laps_times[[#This Row],[19]]),"DNF",    rounds_cum_time[[#This Row],[18]]+laps_times[[#This Row],[19]])</f>
        <v>3.6831018518518513E-2</v>
      </c>
      <c r="AC44" s="127">
        <f>IF(ISBLANK(laps_times[[#This Row],[20]]),"DNF",    rounds_cum_time[[#This Row],[19]]+laps_times[[#This Row],[20]])</f>
        <v>3.8874999999999993E-2</v>
      </c>
      <c r="AD44" s="127">
        <f>IF(ISBLANK(laps_times[[#This Row],[21]]),"DNF",    rounds_cum_time[[#This Row],[20]]+laps_times[[#This Row],[21]])</f>
        <v>4.0906249999999991E-2</v>
      </c>
      <c r="AE44" s="127">
        <f>IF(ISBLANK(laps_times[[#This Row],[22]]),"DNF",    rounds_cum_time[[#This Row],[21]]+laps_times[[#This Row],[22]])</f>
        <v>4.2942129629629622E-2</v>
      </c>
      <c r="AF44" s="127">
        <f>IF(ISBLANK(laps_times[[#This Row],[23]]),"DNF",    rounds_cum_time[[#This Row],[22]]+laps_times[[#This Row],[23]])</f>
        <v>4.4991898148148142E-2</v>
      </c>
      <c r="AG44" s="127">
        <f>IF(ISBLANK(laps_times[[#This Row],[24]]),"DNF",    rounds_cum_time[[#This Row],[23]]+laps_times[[#This Row],[24]])</f>
        <v>4.7164351851851846E-2</v>
      </c>
      <c r="AH44" s="127">
        <f>IF(ISBLANK(laps_times[[#This Row],[25]]),"DNF",    rounds_cum_time[[#This Row],[24]]+laps_times[[#This Row],[25]])</f>
        <v>4.9283564814814808E-2</v>
      </c>
      <c r="AI44" s="127">
        <f>IF(ISBLANK(laps_times[[#This Row],[26]]),"DNF",    rounds_cum_time[[#This Row],[25]]+laps_times[[#This Row],[26]])</f>
        <v>5.1435185185185181E-2</v>
      </c>
      <c r="AJ44" s="127">
        <f>IF(ISBLANK(laps_times[[#This Row],[27]]),"DNF",    rounds_cum_time[[#This Row],[26]]+laps_times[[#This Row],[27]])</f>
        <v>5.358333333333333E-2</v>
      </c>
      <c r="AK44" s="127">
        <f>IF(ISBLANK(laps_times[[#This Row],[28]]),"DNF",    rounds_cum_time[[#This Row],[27]]+laps_times[[#This Row],[28]])</f>
        <v>5.5694444444444442E-2</v>
      </c>
      <c r="AL44" s="127">
        <f>IF(ISBLANK(laps_times[[#This Row],[29]]),"DNF",    rounds_cum_time[[#This Row],[28]]+laps_times[[#This Row],[29]])</f>
        <v>5.7880787037037036E-2</v>
      </c>
      <c r="AM44" s="127">
        <f>IF(ISBLANK(laps_times[[#This Row],[30]]),"DNF",    rounds_cum_time[[#This Row],[29]]+laps_times[[#This Row],[30]])</f>
        <v>6.0016203703703704E-2</v>
      </c>
      <c r="AN44" s="127">
        <f>IF(ISBLANK(laps_times[[#This Row],[31]]),"DNF",    rounds_cum_time[[#This Row],[30]]+laps_times[[#This Row],[31]])</f>
        <v>6.2160879629629628E-2</v>
      </c>
      <c r="AO44" s="127">
        <f>IF(ISBLANK(laps_times[[#This Row],[32]]),"DNF",    rounds_cum_time[[#This Row],[31]]+laps_times[[#This Row],[32]])</f>
        <v>6.4348379629629623E-2</v>
      </c>
      <c r="AP44" s="127">
        <f>IF(ISBLANK(laps_times[[#This Row],[33]]),"DNF",    rounds_cum_time[[#This Row],[32]]+laps_times[[#This Row],[33]])</f>
        <v>6.651967592592592E-2</v>
      </c>
      <c r="AQ44" s="127">
        <f>IF(ISBLANK(laps_times[[#This Row],[34]]),"DNF",    rounds_cum_time[[#This Row],[33]]+laps_times[[#This Row],[34]])</f>
        <v>6.8734953703703694E-2</v>
      </c>
      <c r="AR44" s="127">
        <f>IF(ISBLANK(laps_times[[#This Row],[35]]),"DNF",    rounds_cum_time[[#This Row],[34]]+laps_times[[#This Row],[35]])</f>
        <v>7.1025462962962957E-2</v>
      </c>
      <c r="AS44" s="127">
        <f>IF(ISBLANK(laps_times[[#This Row],[36]]),"DNF",    rounds_cum_time[[#This Row],[35]]+laps_times[[#This Row],[36]])</f>
        <v>7.3508101851851845E-2</v>
      </c>
      <c r="AT44" s="127">
        <f>IF(ISBLANK(laps_times[[#This Row],[37]]),"DNF",    rounds_cum_time[[#This Row],[36]]+laps_times[[#This Row],[37]])</f>
        <v>7.6039351851851844E-2</v>
      </c>
      <c r="AU44" s="127">
        <f>IF(ISBLANK(laps_times[[#This Row],[38]]),"DNF",    rounds_cum_time[[#This Row],[37]]+laps_times[[#This Row],[38]])</f>
        <v>7.8496527777777769E-2</v>
      </c>
      <c r="AV44" s="127">
        <f>IF(ISBLANK(laps_times[[#This Row],[39]]),"DNF",    rounds_cum_time[[#This Row],[38]]+laps_times[[#This Row],[39]])</f>
        <v>8.0950231481481477E-2</v>
      </c>
      <c r="AW44" s="127">
        <f>IF(ISBLANK(laps_times[[#This Row],[40]]),"DNF",    rounds_cum_time[[#This Row],[39]]+laps_times[[#This Row],[40]])</f>
        <v>8.3456018518518513E-2</v>
      </c>
      <c r="AX44" s="127">
        <f>IF(ISBLANK(laps_times[[#This Row],[41]]),"DNF",    rounds_cum_time[[#This Row],[40]]+laps_times[[#This Row],[41]])</f>
        <v>8.5995370370370361E-2</v>
      </c>
      <c r="AY44" s="127">
        <f>IF(ISBLANK(laps_times[[#This Row],[42]]),"DNF",    rounds_cum_time[[#This Row],[41]]+laps_times[[#This Row],[42]])</f>
        <v>8.9107638888888882E-2</v>
      </c>
      <c r="AZ44" s="127">
        <f>IF(ISBLANK(laps_times[[#This Row],[43]]),"DNF",    rounds_cum_time[[#This Row],[42]]+laps_times[[#This Row],[43]])</f>
        <v>9.3092592592592588E-2</v>
      </c>
      <c r="BA44" s="127">
        <f>IF(ISBLANK(laps_times[[#This Row],[44]]),"DNF",    rounds_cum_time[[#This Row],[43]]+laps_times[[#This Row],[44]])</f>
        <v>9.5692129629629627E-2</v>
      </c>
      <c r="BB44" s="127">
        <f>IF(ISBLANK(laps_times[[#This Row],[45]]),"DNF",    rounds_cum_time[[#This Row],[44]]+laps_times[[#This Row],[45]])</f>
        <v>9.8488425925925924E-2</v>
      </c>
      <c r="BC44" s="127">
        <f>IF(ISBLANK(laps_times[[#This Row],[46]]),"DNF",    rounds_cum_time[[#This Row],[45]]+laps_times[[#This Row],[46]])</f>
        <v>0.10178935185185185</v>
      </c>
      <c r="BD44" s="127">
        <f>IF(ISBLANK(laps_times[[#This Row],[47]]),"DNF",    rounds_cum_time[[#This Row],[46]]+laps_times[[#This Row],[47]])</f>
        <v>0.10464120370370371</v>
      </c>
      <c r="BE44" s="127">
        <f>IF(ISBLANK(laps_times[[#This Row],[48]]),"DNF",    rounds_cum_time[[#This Row],[47]]+laps_times[[#This Row],[48]])</f>
        <v>0.10753472222222223</v>
      </c>
      <c r="BF44" s="127">
        <f>IF(ISBLANK(laps_times[[#This Row],[49]]),"DNF",    rounds_cum_time[[#This Row],[48]]+laps_times[[#This Row],[49]])</f>
        <v>0.11034606481481482</v>
      </c>
      <c r="BG44" s="127">
        <f>IF(ISBLANK(laps_times[[#This Row],[50]]),"DNF",    rounds_cum_time[[#This Row],[49]]+laps_times[[#This Row],[50]])</f>
        <v>0.11314930555555557</v>
      </c>
      <c r="BH44" s="127">
        <f>IF(ISBLANK(laps_times[[#This Row],[51]]),"DNF",    rounds_cum_time[[#This Row],[50]]+laps_times[[#This Row],[51]])</f>
        <v>0.11598842592592594</v>
      </c>
      <c r="BI44" s="127">
        <f>IF(ISBLANK(laps_times[[#This Row],[52]]),"DNF",    rounds_cum_time[[#This Row],[51]]+laps_times[[#This Row],[52]])</f>
        <v>0.11889814814814816</v>
      </c>
      <c r="BJ44" s="127">
        <f>IF(ISBLANK(laps_times[[#This Row],[53]]),"DNF",    rounds_cum_time[[#This Row],[52]]+laps_times[[#This Row],[53]])</f>
        <v>0.12179282407407407</v>
      </c>
      <c r="BK44" s="127">
        <f>IF(ISBLANK(laps_times[[#This Row],[54]]),"DNF",    rounds_cum_time[[#This Row],[53]]+laps_times[[#This Row],[54]])</f>
        <v>0.12487152777777778</v>
      </c>
      <c r="BL44" s="127">
        <f>IF(ISBLANK(laps_times[[#This Row],[55]]),"DNF",    rounds_cum_time[[#This Row],[54]]+laps_times[[#This Row],[55]])</f>
        <v>0.12775578703703705</v>
      </c>
      <c r="BM44" s="127">
        <f>IF(ISBLANK(laps_times[[#This Row],[56]]),"DNF",    rounds_cum_time[[#This Row],[55]]+laps_times[[#This Row],[56]])</f>
        <v>0.13069907407407408</v>
      </c>
      <c r="BN44" s="127">
        <f>IF(ISBLANK(laps_times[[#This Row],[57]]),"DNF",    rounds_cum_time[[#This Row],[56]]+laps_times[[#This Row],[57]])</f>
        <v>0.13373379629629631</v>
      </c>
      <c r="BO44" s="127">
        <f>IF(ISBLANK(laps_times[[#This Row],[58]]),"DNF",    rounds_cum_time[[#This Row],[57]]+laps_times[[#This Row],[58]])</f>
        <v>0.13658680555555558</v>
      </c>
      <c r="BP44" s="127">
        <f>IF(ISBLANK(laps_times[[#This Row],[59]]),"DNF",    rounds_cum_time[[#This Row],[58]]+laps_times[[#This Row],[59]])</f>
        <v>0.13947685185185188</v>
      </c>
      <c r="BQ44" s="127">
        <f>IF(ISBLANK(laps_times[[#This Row],[60]]),"DNF",    rounds_cum_time[[#This Row],[59]]+laps_times[[#This Row],[60]])</f>
        <v>0.14242013888888891</v>
      </c>
      <c r="BR44" s="127">
        <f>IF(ISBLANK(laps_times[[#This Row],[61]]),"DNF",    rounds_cum_time[[#This Row],[60]]+laps_times[[#This Row],[61]])</f>
        <v>0.14562384259259262</v>
      </c>
      <c r="BS44" s="127">
        <f>IF(ISBLANK(laps_times[[#This Row],[62]]),"DNF",    rounds_cum_time[[#This Row],[61]]+laps_times[[#This Row],[62]])</f>
        <v>0.14852314814814818</v>
      </c>
      <c r="BT44" s="128">
        <f>IF(ISBLANK(laps_times[[#This Row],[63]]),"DNF",    rounds_cum_time[[#This Row],[62]]+laps_times[[#This Row],[63]])</f>
        <v>0.15131481481481485</v>
      </c>
      <c r="BU44" s="128">
        <f>IF(ISBLANK(laps_times[[#This Row],[64]]),"DNF",    rounds_cum_time[[#This Row],[63]]+laps_times[[#This Row],[64]])</f>
        <v>0.15374305555555559</v>
      </c>
    </row>
    <row r="45" spans="2:73" x14ac:dyDescent="0.2">
      <c r="B45" s="124">
        <f>laps_times[[#This Row],[poř]]</f>
        <v>42</v>
      </c>
      <c r="C45" s="125">
        <f>laps_times[[#This Row],[s.č.]]</f>
        <v>126</v>
      </c>
      <c r="D45" s="125" t="str">
        <f>laps_times[[#This Row],[jméno]]</f>
        <v>Tlustý Tomáš</v>
      </c>
      <c r="E45" s="126">
        <f>laps_times[[#This Row],[roč]]</f>
        <v>1984</v>
      </c>
      <c r="F45" s="126" t="str">
        <f>laps_times[[#This Row],[kat]]</f>
        <v>M30</v>
      </c>
      <c r="G45" s="126">
        <f>laps_times[[#This Row],[poř_kat]]</f>
        <v>18</v>
      </c>
      <c r="H45" s="125" t="str">
        <f>IF(ISBLANK(laps_times[[#This Row],[klub]]),"-",laps_times[[#This Row],[klub]])</f>
        <v>MK Kladno</v>
      </c>
      <c r="I45" s="161">
        <f>laps_times[[#This Row],[celk. čas]]</f>
        <v>0.15381481481481482</v>
      </c>
      <c r="J45" s="127">
        <f>laps_times[[#This Row],[1]]</f>
        <v>2.5289351851851853E-3</v>
      </c>
      <c r="K45" s="127">
        <f>IF(ISBLANK(laps_times[[#This Row],[2]]),"DNF",    rounds_cum_time[[#This Row],[1]]+laps_times[[#This Row],[2]])</f>
        <v>4.5868055555555558E-3</v>
      </c>
      <c r="L45" s="127">
        <f>IF(ISBLANK(laps_times[[#This Row],[3]]),"DNF",    rounds_cum_time[[#This Row],[2]]+laps_times[[#This Row],[3]])</f>
        <v>6.6712962962962967E-3</v>
      </c>
      <c r="M45" s="127">
        <f>IF(ISBLANK(laps_times[[#This Row],[4]]),"DNF",    rounds_cum_time[[#This Row],[3]]+laps_times[[#This Row],[4]])</f>
        <v>8.8136574074074072E-3</v>
      </c>
      <c r="N45" s="127">
        <f>IF(ISBLANK(laps_times[[#This Row],[5]]),"DNF",    rounds_cum_time[[#This Row],[4]]+laps_times[[#This Row],[5]])</f>
        <v>1.095949074074074E-2</v>
      </c>
      <c r="O45" s="127">
        <f>IF(ISBLANK(laps_times[[#This Row],[6]]),"DNF",    rounds_cum_time[[#This Row],[5]]+laps_times[[#This Row],[6]])</f>
        <v>1.3125E-2</v>
      </c>
      <c r="P45" s="127">
        <f>IF(ISBLANK(laps_times[[#This Row],[7]]),"DNF",    rounds_cum_time[[#This Row],[6]]+laps_times[[#This Row],[7]])</f>
        <v>1.5269675925925926E-2</v>
      </c>
      <c r="Q45" s="127">
        <f>IF(ISBLANK(laps_times[[#This Row],[8]]),"DNF",    rounds_cum_time[[#This Row],[7]]+laps_times[[#This Row],[8]])</f>
        <v>1.7429398148148149E-2</v>
      </c>
      <c r="R45" s="127">
        <f>IF(ISBLANK(laps_times[[#This Row],[9]]),"DNF",    rounds_cum_time[[#This Row],[8]]+laps_times[[#This Row],[9]])</f>
        <v>1.9627314814814816E-2</v>
      </c>
      <c r="S45" s="127">
        <f>IF(ISBLANK(laps_times[[#This Row],[10]]),"DNF",    rounds_cum_time[[#This Row],[9]]+laps_times[[#This Row],[10]])</f>
        <v>2.1812500000000002E-2</v>
      </c>
      <c r="T45" s="127">
        <f>IF(ISBLANK(laps_times[[#This Row],[11]]),"DNF",    rounds_cum_time[[#This Row],[10]]+laps_times[[#This Row],[11]])</f>
        <v>2.4023148148148151E-2</v>
      </c>
      <c r="U45" s="127">
        <f>IF(ISBLANK(laps_times[[#This Row],[12]]),"DNF",    rounds_cum_time[[#This Row],[11]]+laps_times[[#This Row],[12]])</f>
        <v>2.6226851851851855E-2</v>
      </c>
      <c r="V45" s="127">
        <f>IF(ISBLANK(laps_times[[#This Row],[13]]),"DNF",    rounds_cum_time[[#This Row],[12]]+laps_times[[#This Row],[13]])</f>
        <v>2.8456018518518523E-2</v>
      </c>
      <c r="W45" s="127">
        <f>IF(ISBLANK(laps_times[[#This Row],[14]]),"DNF",    rounds_cum_time[[#This Row],[13]]+laps_times[[#This Row],[14]])</f>
        <v>3.0673611111111117E-2</v>
      </c>
      <c r="X45" s="127">
        <f>IF(ISBLANK(laps_times[[#This Row],[15]]),"DNF",    rounds_cum_time[[#This Row],[14]]+laps_times[[#This Row],[15]])</f>
        <v>3.2893518518518523E-2</v>
      </c>
      <c r="Y45" s="127">
        <f>IF(ISBLANK(laps_times[[#This Row],[16]]),"DNF",    rounds_cum_time[[#This Row],[15]]+laps_times[[#This Row],[16]])</f>
        <v>3.513310185185186E-2</v>
      </c>
      <c r="Z45" s="127">
        <f>IF(ISBLANK(laps_times[[#This Row],[17]]),"DNF",    rounds_cum_time[[#This Row],[16]]+laps_times[[#This Row],[17]])</f>
        <v>3.7383101851851862E-2</v>
      </c>
      <c r="AA45" s="127">
        <f>IF(ISBLANK(laps_times[[#This Row],[18]]),"DNF",    rounds_cum_time[[#This Row],[17]]+laps_times[[#This Row],[18]])</f>
        <v>3.9626157407407415E-2</v>
      </c>
      <c r="AB45" s="127">
        <f>IF(ISBLANK(laps_times[[#This Row],[19]]),"DNF",    rounds_cum_time[[#This Row],[18]]+laps_times[[#This Row],[19]])</f>
        <v>4.1850694444444454E-2</v>
      </c>
      <c r="AC45" s="127">
        <f>IF(ISBLANK(laps_times[[#This Row],[20]]),"DNF",    rounds_cum_time[[#This Row],[19]]+laps_times[[#This Row],[20]])</f>
        <v>4.4090277777777791E-2</v>
      </c>
      <c r="AD45" s="127">
        <f>IF(ISBLANK(laps_times[[#This Row],[21]]),"DNF",    rounds_cum_time[[#This Row],[20]]+laps_times[[#This Row],[21]])</f>
        <v>4.6289351851851866E-2</v>
      </c>
      <c r="AE45" s="127">
        <f>IF(ISBLANK(laps_times[[#This Row],[22]]),"DNF",    rounds_cum_time[[#This Row],[21]]+laps_times[[#This Row],[22]])</f>
        <v>4.8502314814814831E-2</v>
      </c>
      <c r="AF45" s="127">
        <f>IF(ISBLANK(laps_times[[#This Row],[23]]),"DNF",    rounds_cum_time[[#This Row],[22]]+laps_times[[#This Row],[23]])</f>
        <v>5.074074074074076E-2</v>
      </c>
      <c r="AG45" s="127">
        <f>IF(ISBLANK(laps_times[[#This Row],[24]]),"DNF",    rounds_cum_time[[#This Row],[23]]+laps_times[[#This Row],[24]])</f>
        <v>5.3023148148148166E-2</v>
      </c>
      <c r="AH45" s="127">
        <f>IF(ISBLANK(laps_times[[#This Row],[25]]),"DNF",    rounds_cum_time[[#This Row],[24]]+laps_times[[#This Row],[25]])</f>
        <v>5.5358796296296316E-2</v>
      </c>
      <c r="AI45" s="127">
        <f>IF(ISBLANK(laps_times[[#This Row],[26]]),"DNF",    rounds_cum_time[[#This Row],[25]]+laps_times[[#This Row],[26]])</f>
        <v>5.765046296296298E-2</v>
      </c>
      <c r="AJ45" s="127">
        <f>IF(ISBLANK(laps_times[[#This Row],[27]]),"DNF",    rounds_cum_time[[#This Row],[26]]+laps_times[[#This Row],[27]])</f>
        <v>5.9916666666666681E-2</v>
      </c>
      <c r="AK45" s="127">
        <f>IF(ISBLANK(laps_times[[#This Row],[28]]),"DNF",    rounds_cum_time[[#This Row],[27]]+laps_times[[#This Row],[28]])</f>
        <v>6.2226851851851867E-2</v>
      </c>
      <c r="AL45" s="127">
        <f>IF(ISBLANK(laps_times[[#This Row],[29]]),"DNF",    rounds_cum_time[[#This Row],[28]]+laps_times[[#This Row],[29]])</f>
        <v>6.4518518518518531E-2</v>
      </c>
      <c r="AM45" s="127">
        <f>IF(ISBLANK(laps_times[[#This Row],[30]]),"DNF",    rounds_cum_time[[#This Row],[29]]+laps_times[[#This Row],[30]])</f>
        <v>6.6818287037037044E-2</v>
      </c>
      <c r="AN45" s="127">
        <f>IF(ISBLANK(laps_times[[#This Row],[31]]),"DNF",    rounds_cum_time[[#This Row],[30]]+laps_times[[#This Row],[31]])</f>
        <v>6.9121527777777789E-2</v>
      </c>
      <c r="AO45" s="127">
        <f>IF(ISBLANK(laps_times[[#This Row],[32]]),"DNF",    rounds_cum_time[[#This Row],[31]]+laps_times[[#This Row],[32]])</f>
        <v>7.1496527777777791E-2</v>
      </c>
      <c r="AP45" s="127">
        <f>IF(ISBLANK(laps_times[[#This Row],[33]]),"DNF",    rounds_cum_time[[#This Row],[32]]+laps_times[[#This Row],[33]])</f>
        <v>7.3820601851851866E-2</v>
      </c>
      <c r="AQ45" s="127">
        <f>IF(ISBLANK(laps_times[[#This Row],[34]]),"DNF",    rounds_cum_time[[#This Row],[33]]+laps_times[[#This Row],[34]])</f>
        <v>7.6115740740740762E-2</v>
      </c>
      <c r="AR45" s="127">
        <f>IF(ISBLANK(laps_times[[#This Row],[35]]),"DNF",    rounds_cum_time[[#This Row],[34]]+laps_times[[#This Row],[35]])</f>
        <v>7.8449074074074102E-2</v>
      </c>
      <c r="AS45" s="127">
        <f>IF(ISBLANK(laps_times[[#This Row],[36]]),"DNF",    rounds_cum_time[[#This Row],[35]]+laps_times[[#This Row],[36]])</f>
        <v>8.0804398148148174E-2</v>
      </c>
      <c r="AT45" s="127">
        <f>IF(ISBLANK(laps_times[[#This Row],[37]]),"DNF",    rounds_cum_time[[#This Row],[36]]+laps_times[[#This Row],[37]])</f>
        <v>8.3192129629629658E-2</v>
      </c>
      <c r="AU45" s="127">
        <f>IF(ISBLANK(laps_times[[#This Row],[38]]),"DNF",    rounds_cum_time[[#This Row],[37]]+laps_times[[#This Row],[38]])</f>
        <v>8.5634259259259285E-2</v>
      </c>
      <c r="AV45" s="127">
        <f>IF(ISBLANK(laps_times[[#This Row],[39]]),"DNF",    rounds_cum_time[[#This Row],[38]]+laps_times[[#This Row],[39]])</f>
        <v>8.8053240740740765E-2</v>
      </c>
      <c r="AW45" s="127">
        <f>IF(ISBLANK(laps_times[[#This Row],[40]]),"DNF",    rounds_cum_time[[#This Row],[39]]+laps_times[[#This Row],[40]])</f>
        <v>9.0475694444444463E-2</v>
      </c>
      <c r="AX45" s="127">
        <f>IF(ISBLANK(laps_times[[#This Row],[41]]),"DNF",    rounds_cum_time[[#This Row],[40]]+laps_times[[#This Row],[41]])</f>
        <v>9.2891203703703726E-2</v>
      </c>
      <c r="AY45" s="127">
        <f>IF(ISBLANK(laps_times[[#This Row],[42]]),"DNF",    rounds_cum_time[[#This Row],[41]]+laps_times[[#This Row],[42]])</f>
        <v>9.5348379629629651E-2</v>
      </c>
      <c r="AZ45" s="127">
        <f>IF(ISBLANK(laps_times[[#This Row],[43]]),"DNF",    rounds_cum_time[[#This Row],[42]]+laps_times[[#This Row],[43]])</f>
        <v>9.7884259259259282E-2</v>
      </c>
      <c r="BA45" s="127">
        <f>IF(ISBLANK(laps_times[[#This Row],[44]]),"DNF",    rounds_cum_time[[#This Row],[43]]+laps_times[[#This Row],[44]])</f>
        <v>0.10077893518518521</v>
      </c>
      <c r="BB45" s="127">
        <f>IF(ISBLANK(laps_times[[#This Row],[45]]),"DNF",    rounds_cum_time[[#This Row],[44]]+laps_times[[#This Row],[45]])</f>
        <v>0.10338888888888892</v>
      </c>
      <c r="BC45" s="127">
        <f>IF(ISBLANK(laps_times[[#This Row],[46]]),"DNF",    rounds_cum_time[[#This Row],[45]]+laps_times[[#This Row],[46]])</f>
        <v>0.1059490740740741</v>
      </c>
      <c r="BD45" s="127">
        <f>IF(ISBLANK(laps_times[[#This Row],[47]]),"DNF",    rounds_cum_time[[#This Row],[46]]+laps_times[[#This Row],[47]])</f>
        <v>0.10850694444444448</v>
      </c>
      <c r="BE45" s="127">
        <f>IF(ISBLANK(laps_times[[#This Row],[48]]),"DNF",    rounds_cum_time[[#This Row],[47]]+laps_times[[#This Row],[48]])</f>
        <v>0.11105208333333337</v>
      </c>
      <c r="BF45" s="127">
        <f>IF(ISBLANK(laps_times[[#This Row],[49]]),"DNF",    rounds_cum_time[[#This Row],[48]]+laps_times[[#This Row],[49]])</f>
        <v>0.11366666666666671</v>
      </c>
      <c r="BG45" s="127">
        <f>IF(ISBLANK(laps_times[[#This Row],[50]]),"DNF",    rounds_cum_time[[#This Row],[49]]+laps_times[[#This Row],[50]])</f>
        <v>0.11637037037037042</v>
      </c>
      <c r="BH45" s="127">
        <f>IF(ISBLANK(laps_times[[#This Row],[51]]),"DNF",    rounds_cum_time[[#This Row],[50]]+laps_times[[#This Row],[51]])</f>
        <v>0.11899537037037042</v>
      </c>
      <c r="BI45" s="127">
        <f>IF(ISBLANK(laps_times[[#This Row],[52]]),"DNF",    rounds_cum_time[[#This Row],[51]]+laps_times[[#This Row],[52]])</f>
        <v>0.12167013888888893</v>
      </c>
      <c r="BJ45" s="127">
        <f>IF(ISBLANK(laps_times[[#This Row],[53]]),"DNF",    rounds_cum_time[[#This Row],[52]]+laps_times[[#This Row],[53]])</f>
        <v>0.124306712962963</v>
      </c>
      <c r="BK45" s="127">
        <f>IF(ISBLANK(laps_times[[#This Row],[54]]),"DNF",    rounds_cum_time[[#This Row],[53]]+laps_times[[#This Row],[54]])</f>
        <v>0.12697800925925928</v>
      </c>
      <c r="BL45" s="127">
        <f>IF(ISBLANK(laps_times[[#This Row],[55]]),"DNF",    rounds_cum_time[[#This Row],[54]]+laps_times[[#This Row],[55]])</f>
        <v>0.1296053240740741</v>
      </c>
      <c r="BM45" s="127">
        <f>IF(ISBLANK(laps_times[[#This Row],[56]]),"DNF",    rounds_cum_time[[#This Row],[55]]+laps_times[[#This Row],[56]])</f>
        <v>0.13227893518518521</v>
      </c>
      <c r="BN45" s="127">
        <f>IF(ISBLANK(laps_times[[#This Row],[57]]),"DNF",    rounds_cum_time[[#This Row],[56]]+laps_times[[#This Row],[57]])</f>
        <v>0.135525462962963</v>
      </c>
      <c r="BO45" s="127">
        <f>IF(ISBLANK(laps_times[[#This Row],[58]]),"DNF",    rounds_cum_time[[#This Row],[57]]+laps_times[[#This Row],[58]])</f>
        <v>0.13827083333333337</v>
      </c>
      <c r="BP45" s="127">
        <f>IF(ISBLANK(laps_times[[#This Row],[59]]),"DNF",    rounds_cum_time[[#This Row],[58]]+laps_times[[#This Row],[59]])</f>
        <v>0.14100347222222226</v>
      </c>
      <c r="BQ45" s="127">
        <f>IF(ISBLANK(laps_times[[#This Row],[60]]),"DNF",    rounds_cum_time[[#This Row],[59]]+laps_times[[#This Row],[60]])</f>
        <v>0.14364467592592597</v>
      </c>
      <c r="BR45" s="127">
        <f>IF(ISBLANK(laps_times[[#This Row],[61]]),"DNF",    rounds_cum_time[[#This Row],[60]]+laps_times[[#This Row],[61]])</f>
        <v>0.14627893518518523</v>
      </c>
      <c r="BS45" s="127">
        <f>IF(ISBLANK(laps_times[[#This Row],[62]]),"DNF",    rounds_cum_time[[#This Row],[61]]+laps_times[[#This Row],[62]])</f>
        <v>0.14888078703703708</v>
      </c>
      <c r="BT45" s="128">
        <f>IF(ISBLANK(laps_times[[#This Row],[63]]),"DNF",    rounds_cum_time[[#This Row],[62]]+laps_times[[#This Row],[63]])</f>
        <v>0.15145370370370376</v>
      </c>
      <c r="BU45" s="128">
        <f>IF(ISBLANK(laps_times[[#This Row],[64]]),"DNF",    rounds_cum_time[[#This Row],[63]]+laps_times[[#This Row],[64]])</f>
        <v>0.15381481481481488</v>
      </c>
    </row>
    <row r="46" spans="2:73" x14ac:dyDescent="0.2">
      <c r="B46" s="124">
        <f>laps_times[[#This Row],[poř]]</f>
        <v>43</v>
      </c>
      <c r="C46" s="125">
        <f>laps_times[[#This Row],[s.č.]]</f>
        <v>18</v>
      </c>
      <c r="D46" s="125" t="str">
        <f>laps_times[[#This Row],[jméno]]</f>
        <v>Círal František</v>
      </c>
      <c r="E46" s="126">
        <f>laps_times[[#This Row],[roč]]</f>
        <v>1971</v>
      </c>
      <c r="F46" s="126" t="str">
        <f>laps_times[[#This Row],[kat]]</f>
        <v>M40</v>
      </c>
      <c r="G46" s="126">
        <f>laps_times[[#This Row],[poř_kat]]</f>
        <v>16</v>
      </c>
      <c r="H46" s="125" t="str">
        <f>IF(ISBLANK(laps_times[[#This Row],[klub]]),"-",laps_times[[#This Row],[klub]])</f>
        <v>-</v>
      </c>
      <c r="I46" s="161">
        <f>laps_times[[#This Row],[celk. čas]]</f>
        <v>0.15465393518518519</v>
      </c>
      <c r="J46" s="127">
        <f>laps_times[[#This Row],[1]]</f>
        <v>2.6412037037037033E-3</v>
      </c>
      <c r="K46" s="127">
        <f>IF(ISBLANK(laps_times[[#This Row],[2]]),"DNF",    rounds_cum_time[[#This Row],[1]]+laps_times[[#This Row],[2]])</f>
        <v>4.719907407407407E-3</v>
      </c>
      <c r="L46" s="127">
        <f>IF(ISBLANK(laps_times[[#This Row],[3]]),"DNF",    rounds_cum_time[[#This Row],[2]]+laps_times[[#This Row],[3]])</f>
        <v>6.851851851851852E-3</v>
      </c>
      <c r="M46" s="127">
        <f>IF(ISBLANK(laps_times[[#This Row],[4]]),"DNF",    rounds_cum_time[[#This Row],[3]]+laps_times[[#This Row],[4]])</f>
        <v>8.967592592592593E-3</v>
      </c>
      <c r="N46" s="127">
        <f>IF(ISBLANK(laps_times[[#This Row],[5]]),"DNF",    rounds_cum_time[[#This Row],[4]]+laps_times[[#This Row],[5]])</f>
        <v>1.1107638888888889E-2</v>
      </c>
      <c r="O46" s="127">
        <f>IF(ISBLANK(laps_times[[#This Row],[6]]),"DNF",    rounds_cum_time[[#This Row],[5]]+laps_times[[#This Row],[6]])</f>
        <v>1.3233796296296296E-2</v>
      </c>
      <c r="P46" s="127">
        <f>IF(ISBLANK(laps_times[[#This Row],[7]]),"DNF",    rounds_cum_time[[#This Row],[6]]+laps_times[[#This Row],[7]])</f>
        <v>1.5344907407407406E-2</v>
      </c>
      <c r="Q46" s="127">
        <f>IF(ISBLANK(laps_times[[#This Row],[8]]),"DNF",    rounds_cum_time[[#This Row],[7]]+laps_times[[#This Row],[8]])</f>
        <v>1.751273148148148E-2</v>
      </c>
      <c r="R46" s="127">
        <f>IF(ISBLANK(laps_times[[#This Row],[9]]),"DNF",    rounds_cum_time[[#This Row],[8]]+laps_times[[#This Row],[9]])</f>
        <v>1.9693287037037037E-2</v>
      </c>
      <c r="S46" s="127">
        <f>IF(ISBLANK(laps_times[[#This Row],[10]]),"DNF",    rounds_cum_time[[#This Row],[9]]+laps_times[[#This Row],[10]])</f>
        <v>2.1896990740740741E-2</v>
      </c>
      <c r="T46" s="127">
        <f>IF(ISBLANK(laps_times[[#This Row],[11]]),"DNF",    rounds_cum_time[[#This Row],[10]]+laps_times[[#This Row],[11]])</f>
        <v>2.4082175925925927E-2</v>
      </c>
      <c r="U46" s="127">
        <f>IF(ISBLANK(laps_times[[#This Row],[12]]),"DNF",    rounds_cum_time[[#This Row],[11]]+laps_times[[#This Row],[12]])</f>
        <v>2.6292824074074076E-2</v>
      </c>
      <c r="V46" s="127">
        <f>IF(ISBLANK(laps_times[[#This Row],[13]]),"DNF",    rounds_cum_time[[#This Row],[12]]+laps_times[[#This Row],[13]])</f>
        <v>2.8534722222222225E-2</v>
      </c>
      <c r="W46" s="127">
        <f>IF(ISBLANK(laps_times[[#This Row],[14]]),"DNF",    rounds_cum_time[[#This Row],[13]]+laps_times[[#This Row],[14]])</f>
        <v>3.0736111111111113E-2</v>
      </c>
      <c r="X46" s="127">
        <f>IF(ISBLANK(laps_times[[#This Row],[15]]),"DNF",    rounds_cum_time[[#This Row],[14]]+laps_times[[#This Row],[15]])</f>
        <v>3.2940972222222226E-2</v>
      </c>
      <c r="Y46" s="127">
        <f>IF(ISBLANK(laps_times[[#This Row],[16]]),"DNF",    rounds_cum_time[[#This Row],[15]]+laps_times[[#This Row],[16]])</f>
        <v>3.5144675925925926E-2</v>
      </c>
      <c r="Z46" s="127">
        <f>IF(ISBLANK(laps_times[[#This Row],[17]]),"DNF",    rounds_cum_time[[#This Row],[16]]+laps_times[[#This Row],[17]])</f>
        <v>3.7353009259259259E-2</v>
      </c>
      <c r="AA46" s="127">
        <f>IF(ISBLANK(laps_times[[#This Row],[18]]),"DNF",    rounds_cum_time[[#This Row],[17]]+laps_times[[#This Row],[18]])</f>
        <v>3.9587962962962964E-2</v>
      </c>
      <c r="AB46" s="127">
        <f>IF(ISBLANK(laps_times[[#This Row],[19]]),"DNF",    rounds_cum_time[[#This Row],[18]]+laps_times[[#This Row],[19]])</f>
        <v>4.1812500000000002E-2</v>
      </c>
      <c r="AC46" s="127">
        <f>IF(ISBLANK(laps_times[[#This Row],[20]]),"DNF",    rounds_cum_time[[#This Row],[19]]+laps_times[[#This Row],[20]])</f>
        <v>4.4012731481481486E-2</v>
      </c>
      <c r="AD46" s="127">
        <f>IF(ISBLANK(laps_times[[#This Row],[21]]),"DNF",    rounds_cum_time[[#This Row],[20]]+laps_times[[#This Row],[21]])</f>
        <v>4.6219907407407411E-2</v>
      </c>
      <c r="AE46" s="127">
        <f>IF(ISBLANK(laps_times[[#This Row],[22]]),"DNF",    rounds_cum_time[[#This Row],[21]]+laps_times[[#This Row],[22]])</f>
        <v>4.8446759259259266E-2</v>
      </c>
      <c r="AF46" s="127">
        <f>IF(ISBLANK(laps_times[[#This Row],[23]]),"DNF",    rounds_cum_time[[#This Row],[22]]+laps_times[[#This Row],[23]])</f>
        <v>5.0679398148148154E-2</v>
      </c>
      <c r="AG46" s="127">
        <f>IF(ISBLANK(laps_times[[#This Row],[24]]),"DNF",    rounds_cum_time[[#This Row],[23]]+laps_times[[#This Row],[24]])</f>
        <v>5.2935185185185189E-2</v>
      </c>
      <c r="AH46" s="127">
        <f>IF(ISBLANK(laps_times[[#This Row],[25]]),"DNF",    rounds_cum_time[[#This Row],[24]]+laps_times[[#This Row],[25]])</f>
        <v>5.5195601851851857E-2</v>
      </c>
      <c r="AI46" s="127">
        <f>IF(ISBLANK(laps_times[[#This Row],[26]]),"DNF",    rounds_cum_time[[#This Row],[25]]+laps_times[[#This Row],[26]])</f>
        <v>5.7498842592592594E-2</v>
      </c>
      <c r="AJ46" s="127">
        <f>IF(ISBLANK(laps_times[[#This Row],[27]]),"DNF",    rounds_cum_time[[#This Row],[26]]+laps_times[[#This Row],[27]])</f>
        <v>5.9737268518518523E-2</v>
      </c>
      <c r="AK46" s="127">
        <f>IF(ISBLANK(laps_times[[#This Row],[28]]),"DNF",    rounds_cum_time[[#This Row],[27]]+laps_times[[#This Row],[28]])</f>
        <v>6.2030092592592595E-2</v>
      </c>
      <c r="AL46" s="127">
        <f>IF(ISBLANK(laps_times[[#This Row],[29]]),"DNF",    rounds_cum_time[[#This Row],[28]]+laps_times[[#This Row],[29]])</f>
        <v>6.4344907407407406E-2</v>
      </c>
      <c r="AM46" s="127">
        <f>IF(ISBLANK(laps_times[[#This Row],[30]]),"DNF",    rounds_cum_time[[#This Row],[29]]+laps_times[[#This Row],[30]])</f>
        <v>6.662731481481482E-2</v>
      </c>
      <c r="AN46" s="127">
        <f>IF(ISBLANK(laps_times[[#This Row],[31]]),"DNF",    rounds_cum_time[[#This Row],[30]]+laps_times[[#This Row],[31]])</f>
        <v>6.8912037037037036E-2</v>
      </c>
      <c r="AO46" s="127">
        <f>IF(ISBLANK(laps_times[[#This Row],[32]]),"DNF",    rounds_cum_time[[#This Row],[31]]+laps_times[[#This Row],[32]])</f>
        <v>7.1231481481481479E-2</v>
      </c>
      <c r="AP46" s="127">
        <f>IF(ISBLANK(laps_times[[#This Row],[33]]),"DNF",    rounds_cum_time[[#This Row],[32]]+laps_times[[#This Row],[33]])</f>
        <v>7.3552083333333337E-2</v>
      </c>
      <c r="AQ46" s="127">
        <f>IF(ISBLANK(laps_times[[#This Row],[34]]),"DNF",    rounds_cum_time[[#This Row],[33]]+laps_times[[#This Row],[34]])</f>
        <v>7.5861111111111115E-2</v>
      </c>
      <c r="AR46" s="127">
        <f>IF(ISBLANK(laps_times[[#This Row],[35]]),"DNF",    rounds_cum_time[[#This Row],[34]]+laps_times[[#This Row],[35]])</f>
        <v>7.8192129629629639E-2</v>
      </c>
      <c r="AS46" s="127">
        <f>IF(ISBLANK(laps_times[[#This Row],[36]]),"DNF",    rounds_cum_time[[#This Row],[35]]+laps_times[[#This Row],[36]])</f>
        <v>8.0504629629629634E-2</v>
      </c>
      <c r="AT46" s="127">
        <f>IF(ISBLANK(laps_times[[#This Row],[37]]),"DNF",    rounds_cum_time[[#This Row],[36]]+laps_times[[#This Row],[37]])</f>
        <v>8.2859953703703706E-2</v>
      </c>
      <c r="AU46" s="127">
        <f>IF(ISBLANK(laps_times[[#This Row],[38]]),"DNF",    rounds_cum_time[[#This Row],[37]]+laps_times[[#This Row],[38]])</f>
        <v>8.5231481481481478E-2</v>
      </c>
      <c r="AV46" s="127">
        <f>IF(ISBLANK(laps_times[[#This Row],[39]]),"DNF",    rounds_cum_time[[#This Row],[38]]+laps_times[[#This Row],[39]])</f>
        <v>8.7572916666666667E-2</v>
      </c>
      <c r="AW46" s="127">
        <f>IF(ISBLANK(laps_times[[#This Row],[40]]),"DNF",    rounds_cum_time[[#This Row],[39]]+laps_times[[#This Row],[40]])</f>
        <v>8.9953703703703702E-2</v>
      </c>
      <c r="AX46" s="127">
        <f>IF(ISBLANK(laps_times[[#This Row],[41]]),"DNF",    rounds_cum_time[[#This Row],[40]]+laps_times[[#This Row],[41]])</f>
        <v>9.2329861111111106E-2</v>
      </c>
      <c r="AY46" s="127">
        <f>IF(ISBLANK(laps_times[[#This Row],[42]]),"DNF",    rounds_cum_time[[#This Row],[41]]+laps_times[[#This Row],[42]])</f>
        <v>9.471874999999999E-2</v>
      </c>
      <c r="AZ46" s="127">
        <f>IF(ISBLANK(laps_times[[#This Row],[43]]),"DNF",    rounds_cum_time[[#This Row],[42]]+laps_times[[#This Row],[43]])</f>
        <v>9.7142361111111103E-2</v>
      </c>
      <c r="BA46" s="127">
        <f>IF(ISBLANK(laps_times[[#This Row],[44]]),"DNF",    rounds_cum_time[[#This Row],[43]]+laps_times[[#This Row],[44]])</f>
        <v>9.9620370370370359E-2</v>
      </c>
      <c r="BB46" s="127">
        <f>IF(ISBLANK(laps_times[[#This Row],[45]]),"DNF",    rounds_cum_time[[#This Row],[44]]+laps_times[[#This Row],[45]])</f>
        <v>0.10215046296296296</v>
      </c>
      <c r="BC46" s="127">
        <f>IF(ISBLANK(laps_times[[#This Row],[46]]),"DNF",    rounds_cum_time[[#This Row],[45]]+laps_times[[#This Row],[46]])</f>
        <v>0.1046261574074074</v>
      </c>
      <c r="BD46" s="127">
        <f>IF(ISBLANK(laps_times[[#This Row],[47]]),"DNF",    rounds_cum_time[[#This Row],[46]]+laps_times[[#This Row],[47]])</f>
        <v>0.1071261574074074</v>
      </c>
      <c r="BE46" s="127">
        <f>IF(ISBLANK(laps_times[[#This Row],[48]]),"DNF",    rounds_cum_time[[#This Row],[47]]+laps_times[[#This Row],[48]])</f>
        <v>0.10954976851851851</v>
      </c>
      <c r="BF46" s="127">
        <f>IF(ISBLANK(laps_times[[#This Row],[49]]),"DNF",    rounds_cum_time[[#This Row],[48]]+laps_times[[#This Row],[49]])</f>
        <v>0.11202083333333333</v>
      </c>
      <c r="BG46" s="127">
        <f>IF(ISBLANK(laps_times[[#This Row],[50]]),"DNF",    rounds_cum_time[[#This Row],[49]]+laps_times[[#This Row],[50]])</f>
        <v>0.11448495370370371</v>
      </c>
      <c r="BH46" s="127">
        <f>IF(ISBLANK(laps_times[[#This Row],[51]]),"DNF",    rounds_cum_time[[#This Row],[50]]+laps_times[[#This Row],[51]])</f>
        <v>0.11720486111111111</v>
      </c>
      <c r="BI46" s="127">
        <f>IF(ISBLANK(laps_times[[#This Row],[52]]),"DNF",    rounds_cum_time[[#This Row],[51]]+laps_times[[#This Row],[52]])</f>
        <v>0.11989351851851852</v>
      </c>
      <c r="BJ46" s="127">
        <f>IF(ISBLANK(laps_times[[#This Row],[53]]),"DNF",    rounds_cum_time[[#This Row],[52]]+laps_times[[#This Row],[53]])</f>
        <v>0.12261111111111112</v>
      </c>
      <c r="BK46" s="127">
        <f>IF(ISBLANK(laps_times[[#This Row],[54]]),"DNF",    rounds_cum_time[[#This Row],[53]]+laps_times[[#This Row],[54]])</f>
        <v>0.12558564814814815</v>
      </c>
      <c r="BL46" s="127">
        <f>IF(ISBLANK(laps_times[[#This Row],[55]]),"DNF",    rounds_cum_time[[#This Row],[54]]+laps_times[[#This Row],[55]])</f>
        <v>0.12841666666666668</v>
      </c>
      <c r="BM46" s="127">
        <f>IF(ISBLANK(laps_times[[#This Row],[56]]),"DNF",    rounds_cum_time[[#This Row],[55]]+laps_times[[#This Row],[56]])</f>
        <v>0.1312025462962963</v>
      </c>
      <c r="BN46" s="127">
        <f>IF(ISBLANK(laps_times[[#This Row],[57]]),"DNF",    rounds_cum_time[[#This Row],[56]]+laps_times[[#This Row],[57]])</f>
        <v>0.13427430555555556</v>
      </c>
      <c r="BO46" s="127">
        <f>IF(ISBLANK(laps_times[[#This Row],[58]]),"DNF",    rounds_cum_time[[#This Row],[57]]+laps_times[[#This Row],[58]])</f>
        <v>0.13718171296296297</v>
      </c>
      <c r="BP46" s="127">
        <f>IF(ISBLANK(laps_times[[#This Row],[59]]),"DNF",    rounds_cum_time[[#This Row],[58]]+laps_times[[#This Row],[59]])</f>
        <v>0.13999305555555555</v>
      </c>
      <c r="BQ46" s="127">
        <f>IF(ISBLANK(laps_times[[#This Row],[60]]),"DNF",    rounds_cum_time[[#This Row],[59]]+laps_times[[#This Row],[60]])</f>
        <v>0.14293055555555556</v>
      </c>
      <c r="BR46" s="127">
        <f>IF(ISBLANK(laps_times[[#This Row],[61]]),"DNF",    rounds_cum_time[[#This Row],[60]]+laps_times[[#This Row],[61]])</f>
        <v>0.14579166666666668</v>
      </c>
      <c r="BS46" s="127">
        <f>IF(ISBLANK(laps_times[[#This Row],[62]]),"DNF",    rounds_cum_time[[#This Row],[61]]+laps_times[[#This Row],[62]])</f>
        <v>0.14868634259259261</v>
      </c>
      <c r="BT46" s="128">
        <f>IF(ISBLANK(laps_times[[#This Row],[63]]),"DNF",    rounds_cum_time[[#This Row],[62]]+laps_times[[#This Row],[63]])</f>
        <v>0.15172685185185186</v>
      </c>
      <c r="BU46" s="128">
        <f>IF(ISBLANK(laps_times[[#This Row],[64]]),"DNF",    rounds_cum_time[[#This Row],[63]]+laps_times[[#This Row],[64]])</f>
        <v>0.15465393518518519</v>
      </c>
    </row>
    <row r="47" spans="2:73" x14ac:dyDescent="0.2">
      <c r="B47" s="124">
        <f>laps_times[[#This Row],[poř]]</f>
        <v>44</v>
      </c>
      <c r="C47" s="125">
        <f>laps_times[[#This Row],[s.č.]]</f>
        <v>53</v>
      </c>
      <c r="D47" s="125" t="str">
        <f>laps_times[[#This Row],[jméno]]</f>
        <v>Kocourek Jan</v>
      </c>
      <c r="E47" s="126">
        <f>laps_times[[#This Row],[roč]]</f>
        <v>1966</v>
      </c>
      <c r="F47" s="126" t="str">
        <f>laps_times[[#This Row],[kat]]</f>
        <v>M50</v>
      </c>
      <c r="G47" s="126">
        <f>laps_times[[#This Row],[poř_kat]]</f>
        <v>6</v>
      </c>
      <c r="H47" s="125" t="str">
        <f>IF(ISBLANK(laps_times[[#This Row],[klub]]),"-",laps_times[[#This Row],[klub]])</f>
        <v>Sayerlack Prachatice</v>
      </c>
      <c r="I47" s="161">
        <f>laps_times[[#This Row],[celk. čas]]</f>
        <v>0.15471527777777777</v>
      </c>
      <c r="J47" s="127">
        <f>laps_times[[#This Row],[1]]</f>
        <v>2.6828703703703702E-3</v>
      </c>
      <c r="K47" s="127">
        <f>IF(ISBLANK(laps_times[[#This Row],[2]]),"DNF",    rounds_cum_time[[#This Row],[1]]+laps_times[[#This Row],[2]])</f>
        <v>4.8842592592592583E-3</v>
      </c>
      <c r="L47" s="127">
        <f>IF(ISBLANK(laps_times[[#This Row],[3]]),"DNF",    rounds_cum_time[[#This Row],[2]]+laps_times[[#This Row],[3]])</f>
        <v>7.1261574074074066E-3</v>
      </c>
      <c r="M47" s="127">
        <f>IF(ISBLANK(laps_times[[#This Row],[4]]),"DNF",    rounds_cum_time[[#This Row],[3]]+laps_times[[#This Row],[4]])</f>
        <v>9.3703703703703692E-3</v>
      </c>
      <c r="N47" s="127">
        <f>IF(ISBLANK(laps_times[[#This Row],[5]]),"DNF",    rounds_cum_time[[#This Row],[4]]+laps_times[[#This Row],[5]])</f>
        <v>1.1621527777777776E-2</v>
      </c>
      <c r="O47" s="127">
        <f>IF(ISBLANK(laps_times[[#This Row],[6]]),"DNF",    rounds_cum_time[[#This Row],[5]]+laps_times[[#This Row],[6]])</f>
        <v>1.3920138888888886E-2</v>
      </c>
      <c r="P47" s="127">
        <f>IF(ISBLANK(laps_times[[#This Row],[7]]),"DNF",    rounds_cum_time[[#This Row],[6]]+laps_times[[#This Row],[7]])</f>
        <v>1.6210648148148144E-2</v>
      </c>
      <c r="Q47" s="127">
        <f>IF(ISBLANK(laps_times[[#This Row],[8]]),"DNF",    rounds_cum_time[[#This Row],[7]]+laps_times[[#This Row],[8]])</f>
        <v>1.8525462962962959E-2</v>
      </c>
      <c r="R47" s="127">
        <f>IF(ISBLANK(laps_times[[#This Row],[9]]),"DNF",    rounds_cum_time[[#This Row],[8]]+laps_times[[#This Row],[9]])</f>
        <v>2.07974537037037E-2</v>
      </c>
      <c r="S47" s="127">
        <f>IF(ISBLANK(laps_times[[#This Row],[10]]),"DNF",    rounds_cum_time[[#This Row],[9]]+laps_times[[#This Row],[10]])</f>
        <v>2.3096064814814812E-2</v>
      </c>
      <c r="T47" s="127">
        <f>IF(ISBLANK(laps_times[[#This Row],[11]]),"DNF",    rounds_cum_time[[#This Row],[10]]+laps_times[[#This Row],[11]])</f>
        <v>2.5416666666666664E-2</v>
      </c>
      <c r="U47" s="127">
        <f>IF(ISBLANK(laps_times[[#This Row],[12]]),"DNF",    rounds_cum_time[[#This Row],[11]]+laps_times[[#This Row],[12]])</f>
        <v>2.772685185185185E-2</v>
      </c>
      <c r="V47" s="127">
        <f>IF(ISBLANK(laps_times[[#This Row],[13]]),"DNF",    rounds_cum_time[[#This Row],[12]]+laps_times[[#This Row],[13]])</f>
        <v>3.0026620370370367E-2</v>
      </c>
      <c r="W47" s="127">
        <f>IF(ISBLANK(laps_times[[#This Row],[14]]),"DNF",    rounds_cum_time[[#This Row],[13]]+laps_times[[#This Row],[14]])</f>
        <v>3.2359953703703703E-2</v>
      </c>
      <c r="X47" s="127">
        <f>IF(ISBLANK(laps_times[[#This Row],[15]]),"DNF",    rounds_cum_time[[#This Row],[14]]+laps_times[[#This Row],[15]])</f>
        <v>3.471064814814815E-2</v>
      </c>
      <c r="Y47" s="127">
        <f>IF(ISBLANK(laps_times[[#This Row],[16]]),"DNF",    rounds_cum_time[[#This Row],[15]]+laps_times[[#This Row],[16]])</f>
        <v>3.708912037037037E-2</v>
      </c>
      <c r="Z47" s="127">
        <f>IF(ISBLANK(laps_times[[#This Row],[17]]),"DNF",    rounds_cum_time[[#This Row],[16]]+laps_times[[#This Row],[17]])</f>
        <v>3.9442129629629626E-2</v>
      </c>
      <c r="AA47" s="127">
        <f>IF(ISBLANK(laps_times[[#This Row],[18]]),"DNF",    rounds_cum_time[[#This Row],[17]]+laps_times[[#This Row],[18]])</f>
        <v>4.1814814814814812E-2</v>
      </c>
      <c r="AB47" s="127">
        <f>IF(ISBLANK(laps_times[[#This Row],[19]]),"DNF",    rounds_cum_time[[#This Row],[18]]+laps_times[[#This Row],[19]])</f>
        <v>4.4194444444444439E-2</v>
      </c>
      <c r="AC47" s="127">
        <f>IF(ISBLANK(laps_times[[#This Row],[20]]),"DNF",    rounds_cum_time[[#This Row],[19]]+laps_times[[#This Row],[20]])</f>
        <v>4.6543981481481478E-2</v>
      </c>
      <c r="AD47" s="127">
        <f>IF(ISBLANK(laps_times[[#This Row],[21]]),"DNF",    rounds_cum_time[[#This Row],[20]]+laps_times[[#This Row],[21]])</f>
        <v>4.8939814814814811E-2</v>
      </c>
      <c r="AE47" s="127">
        <f>IF(ISBLANK(laps_times[[#This Row],[22]]),"DNF",    rounds_cum_time[[#This Row],[21]]+laps_times[[#This Row],[22]])</f>
        <v>5.1362268518518515E-2</v>
      </c>
      <c r="AF47" s="127">
        <f>IF(ISBLANK(laps_times[[#This Row],[23]]),"DNF",    rounds_cum_time[[#This Row],[22]]+laps_times[[#This Row],[23]])</f>
        <v>5.3743055555555551E-2</v>
      </c>
      <c r="AG47" s="127">
        <f>IF(ISBLANK(laps_times[[#This Row],[24]]),"DNF",    rounds_cum_time[[#This Row],[23]]+laps_times[[#This Row],[24]])</f>
        <v>5.6128472222222218E-2</v>
      </c>
      <c r="AH47" s="127">
        <f>IF(ISBLANK(laps_times[[#This Row],[25]]),"DNF",    rounds_cum_time[[#This Row],[24]]+laps_times[[#This Row],[25]])</f>
        <v>5.8535879629629625E-2</v>
      </c>
      <c r="AI47" s="127">
        <f>IF(ISBLANK(laps_times[[#This Row],[26]]),"DNF",    rounds_cum_time[[#This Row],[25]]+laps_times[[#This Row],[26]])</f>
        <v>6.095023148148148E-2</v>
      </c>
      <c r="AJ47" s="127">
        <f>IF(ISBLANK(laps_times[[#This Row],[27]]),"DNF",    rounds_cum_time[[#This Row],[26]]+laps_times[[#This Row],[27]])</f>
        <v>6.3378472222222218E-2</v>
      </c>
      <c r="AK47" s="127">
        <f>IF(ISBLANK(laps_times[[#This Row],[28]]),"DNF",    rounds_cum_time[[#This Row],[27]]+laps_times[[#This Row],[28]])</f>
        <v>6.5756944444444437E-2</v>
      </c>
      <c r="AL47" s="127">
        <f>IF(ISBLANK(laps_times[[#This Row],[29]]),"DNF",    rounds_cum_time[[#This Row],[28]]+laps_times[[#This Row],[29]])</f>
        <v>6.8149305555555553E-2</v>
      </c>
      <c r="AM47" s="127">
        <f>IF(ISBLANK(laps_times[[#This Row],[30]]),"DNF",    rounds_cum_time[[#This Row],[29]]+laps_times[[#This Row],[30]])</f>
        <v>7.0585648148148147E-2</v>
      </c>
      <c r="AN47" s="127">
        <f>IF(ISBLANK(laps_times[[#This Row],[31]]),"DNF",    rounds_cum_time[[#This Row],[30]]+laps_times[[#This Row],[31]])</f>
        <v>7.2997685185185179E-2</v>
      </c>
      <c r="AO47" s="127">
        <f>IF(ISBLANK(laps_times[[#This Row],[32]]),"DNF",    rounds_cum_time[[#This Row],[31]]+laps_times[[#This Row],[32]])</f>
        <v>7.5356481481481469E-2</v>
      </c>
      <c r="AP47" s="127">
        <f>IF(ISBLANK(laps_times[[#This Row],[33]]),"DNF",    rounds_cum_time[[#This Row],[32]]+laps_times[[#This Row],[33]])</f>
        <v>7.7762731481481467E-2</v>
      </c>
      <c r="AQ47" s="127">
        <f>IF(ISBLANK(laps_times[[#This Row],[34]]),"DNF",    rounds_cum_time[[#This Row],[33]]+laps_times[[#This Row],[34]])</f>
        <v>8.0182870370370363E-2</v>
      </c>
      <c r="AR47" s="127">
        <f>IF(ISBLANK(laps_times[[#This Row],[35]]),"DNF",    rounds_cum_time[[#This Row],[34]]+laps_times[[#This Row],[35]])</f>
        <v>8.2627314814814806E-2</v>
      </c>
      <c r="AS47" s="127">
        <f>IF(ISBLANK(laps_times[[#This Row],[36]]),"DNF",    rounds_cum_time[[#This Row],[35]]+laps_times[[#This Row],[36]])</f>
        <v>8.5082175925925915E-2</v>
      </c>
      <c r="AT47" s="127">
        <f>IF(ISBLANK(laps_times[[#This Row],[37]]),"DNF",    rounds_cum_time[[#This Row],[36]]+laps_times[[#This Row],[37]])</f>
        <v>8.7493055555555546E-2</v>
      </c>
      <c r="AU47" s="127">
        <f>IF(ISBLANK(laps_times[[#This Row],[38]]),"DNF",    rounds_cum_time[[#This Row],[37]]+laps_times[[#This Row],[38]])</f>
        <v>8.9927083333333324E-2</v>
      </c>
      <c r="AV47" s="127">
        <f>IF(ISBLANK(laps_times[[#This Row],[39]]),"DNF",    rounds_cum_time[[#This Row],[38]]+laps_times[[#This Row],[39]])</f>
        <v>9.2312499999999992E-2</v>
      </c>
      <c r="AW47" s="127">
        <f>IF(ISBLANK(laps_times[[#This Row],[40]]),"DNF",    rounds_cum_time[[#This Row],[39]]+laps_times[[#This Row],[40]])</f>
        <v>9.4709490740740726E-2</v>
      </c>
      <c r="AX47" s="127">
        <f>IF(ISBLANK(laps_times[[#This Row],[41]]),"DNF",    rounds_cum_time[[#This Row],[40]]+laps_times[[#This Row],[41]])</f>
        <v>9.7114583333333324E-2</v>
      </c>
      <c r="AY47" s="127">
        <f>IF(ISBLANK(laps_times[[#This Row],[42]]),"DNF",    rounds_cum_time[[#This Row],[41]]+laps_times[[#This Row],[42]])</f>
        <v>9.9499999999999991E-2</v>
      </c>
      <c r="AZ47" s="127">
        <f>IF(ISBLANK(laps_times[[#This Row],[43]]),"DNF",    rounds_cum_time[[#This Row],[42]]+laps_times[[#This Row],[43]])</f>
        <v>0.10188773148148147</v>
      </c>
      <c r="BA47" s="127">
        <f>IF(ISBLANK(laps_times[[#This Row],[44]]),"DNF",    rounds_cum_time[[#This Row],[43]]+laps_times[[#This Row],[44]])</f>
        <v>0.10422916666666666</v>
      </c>
      <c r="BB47" s="127">
        <f>IF(ISBLANK(laps_times[[#This Row],[45]]),"DNF",    rounds_cum_time[[#This Row],[44]]+laps_times[[#This Row],[45]])</f>
        <v>0.10656018518518519</v>
      </c>
      <c r="BC47" s="127">
        <f>IF(ISBLANK(laps_times[[#This Row],[46]]),"DNF",    rounds_cum_time[[#This Row],[45]]+laps_times[[#This Row],[46]])</f>
        <v>0.10887037037037037</v>
      </c>
      <c r="BD47" s="127">
        <f>IF(ISBLANK(laps_times[[#This Row],[47]]),"DNF",    rounds_cum_time[[#This Row],[46]]+laps_times[[#This Row],[47]])</f>
        <v>0.11121296296296296</v>
      </c>
      <c r="BE47" s="127">
        <f>IF(ISBLANK(laps_times[[#This Row],[48]]),"DNF",    rounds_cum_time[[#This Row],[47]]+laps_times[[#This Row],[48]])</f>
        <v>0.11361689814814814</v>
      </c>
      <c r="BF47" s="127">
        <f>IF(ISBLANK(laps_times[[#This Row],[49]]),"DNF",    rounds_cum_time[[#This Row],[48]]+laps_times[[#This Row],[49]])</f>
        <v>0.11601851851851851</v>
      </c>
      <c r="BG47" s="127">
        <f>IF(ISBLANK(laps_times[[#This Row],[50]]),"DNF",    rounds_cum_time[[#This Row],[49]]+laps_times[[#This Row],[50]])</f>
        <v>0.11843402777777777</v>
      </c>
      <c r="BH47" s="127">
        <f>IF(ISBLANK(laps_times[[#This Row],[51]]),"DNF",    rounds_cum_time[[#This Row],[50]]+laps_times[[#This Row],[51]])</f>
        <v>0.12088657407407406</v>
      </c>
      <c r="BI47" s="127">
        <f>IF(ISBLANK(laps_times[[#This Row],[52]]),"DNF",    rounds_cum_time[[#This Row],[51]]+laps_times[[#This Row],[52]])</f>
        <v>0.12337268518518517</v>
      </c>
      <c r="BJ47" s="127">
        <f>IF(ISBLANK(laps_times[[#This Row],[53]]),"DNF",    rounds_cum_time[[#This Row],[52]]+laps_times[[#This Row],[53]])</f>
        <v>0.12587152777777777</v>
      </c>
      <c r="BK47" s="127">
        <f>IF(ISBLANK(laps_times[[#This Row],[54]]),"DNF",    rounds_cum_time[[#This Row],[53]]+laps_times[[#This Row],[54]])</f>
        <v>0.12841550925925926</v>
      </c>
      <c r="BL47" s="127">
        <f>IF(ISBLANK(laps_times[[#This Row],[55]]),"DNF",    rounds_cum_time[[#This Row],[54]]+laps_times[[#This Row],[55]])</f>
        <v>0.13096180555555556</v>
      </c>
      <c r="BM47" s="127">
        <f>IF(ISBLANK(laps_times[[#This Row],[56]]),"DNF",    rounds_cum_time[[#This Row],[55]]+laps_times[[#This Row],[56]])</f>
        <v>0.13353472222222224</v>
      </c>
      <c r="BN47" s="127">
        <f>IF(ISBLANK(laps_times[[#This Row],[57]]),"DNF",    rounds_cum_time[[#This Row],[56]]+laps_times[[#This Row],[57]])</f>
        <v>0.13613425925925926</v>
      </c>
      <c r="BO47" s="127">
        <f>IF(ISBLANK(laps_times[[#This Row],[58]]),"DNF",    rounds_cum_time[[#This Row],[57]]+laps_times[[#This Row],[58]])</f>
        <v>0.13881481481481481</v>
      </c>
      <c r="BP47" s="127">
        <f>IF(ISBLANK(laps_times[[#This Row],[59]]),"DNF",    rounds_cum_time[[#This Row],[58]]+laps_times[[#This Row],[59]])</f>
        <v>0.14145486111111111</v>
      </c>
      <c r="BQ47" s="127">
        <f>IF(ISBLANK(laps_times[[#This Row],[60]]),"DNF",    rounds_cum_time[[#This Row],[59]]+laps_times[[#This Row],[60]])</f>
        <v>0.14420023148148148</v>
      </c>
      <c r="BR47" s="127">
        <f>IF(ISBLANK(laps_times[[#This Row],[61]]),"DNF",    rounds_cum_time[[#This Row],[60]]+laps_times[[#This Row],[61]])</f>
        <v>0.14685416666666667</v>
      </c>
      <c r="BS47" s="127">
        <f>IF(ISBLANK(laps_times[[#This Row],[62]]),"DNF",    rounds_cum_time[[#This Row],[61]]+laps_times[[#This Row],[62]])</f>
        <v>0.14949652777777778</v>
      </c>
      <c r="BT47" s="128">
        <f>IF(ISBLANK(laps_times[[#This Row],[63]]),"DNF",    rounds_cum_time[[#This Row],[62]]+laps_times[[#This Row],[63]])</f>
        <v>0.15211111111111111</v>
      </c>
      <c r="BU47" s="128">
        <f>IF(ISBLANK(laps_times[[#This Row],[64]]),"DNF",    rounds_cum_time[[#This Row],[63]]+laps_times[[#This Row],[64]])</f>
        <v>0.15471527777777777</v>
      </c>
    </row>
    <row r="48" spans="2:73" x14ac:dyDescent="0.2">
      <c r="B48" s="124">
        <f>laps_times[[#This Row],[poř]]</f>
        <v>45</v>
      </c>
      <c r="C48" s="125">
        <f>laps_times[[#This Row],[s.č.]]</f>
        <v>83</v>
      </c>
      <c r="D48" s="125" t="str">
        <f>laps_times[[#This Row],[jméno]]</f>
        <v>Oubram Jan</v>
      </c>
      <c r="E48" s="126">
        <f>laps_times[[#This Row],[roč]]</f>
        <v>1978</v>
      </c>
      <c r="F48" s="126" t="str">
        <f>laps_times[[#This Row],[kat]]</f>
        <v>M30</v>
      </c>
      <c r="G48" s="126">
        <f>laps_times[[#This Row],[poř_kat]]</f>
        <v>19</v>
      </c>
      <c r="H48" s="125" t="str">
        <f>IF(ISBLANK(laps_times[[#This Row],[klub]]),"-",laps_times[[#This Row],[klub]])</f>
        <v>-</v>
      </c>
      <c r="I48" s="161">
        <f>laps_times[[#This Row],[celk. čas]]</f>
        <v>0.15494675925925927</v>
      </c>
      <c r="J48" s="127">
        <f>laps_times[[#This Row],[1]]</f>
        <v>2.8831018518518515E-3</v>
      </c>
      <c r="K48" s="127">
        <f>IF(ISBLANK(laps_times[[#This Row],[2]]),"DNF",    rounds_cum_time[[#This Row],[1]]+laps_times[[#This Row],[2]])</f>
        <v>5.1562499999999994E-3</v>
      </c>
      <c r="L48" s="127">
        <f>IF(ISBLANK(laps_times[[#This Row],[3]]),"DNF",    rounds_cum_time[[#This Row],[2]]+laps_times[[#This Row],[3]])</f>
        <v>7.3946759259259252E-3</v>
      </c>
      <c r="M48" s="127">
        <f>IF(ISBLANK(laps_times[[#This Row],[4]]),"DNF",    rounds_cum_time[[#This Row],[3]]+laps_times[[#This Row],[4]])</f>
        <v>9.6134259259259246E-3</v>
      </c>
      <c r="N48" s="127">
        <f>IF(ISBLANK(laps_times[[#This Row],[5]]),"DNF",    rounds_cum_time[[#This Row],[4]]+laps_times[[#This Row],[5]])</f>
        <v>1.1840277777777776E-2</v>
      </c>
      <c r="O48" s="127">
        <f>IF(ISBLANK(laps_times[[#This Row],[6]]),"DNF",    rounds_cum_time[[#This Row],[5]]+laps_times[[#This Row],[6]])</f>
        <v>1.4097222222222221E-2</v>
      </c>
      <c r="P48" s="127">
        <f>IF(ISBLANK(laps_times[[#This Row],[7]]),"DNF",    rounds_cum_time[[#This Row],[6]]+laps_times[[#This Row],[7]])</f>
        <v>1.6347222222222221E-2</v>
      </c>
      <c r="Q48" s="127">
        <f>IF(ISBLANK(laps_times[[#This Row],[8]]),"DNF",    rounds_cum_time[[#This Row],[7]]+laps_times[[#This Row],[8]])</f>
        <v>1.8598379629629628E-2</v>
      </c>
      <c r="R48" s="127">
        <f>IF(ISBLANK(laps_times[[#This Row],[9]]),"DNF",    rounds_cum_time[[#This Row],[8]]+laps_times[[#This Row],[9]])</f>
        <v>2.0853009259259259E-2</v>
      </c>
      <c r="S48" s="127">
        <f>IF(ISBLANK(laps_times[[#This Row],[10]]),"DNF",    rounds_cum_time[[#This Row],[9]]+laps_times[[#This Row],[10]])</f>
        <v>2.3137731481481481E-2</v>
      </c>
      <c r="T48" s="127">
        <f>IF(ISBLANK(laps_times[[#This Row],[11]]),"DNF",    rounds_cum_time[[#This Row],[10]]+laps_times[[#This Row],[11]])</f>
        <v>2.545023148148148E-2</v>
      </c>
      <c r="U48" s="127">
        <f>IF(ISBLANK(laps_times[[#This Row],[12]]),"DNF",    rounds_cum_time[[#This Row],[11]]+laps_times[[#This Row],[12]])</f>
        <v>2.7761574074074074E-2</v>
      </c>
      <c r="V48" s="127">
        <f>IF(ISBLANK(laps_times[[#This Row],[13]]),"DNF",    rounds_cum_time[[#This Row],[12]]+laps_times[[#This Row],[13]])</f>
        <v>3.0034722222222223E-2</v>
      </c>
      <c r="W48" s="127">
        <f>IF(ISBLANK(laps_times[[#This Row],[14]]),"DNF",    rounds_cum_time[[#This Row],[13]]+laps_times[[#This Row],[14]])</f>
        <v>3.2309027777777777E-2</v>
      </c>
      <c r="X48" s="127">
        <f>IF(ISBLANK(laps_times[[#This Row],[15]]),"DNF",    rounds_cum_time[[#This Row],[14]]+laps_times[[#This Row],[15]])</f>
        <v>3.4561342592592595E-2</v>
      </c>
      <c r="Y48" s="127">
        <f>IF(ISBLANK(laps_times[[#This Row],[16]]),"DNF",    rounds_cum_time[[#This Row],[15]]+laps_times[[#This Row],[16]])</f>
        <v>3.676041666666667E-2</v>
      </c>
      <c r="Z48" s="127">
        <f>IF(ISBLANK(laps_times[[#This Row],[17]]),"DNF",    rounds_cum_time[[#This Row],[16]]+laps_times[[#This Row],[17]])</f>
        <v>3.8959490740740746E-2</v>
      </c>
      <c r="AA48" s="127">
        <f>IF(ISBLANK(laps_times[[#This Row],[18]]),"DNF",    rounds_cum_time[[#This Row],[17]]+laps_times[[#This Row],[18]])</f>
        <v>4.1216435185185189E-2</v>
      </c>
      <c r="AB48" s="127">
        <f>IF(ISBLANK(laps_times[[#This Row],[19]]),"DNF",    rounds_cum_time[[#This Row],[18]]+laps_times[[#This Row],[19]])</f>
        <v>4.3517361111111118E-2</v>
      </c>
      <c r="AC48" s="127">
        <f>IF(ISBLANK(laps_times[[#This Row],[20]]),"DNF",    rounds_cum_time[[#This Row],[19]]+laps_times[[#This Row],[20]])</f>
        <v>4.5819444444444454E-2</v>
      </c>
      <c r="AD48" s="127">
        <f>IF(ISBLANK(laps_times[[#This Row],[21]]),"DNF",    rounds_cum_time[[#This Row],[20]]+laps_times[[#This Row],[21]])</f>
        <v>4.8038194444444453E-2</v>
      </c>
      <c r="AE48" s="127">
        <f>IF(ISBLANK(laps_times[[#This Row],[22]]),"DNF",    rounds_cum_time[[#This Row],[21]]+laps_times[[#This Row],[22]])</f>
        <v>5.0266203703703716E-2</v>
      </c>
      <c r="AF48" s="127">
        <f>IF(ISBLANK(laps_times[[#This Row],[23]]),"DNF",    rounds_cum_time[[#This Row],[22]]+laps_times[[#This Row],[23]])</f>
        <v>5.2468750000000015E-2</v>
      </c>
      <c r="AG48" s="127">
        <f>IF(ISBLANK(laps_times[[#This Row],[24]]),"DNF",    rounds_cum_time[[#This Row],[23]]+laps_times[[#This Row],[24]])</f>
        <v>5.4680555555555573E-2</v>
      </c>
      <c r="AH48" s="127">
        <f>IF(ISBLANK(laps_times[[#This Row],[25]]),"DNF",    rounds_cum_time[[#This Row],[24]]+laps_times[[#This Row],[25]])</f>
        <v>5.68726851851852E-2</v>
      </c>
      <c r="AI48" s="127">
        <f>IF(ISBLANK(laps_times[[#This Row],[26]]),"DNF",    rounds_cum_time[[#This Row],[25]]+laps_times[[#This Row],[26]])</f>
        <v>5.910416666666668E-2</v>
      </c>
      <c r="AJ48" s="127">
        <f>IF(ISBLANK(laps_times[[#This Row],[27]]),"DNF",    rounds_cum_time[[#This Row],[26]]+laps_times[[#This Row],[27]])</f>
        <v>6.133564814814816E-2</v>
      </c>
      <c r="AK48" s="127">
        <f>IF(ISBLANK(laps_times[[#This Row],[28]]),"DNF",    rounds_cum_time[[#This Row],[27]]+laps_times[[#This Row],[28]])</f>
        <v>6.3552083333333342E-2</v>
      </c>
      <c r="AL48" s="127">
        <f>IF(ISBLANK(laps_times[[#This Row],[29]]),"DNF",    rounds_cum_time[[#This Row],[28]]+laps_times[[#This Row],[29]])</f>
        <v>6.5815972222222227E-2</v>
      </c>
      <c r="AM48" s="127">
        <f>IF(ISBLANK(laps_times[[#This Row],[30]]),"DNF",    rounds_cum_time[[#This Row],[29]]+laps_times[[#This Row],[30]])</f>
        <v>6.8159722222222233E-2</v>
      </c>
      <c r="AN48" s="127">
        <f>IF(ISBLANK(laps_times[[#This Row],[31]]),"DNF",    rounds_cum_time[[#This Row],[30]]+laps_times[[#This Row],[31]])</f>
        <v>7.0417824074074084E-2</v>
      </c>
      <c r="AO48" s="127">
        <f>IF(ISBLANK(laps_times[[#This Row],[32]]),"DNF",    rounds_cum_time[[#This Row],[31]]+laps_times[[#This Row],[32]])</f>
        <v>7.2638888888888906E-2</v>
      </c>
      <c r="AP48" s="127">
        <f>IF(ISBLANK(laps_times[[#This Row],[33]]),"DNF",    rounds_cum_time[[#This Row],[32]]+laps_times[[#This Row],[33]])</f>
        <v>7.5016203703703724E-2</v>
      </c>
      <c r="AQ48" s="127">
        <f>IF(ISBLANK(laps_times[[#This Row],[34]]),"DNF",    rounds_cum_time[[#This Row],[33]]+laps_times[[#This Row],[34]])</f>
        <v>7.725578703703706E-2</v>
      </c>
      <c r="AR48" s="127">
        <f>IF(ISBLANK(laps_times[[#This Row],[35]]),"DNF",    rounds_cum_time[[#This Row],[34]]+laps_times[[#This Row],[35]])</f>
        <v>7.94641203703704E-2</v>
      </c>
      <c r="AS48" s="127">
        <f>IF(ISBLANK(laps_times[[#This Row],[36]]),"DNF",    rounds_cum_time[[#This Row],[35]]+laps_times[[#This Row],[36]])</f>
        <v>8.1754629629629663E-2</v>
      </c>
      <c r="AT48" s="127">
        <f>IF(ISBLANK(laps_times[[#This Row],[37]]),"DNF",    rounds_cum_time[[#This Row],[36]]+laps_times[[#This Row],[37]])</f>
        <v>8.4093750000000037E-2</v>
      </c>
      <c r="AU48" s="127">
        <f>IF(ISBLANK(laps_times[[#This Row],[38]]),"DNF",    rounds_cum_time[[#This Row],[37]]+laps_times[[#This Row],[38]])</f>
        <v>8.6379629629629667E-2</v>
      </c>
      <c r="AV48" s="127">
        <f>IF(ISBLANK(laps_times[[#This Row],[39]]),"DNF",    rounds_cum_time[[#This Row],[38]]+laps_times[[#This Row],[39]])</f>
        <v>8.8693287037037077E-2</v>
      </c>
      <c r="AW48" s="127">
        <f>IF(ISBLANK(laps_times[[#This Row],[40]]),"DNF",    rounds_cum_time[[#This Row],[39]]+laps_times[[#This Row],[40]])</f>
        <v>9.10405092592593E-2</v>
      </c>
      <c r="AX48" s="127">
        <f>IF(ISBLANK(laps_times[[#This Row],[41]]),"DNF",    rounds_cum_time[[#This Row],[40]]+laps_times[[#This Row],[41]])</f>
        <v>9.3415509259259302E-2</v>
      </c>
      <c r="AY48" s="127">
        <f>IF(ISBLANK(laps_times[[#This Row],[42]]),"DNF",    rounds_cum_time[[#This Row],[41]]+laps_times[[#This Row],[42]])</f>
        <v>9.5784722222222271E-2</v>
      </c>
      <c r="AZ48" s="127">
        <f>IF(ISBLANK(laps_times[[#This Row],[43]]),"DNF",    rounds_cum_time[[#This Row],[42]]+laps_times[[#This Row],[43]])</f>
        <v>9.8248842592592645E-2</v>
      </c>
      <c r="BA48" s="127">
        <f>IF(ISBLANK(laps_times[[#This Row],[44]]),"DNF",    rounds_cum_time[[#This Row],[43]]+laps_times[[#This Row],[44]])</f>
        <v>0.10064120370370376</v>
      </c>
      <c r="BB48" s="127">
        <f>IF(ISBLANK(laps_times[[#This Row],[45]]),"DNF",    rounds_cum_time[[#This Row],[44]]+laps_times[[#This Row],[45]])</f>
        <v>0.10299884259259265</v>
      </c>
      <c r="BC48" s="127">
        <f>IF(ISBLANK(laps_times[[#This Row],[46]]),"DNF",    rounds_cum_time[[#This Row],[45]]+laps_times[[#This Row],[46]])</f>
        <v>0.1055081018518519</v>
      </c>
      <c r="BD48" s="127">
        <f>IF(ISBLANK(laps_times[[#This Row],[47]]),"DNF",    rounds_cum_time[[#This Row],[46]]+laps_times[[#This Row],[47]])</f>
        <v>0.10793981481481486</v>
      </c>
      <c r="BE48" s="127">
        <f>IF(ISBLANK(laps_times[[#This Row],[48]]),"DNF",    rounds_cum_time[[#This Row],[47]]+laps_times[[#This Row],[48]])</f>
        <v>0.11054398148148153</v>
      </c>
      <c r="BF48" s="127">
        <f>IF(ISBLANK(laps_times[[#This Row],[49]]),"DNF",    rounds_cum_time[[#This Row],[48]]+laps_times[[#This Row],[49]])</f>
        <v>0.11306481481481487</v>
      </c>
      <c r="BG48" s="127">
        <f>IF(ISBLANK(laps_times[[#This Row],[50]]),"DNF",    rounds_cum_time[[#This Row],[49]]+laps_times[[#This Row],[50]])</f>
        <v>0.11568981481481487</v>
      </c>
      <c r="BH48" s="127">
        <f>IF(ISBLANK(laps_times[[#This Row],[51]]),"DNF",    rounds_cum_time[[#This Row],[50]]+laps_times[[#This Row],[51]])</f>
        <v>0.1184606481481482</v>
      </c>
      <c r="BI48" s="127">
        <f>IF(ISBLANK(laps_times[[#This Row],[52]]),"DNF",    rounds_cum_time[[#This Row],[51]]+laps_times[[#This Row],[52]])</f>
        <v>0.12103125000000006</v>
      </c>
      <c r="BJ48" s="127">
        <f>IF(ISBLANK(laps_times[[#This Row],[53]]),"DNF",    rounds_cum_time[[#This Row],[52]]+laps_times[[#This Row],[53]])</f>
        <v>0.12369444444444451</v>
      </c>
      <c r="BK48" s="127">
        <f>IF(ISBLANK(laps_times[[#This Row],[54]]),"DNF",    rounds_cum_time[[#This Row],[53]]+laps_times[[#This Row],[54]])</f>
        <v>0.12639120370370377</v>
      </c>
      <c r="BL48" s="127">
        <f>IF(ISBLANK(laps_times[[#This Row],[55]]),"DNF",    rounds_cum_time[[#This Row],[54]]+laps_times[[#This Row],[55]])</f>
        <v>0.12906134259259266</v>
      </c>
      <c r="BM48" s="127">
        <f>IF(ISBLANK(laps_times[[#This Row],[56]]),"DNF",    rounds_cum_time[[#This Row],[55]]+laps_times[[#This Row],[56]])</f>
        <v>0.13183912037037043</v>
      </c>
      <c r="BN48" s="127">
        <f>IF(ISBLANK(laps_times[[#This Row],[57]]),"DNF",    rounds_cum_time[[#This Row],[56]]+laps_times[[#This Row],[57]])</f>
        <v>0.13465393518518526</v>
      </c>
      <c r="BO48" s="127">
        <f>IF(ISBLANK(laps_times[[#This Row],[58]]),"DNF",    rounds_cum_time[[#This Row],[57]]+laps_times[[#This Row],[58]])</f>
        <v>0.13746759259259267</v>
      </c>
      <c r="BP48" s="127">
        <f>IF(ISBLANK(laps_times[[#This Row],[59]]),"DNF",    rounds_cum_time[[#This Row],[58]]+laps_times[[#This Row],[59]])</f>
        <v>0.14019791666666676</v>
      </c>
      <c r="BQ48" s="127">
        <f>IF(ISBLANK(laps_times[[#This Row],[60]]),"DNF",    rounds_cum_time[[#This Row],[59]]+laps_times[[#This Row],[60]])</f>
        <v>0.14295601851851861</v>
      </c>
      <c r="BR48" s="127">
        <f>IF(ISBLANK(laps_times[[#This Row],[61]]),"DNF",    rounds_cum_time[[#This Row],[60]]+laps_times[[#This Row],[61]])</f>
        <v>0.14596412037037046</v>
      </c>
      <c r="BS48" s="127">
        <f>IF(ISBLANK(laps_times[[#This Row],[62]]),"DNF",    rounds_cum_time[[#This Row],[61]]+laps_times[[#This Row],[62]])</f>
        <v>0.14892129629629638</v>
      </c>
      <c r="BT48" s="128">
        <f>IF(ISBLANK(laps_times[[#This Row],[63]]),"DNF",    rounds_cum_time[[#This Row],[62]]+laps_times[[#This Row],[63]])</f>
        <v>0.15191898148148156</v>
      </c>
      <c r="BU48" s="128">
        <f>IF(ISBLANK(laps_times[[#This Row],[64]]),"DNF",    rounds_cum_time[[#This Row],[63]]+laps_times[[#This Row],[64]])</f>
        <v>0.15494675925925933</v>
      </c>
    </row>
    <row r="49" spans="2:73" x14ac:dyDescent="0.2">
      <c r="B49" s="124">
        <f>laps_times[[#This Row],[poř]]</f>
        <v>46</v>
      </c>
      <c r="C49" s="125">
        <f>laps_times[[#This Row],[s.č.]]</f>
        <v>62</v>
      </c>
      <c r="D49" s="125" t="str">
        <f>laps_times[[#This Row],[jméno]]</f>
        <v>Kucko Miroslav</v>
      </c>
      <c r="E49" s="126">
        <f>laps_times[[#This Row],[roč]]</f>
        <v>1958</v>
      </c>
      <c r="F49" s="126" t="str">
        <f>laps_times[[#This Row],[kat]]</f>
        <v>M50</v>
      </c>
      <c r="G49" s="126">
        <f>laps_times[[#This Row],[poř_kat]]</f>
        <v>7</v>
      </c>
      <c r="H49" s="125" t="str">
        <f>IF(ISBLANK(laps_times[[#This Row],[klub]]),"-",laps_times[[#This Row],[klub]])</f>
        <v>Liberec</v>
      </c>
      <c r="I49" s="161">
        <f>laps_times[[#This Row],[celk. čas]]</f>
        <v>0.15535300925925927</v>
      </c>
      <c r="J49" s="127">
        <f>laps_times[[#This Row],[1]]</f>
        <v>2.5439814814814813E-3</v>
      </c>
      <c r="K49" s="127">
        <f>IF(ISBLANK(laps_times[[#This Row],[2]]),"DNF",    rounds_cum_time[[#This Row],[1]]+laps_times[[#This Row],[2]])</f>
        <v>4.5914351851851845E-3</v>
      </c>
      <c r="L49" s="127">
        <f>IF(ISBLANK(laps_times[[#This Row],[3]]),"DNF",    rounds_cum_time[[#This Row],[2]]+laps_times[[#This Row],[3]])</f>
        <v>6.6550925925925918E-3</v>
      </c>
      <c r="M49" s="127">
        <f>IF(ISBLANK(laps_times[[#This Row],[4]]),"DNF",    rounds_cum_time[[#This Row],[3]]+laps_times[[#This Row],[4]])</f>
        <v>8.7569444444444439E-3</v>
      </c>
      <c r="N49" s="127">
        <f>IF(ISBLANK(laps_times[[#This Row],[5]]),"DNF",    rounds_cum_time[[#This Row],[4]]+laps_times[[#This Row],[5]])</f>
        <v>1.086111111111111E-2</v>
      </c>
      <c r="O49" s="127">
        <f>IF(ISBLANK(laps_times[[#This Row],[6]]),"DNF",    rounds_cum_time[[#This Row],[5]]+laps_times[[#This Row],[6]])</f>
        <v>1.3008101851851851E-2</v>
      </c>
      <c r="P49" s="127">
        <f>IF(ISBLANK(laps_times[[#This Row],[7]]),"DNF",    rounds_cum_time[[#This Row],[6]]+laps_times[[#This Row],[7]])</f>
        <v>1.5091435185185183E-2</v>
      </c>
      <c r="Q49" s="127">
        <f>IF(ISBLANK(laps_times[[#This Row],[8]]),"DNF",    rounds_cum_time[[#This Row],[7]]+laps_times[[#This Row],[8]])</f>
        <v>1.7218749999999998E-2</v>
      </c>
      <c r="R49" s="127">
        <f>IF(ISBLANK(laps_times[[#This Row],[9]]),"DNF",    rounds_cum_time[[#This Row],[8]]+laps_times[[#This Row],[9]])</f>
        <v>1.9355324074074073E-2</v>
      </c>
      <c r="S49" s="127">
        <f>IF(ISBLANK(laps_times[[#This Row],[10]]),"DNF",    rounds_cum_time[[#This Row],[9]]+laps_times[[#This Row],[10]])</f>
        <v>2.149884259259259E-2</v>
      </c>
      <c r="T49" s="127">
        <f>IF(ISBLANK(laps_times[[#This Row],[11]]),"DNF",    rounds_cum_time[[#This Row],[10]]+laps_times[[#This Row],[11]])</f>
        <v>2.3614583333333331E-2</v>
      </c>
      <c r="U49" s="127">
        <f>IF(ISBLANK(laps_times[[#This Row],[12]]),"DNF",    rounds_cum_time[[#This Row],[11]]+laps_times[[#This Row],[12]])</f>
        <v>2.5733796296296293E-2</v>
      </c>
      <c r="V49" s="127">
        <f>IF(ISBLANK(laps_times[[#This Row],[13]]),"DNF",    rounds_cum_time[[#This Row],[12]]+laps_times[[#This Row],[13]])</f>
        <v>2.7863425925925923E-2</v>
      </c>
      <c r="W49" s="127">
        <f>IF(ISBLANK(laps_times[[#This Row],[14]]),"DNF",    rounds_cum_time[[#This Row],[13]]+laps_times[[#This Row],[14]])</f>
        <v>3.0038194444444444E-2</v>
      </c>
      <c r="X49" s="127">
        <f>IF(ISBLANK(laps_times[[#This Row],[15]]),"DNF",    rounds_cum_time[[#This Row],[14]]+laps_times[[#This Row],[15]])</f>
        <v>3.2173611111111111E-2</v>
      </c>
      <c r="Y49" s="127">
        <f>IF(ISBLANK(laps_times[[#This Row],[16]]),"DNF",    rounds_cum_time[[#This Row],[15]]+laps_times[[#This Row],[16]])</f>
        <v>3.4337962962962966E-2</v>
      </c>
      <c r="Z49" s="127">
        <f>IF(ISBLANK(laps_times[[#This Row],[17]]),"DNF",    rounds_cum_time[[#This Row],[16]]+laps_times[[#This Row],[17]])</f>
        <v>3.6468750000000001E-2</v>
      </c>
      <c r="AA49" s="127">
        <f>IF(ISBLANK(laps_times[[#This Row],[18]]),"DNF",    rounds_cum_time[[#This Row],[17]]+laps_times[[#This Row],[18]])</f>
        <v>3.8635416666666665E-2</v>
      </c>
      <c r="AB49" s="127">
        <f>IF(ISBLANK(laps_times[[#This Row],[19]]),"DNF",    rounds_cum_time[[#This Row],[18]]+laps_times[[#This Row],[19]])</f>
        <v>4.0896990740740741E-2</v>
      </c>
      <c r="AC49" s="127">
        <f>IF(ISBLANK(laps_times[[#This Row],[20]]),"DNF",    rounds_cum_time[[#This Row],[19]]+laps_times[[#This Row],[20]])</f>
        <v>4.307986111111111E-2</v>
      </c>
      <c r="AD49" s="127">
        <f>IF(ISBLANK(laps_times[[#This Row],[21]]),"DNF",    rounds_cum_time[[#This Row],[20]]+laps_times[[#This Row],[21]])</f>
        <v>4.5247685185185182E-2</v>
      </c>
      <c r="AE49" s="127">
        <f>IF(ISBLANK(laps_times[[#This Row],[22]]),"DNF",    rounds_cum_time[[#This Row],[21]]+laps_times[[#This Row],[22]])</f>
        <v>4.7446759259259258E-2</v>
      </c>
      <c r="AF49" s="127">
        <f>IF(ISBLANK(laps_times[[#This Row],[23]]),"DNF",    rounds_cum_time[[#This Row],[22]]+laps_times[[#This Row],[23]])</f>
        <v>4.9662037037037032E-2</v>
      </c>
      <c r="AG49" s="127">
        <f>IF(ISBLANK(laps_times[[#This Row],[24]]),"DNF",    rounds_cum_time[[#This Row],[23]]+laps_times[[#This Row],[24]])</f>
        <v>5.1909722222222218E-2</v>
      </c>
      <c r="AH49" s="127">
        <f>IF(ISBLANK(laps_times[[#This Row],[25]]),"DNF",    rounds_cum_time[[#This Row],[24]]+laps_times[[#This Row],[25]])</f>
        <v>5.4130787037037033E-2</v>
      </c>
      <c r="AI49" s="127">
        <f>IF(ISBLANK(laps_times[[#This Row],[26]]),"DNF",    rounds_cum_time[[#This Row],[25]]+laps_times[[#This Row],[26]])</f>
        <v>5.6425925925925921E-2</v>
      </c>
      <c r="AJ49" s="127">
        <f>IF(ISBLANK(laps_times[[#This Row],[27]]),"DNF",    rounds_cum_time[[#This Row],[26]]+laps_times[[#This Row],[27]])</f>
        <v>5.8658564814814809E-2</v>
      </c>
      <c r="AK49" s="127">
        <f>IF(ISBLANK(laps_times[[#This Row],[28]]),"DNF",    rounds_cum_time[[#This Row],[27]]+laps_times[[#This Row],[28]])</f>
        <v>6.0877314814814808E-2</v>
      </c>
      <c r="AL49" s="127">
        <f>IF(ISBLANK(laps_times[[#This Row],[29]]),"DNF",    rounds_cum_time[[#This Row],[28]]+laps_times[[#This Row],[29]])</f>
        <v>6.3129629629629619E-2</v>
      </c>
      <c r="AM49" s="127">
        <f>IF(ISBLANK(laps_times[[#This Row],[30]]),"DNF",    rounds_cum_time[[#This Row],[29]]+laps_times[[#This Row],[30]])</f>
        <v>6.5392361111111103E-2</v>
      </c>
      <c r="AN49" s="127">
        <f>IF(ISBLANK(laps_times[[#This Row],[31]]),"DNF",    rounds_cum_time[[#This Row],[30]]+laps_times[[#This Row],[31]])</f>
        <v>6.7657407407407402E-2</v>
      </c>
      <c r="AO49" s="127">
        <f>IF(ISBLANK(laps_times[[#This Row],[32]]),"DNF",    rounds_cum_time[[#This Row],[31]]+laps_times[[#This Row],[32]])</f>
        <v>6.9930555555555551E-2</v>
      </c>
      <c r="AP49" s="127">
        <f>IF(ISBLANK(laps_times[[#This Row],[33]]),"DNF",    rounds_cum_time[[#This Row],[32]]+laps_times[[#This Row],[33]])</f>
        <v>7.2243055555555546E-2</v>
      </c>
      <c r="AQ49" s="127">
        <f>IF(ISBLANK(laps_times[[#This Row],[34]]),"DNF",    rounds_cum_time[[#This Row],[33]]+laps_times[[#This Row],[34]])</f>
        <v>7.4578703703703689E-2</v>
      </c>
      <c r="AR49" s="127">
        <f>IF(ISBLANK(laps_times[[#This Row],[35]]),"DNF",    rounds_cum_time[[#This Row],[34]]+laps_times[[#This Row],[35]])</f>
        <v>7.6908564814814798E-2</v>
      </c>
      <c r="AS49" s="127">
        <f>IF(ISBLANK(laps_times[[#This Row],[36]]),"DNF",    rounds_cum_time[[#This Row],[35]]+laps_times[[#This Row],[36]])</f>
        <v>7.9269675925925903E-2</v>
      </c>
      <c r="AT49" s="127">
        <f>IF(ISBLANK(laps_times[[#This Row],[37]]),"DNF",    rounds_cum_time[[#This Row],[36]]+laps_times[[#This Row],[37]])</f>
        <v>8.1628472222222193E-2</v>
      </c>
      <c r="AU49" s="127">
        <f>IF(ISBLANK(laps_times[[#This Row],[38]]),"DNF",    rounds_cum_time[[#This Row],[37]]+laps_times[[#This Row],[38]])</f>
        <v>8.401388888888886E-2</v>
      </c>
      <c r="AV49" s="127">
        <f>IF(ISBLANK(laps_times[[#This Row],[39]]),"DNF",    rounds_cum_time[[#This Row],[38]]+laps_times[[#This Row],[39]])</f>
        <v>8.6467592592592568E-2</v>
      </c>
      <c r="AW49" s="127">
        <f>IF(ISBLANK(laps_times[[#This Row],[40]]),"DNF",    rounds_cum_time[[#This Row],[39]]+laps_times[[#This Row],[40]])</f>
        <v>8.8886574074074048E-2</v>
      </c>
      <c r="AX49" s="127">
        <f>IF(ISBLANK(laps_times[[#This Row],[41]]),"DNF",    rounds_cum_time[[#This Row],[40]]+laps_times[[#This Row],[41]])</f>
        <v>9.1273148148148117E-2</v>
      </c>
      <c r="AY49" s="127">
        <f>IF(ISBLANK(laps_times[[#This Row],[42]]),"DNF",    rounds_cum_time[[#This Row],[41]]+laps_times[[#This Row],[42]])</f>
        <v>9.366898148148145E-2</v>
      </c>
      <c r="AZ49" s="127">
        <f>IF(ISBLANK(laps_times[[#This Row],[43]]),"DNF",    rounds_cum_time[[#This Row],[42]]+laps_times[[#This Row],[43]])</f>
        <v>9.6086805555555529E-2</v>
      </c>
      <c r="BA49" s="127">
        <f>IF(ISBLANK(laps_times[[#This Row],[44]]),"DNF",    rounds_cum_time[[#This Row],[43]]+laps_times[[#This Row],[44]])</f>
        <v>9.8548611111111087E-2</v>
      </c>
      <c r="BB49" s="127">
        <f>IF(ISBLANK(laps_times[[#This Row],[45]]),"DNF",    rounds_cum_time[[#This Row],[44]]+laps_times[[#This Row],[45]])</f>
        <v>0.10113194444444443</v>
      </c>
      <c r="BC49" s="127">
        <f>IF(ISBLANK(laps_times[[#This Row],[46]]),"DNF",    rounds_cum_time[[#This Row],[45]]+laps_times[[#This Row],[46]])</f>
        <v>0.10689699074074072</v>
      </c>
      <c r="BD49" s="127">
        <f>IF(ISBLANK(laps_times[[#This Row],[47]]),"DNF",    rounds_cum_time[[#This Row],[46]]+laps_times[[#This Row],[47]])</f>
        <v>0.10920370370370368</v>
      </c>
      <c r="BE49" s="127">
        <f>IF(ISBLANK(laps_times[[#This Row],[48]]),"DNF",    rounds_cum_time[[#This Row],[47]]+laps_times[[#This Row],[48]])</f>
        <v>0.11158796296296293</v>
      </c>
      <c r="BF49" s="127">
        <f>IF(ISBLANK(laps_times[[#This Row],[49]]),"DNF",    rounds_cum_time[[#This Row],[48]]+laps_times[[#This Row],[49]])</f>
        <v>0.11394791666666663</v>
      </c>
      <c r="BG49" s="127">
        <f>IF(ISBLANK(laps_times[[#This Row],[50]]),"DNF",    rounds_cum_time[[#This Row],[49]]+laps_times[[#This Row],[50]])</f>
        <v>0.11633680555555552</v>
      </c>
      <c r="BH49" s="127">
        <f>IF(ISBLANK(laps_times[[#This Row],[51]]),"DNF",    rounds_cum_time[[#This Row],[50]]+laps_times[[#This Row],[51]])</f>
        <v>0.11873726851851849</v>
      </c>
      <c r="BI49" s="127">
        <f>IF(ISBLANK(laps_times[[#This Row],[52]]),"DNF",    rounds_cum_time[[#This Row],[51]]+laps_times[[#This Row],[52]])</f>
        <v>0.1258009259259259</v>
      </c>
      <c r="BJ49" s="127">
        <f>IF(ISBLANK(laps_times[[#This Row],[53]]),"DNF",    rounds_cum_time[[#This Row],[52]]+laps_times[[#This Row],[53]])</f>
        <v>0.12812268518518516</v>
      </c>
      <c r="BK49" s="127">
        <f>IF(ISBLANK(laps_times[[#This Row],[54]]),"DNF",    rounds_cum_time[[#This Row],[53]]+laps_times[[#This Row],[54]])</f>
        <v>0.13047685185185182</v>
      </c>
      <c r="BL49" s="127">
        <f>IF(ISBLANK(laps_times[[#This Row],[55]]),"DNF",    rounds_cum_time[[#This Row],[54]]+laps_times[[#This Row],[55]])</f>
        <v>0.13290972222222219</v>
      </c>
      <c r="BM49" s="127">
        <f>IF(ISBLANK(laps_times[[#This Row],[56]]),"DNF",    rounds_cum_time[[#This Row],[55]]+laps_times[[#This Row],[56]])</f>
        <v>0.13537499999999997</v>
      </c>
      <c r="BN49" s="127">
        <f>IF(ISBLANK(laps_times[[#This Row],[57]]),"DNF",    rounds_cum_time[[#This Row],[56]]+laps_times[[#This Row],[57]])</f>
        <v>0.1378634259259259</v>
      </c>
      <c r="BO49" s="127">
        <f>IF(ISBLANK(laps_times[[#This Row],[58]]),"DNF",    rounds_cum_time[[#This Row],[57]]+laps_times[[#This Row],[58]])</f>
        <v>0.1403796296296296</v>
      </c>
      <c r="BP49" s="127">
        <f>IF(ISBLANK(laps_times[[#This Row],[59]]),"DNF",    rounds_cum_time[[#This Row],[58]]+laps_times[[#This Row],[59]])</f>
        <v>0.14296643518518515</v>
      </c>
      <c r="BQ49" s="127">
        <f>IF(ISBLANK(laps_times[[#This Row],[60]]),"DNF",    rounds_cum_time[[#This Row],[59]]+laps_times[[#This Row],[60]])</f>
        <v>0.14542245370370366</v>
      </c>
      <c r="BR49" s="127">
        <f>IF(ISBLANK(laps_times[[#This Row],[61]]),"DNF",    rounds_cum_time[[#This Row],[60]]+laps_times[[#This Row],[61]])</f>
        <v>0.14792939814814809</v>
      </c>
      <c r="BS49" s="127">
        <f>IF(ISBLANK(laps_times[[#This Row],[62]]),"DNF",    rounds_cum_time[[#This Row],[61]]+laps_times[[#This Row],[62]])</f>
        <v>0.15043865740740736</v>
      </c>
      <c r="BT49" s="128">
        <f>IF(ISBLANK(laps_times[[#This Row],[63]]),"DNF",    rounds_cum_time[[#This Row],[62]]+laps_times[[#This Row],[63]])</f>
        <v>0.15303472222222217</v>
      </c>
      <c r="BU49" s="128">
        <f>IF(ISBLANK(laps_times[[#This Row],[64]]),"DNF",    rounds_cum_time[[#This Row],[63]]+laps_times[[#This Row],[64]])</f>
        <v>0.15535300925925921</v>
      </c>
    </row>
    <row r="50" spans="2:73" x14ac:dyDescent="0.2">
      <c r="B50" s="124">
        <f>laps_times[[#This Row],[poř]]</f>
        <v>47</v>
      </c>
      <c r="C50" s="125">
        <f>laps_times[[#This Row],[s.č.]]</f>
        <v>89</v>
      </c>
      <c r="D50" s="125" t="str">
        <f>laps_times[[#This Row],[jméno]]</f>
        <v>Pinl Michal</v>
      </c>
      <c r="E50" s="126">
        <f>laps_times[[#This Row],[roč]]</f>
        <v>1968</v>
      </c>
      <c r="F50" s="126" t="str">
        <f>laps_times[[#This Row],[kat]]</f>
        <v>M40</v>
      </c>
      <c r="G50" s="126">
        <f>laps_times[[#This Row],[poř_kat]]</f>
        <v>17</v>
      </c>
      <c r="H50" s="125" t="str">
        <f>IF(ISBLANK(laps_times[[#This Row],[klub]]),"-",laps_times[[#This Row],[klub]])</f>
        <v>Rudolfov</v>
      </c>
      <c r="I50" s="161">
        <f>laps_times[[#This Row],[celk. čas]]</f>
        <v>0.15559722222222222</v>
      </c>
      <c r="J50" s="127">
        <f>laps_times[[#This Row],[1]]</f>
        <v>2.6481481481481482E-3</v>
      </c>
      <c r="K50" s="127">
        <f>IF(ISBLANK(laps_times[[#This Row],[2]]),"DNF",    rounds_cum_time[[#This Row],[1]]+laps_times[[#This Row],[2]])</f>
        <v>4.8611111111111112E-3</v>
      </c>
      <c r="L50" s="127">
        <f>IF(ISBLANK(laps_times[[#This Row],[3]]),"DNF",    rounds_cum_time[[#This Row],[2]]+laps_times[[#This Row],[3]])</f>
        <v>7.0960648148148155E-3</v>
      </c>
      <c r="M50" s="127">
        <f>IF(ISBLANK(laps_times[[#This Row],[4]]),"DNF",    rounds_cum_time[[#This Row],[3]]+laps_times[[#This Row],[4]])</f>
        <v>9.3657407407407422E-3</v>
      </c>
      <c r="N50" s="127">
        <f>IF(ISBLANK(laps_times[[#This Row],[5]]),"DNF",    rounds_cum_time[[#This Row],[4]]+laps_times[[#This Row],[5]])</f>
        <v>1.167013888888889E-2</v>
      </c>
      <c r="O50" s="127">
        <f>IF(ISBLANK(laps_times[[#This Row],[6]]),"DNF",    rounds_cum_time[[#This Row],[5]]+laps_times[[#This Row],[6]])</f>
        <v>1.3961805555555557E-2</v>
      </c>
      <c r="P50" s="127">
        <f>IF(ISBLANK(laps_times[[#This Row],[7]]),"DNF",    rounds_cum_time[[#This Row],[6]]+laps_times[[#This Row],[7]])</f>
        <v>1.6250000000000001E-2</v>
      </c>
      <c r="Q50" s="127">
        <f>IF(ISBLANK(laps_times[[#This Row],[8]]),"DNF",    rounds_cum_time[[#This Row],[7]]+laps_times[[#This Row],[8]])</f>
        <v>1.8564814814814815E-2</v>
      </c>
      <c r="R50" s="127">
        <f>IF(ISBLANK(laps_times[[#This Row],[9]]),"DNF",    rounds_cum_time[[#This Row],[8]]+laps_times[[#This Row],[9]])</f>
        <v>2.0863425925925928E-2</v>
      </c>
      <c r="S50" s="127">
        <f>IF(ISBLANK(laps_times[[#This Row],[10]]),"DNF",    rounds_cum_time[[#This Row],[9]]+laps_times[[#This Row],[10]])</f>
        <v>2.3164351851851853E-2</v>
      </c>
      <c r="T50" s="127">
        <f>IF(ISBLANK(laps_times[[#This Row],[11]]),"DNF",    rounds_cum_time[[#This Row],[10]]+laps_times[[#This Row],[11]])</f>
        <v>2.5430555555555557E-2</v>
      </c>
      <c r="U50" s="127">
        <f>IF(ISBLANK(laps_times[[#This Row],[12]]),"DNF",    rounds_cum_time[[#This Row],[11]]+laps_times[[#This Row],[12]])</f>
        <v>2.7745370370370372E-2</v>
      </c>
      <c r="V50" s="127">
        <f>IF(ISBLANK(laps_times[[#This Row],[13]]),"DNF",    rounds_cum_time[[#This Row],[12]]+laps_times[[#This Row],[13]])</f>
        <v>3.0045138888888889E-2</v>
      </c>
      <c r="W50" s="127">
        <f>IF(ISBLANK(laps_times[[#This Row],[14]]),"DNF",    rounds_cum_time[[#This Row],[13]]+laps_times[[#This Row],[14]])</f>
        <v>3.2368055555555553E-2</v>
      </c>
      <c r="X50" s="127">
        <f>IF(ISBLANK(laps_times[[#This Row],[15]]),"DNF",    rounds_cum_time[[#This Row],[14]]+laps_times[[#This Row],[15]])</f>
        <v>3.4696759259259254E-2</v>
      </c>
      <c r="Y50" s="127">
        <f>IF(ISBLANK(laps_times[[#This Row],[16]]),"DNF",    rounds_cum_time[[#This Row],[15]]+laps_times[[#This Row],[16]])</f>
        <v>3.7076388888888881E-2</v>
      </c>
      <c r="Z50" s="127">
        <f>IF(ISBLANK(laps_times[[#This Row],[17]]),"DNF",    rounds_cum_time[[#This Row],[16]]+laps_times[[#This Row],[17]])</f>
        <v>3.9421296296296288E-2</v>
      </c>
      <c r="AA50" s="127">
        <f>IF(ISBLANK(laps_times[[#This Row],[18]]),"DNF",    rounds_cum_time[[#This Row],[17]]+laps_times[[#This Row],[18]])</f>
        <v>4.177662037037036E-2</v>
      </c>
      <c r="AB50" s="127">
        <f>IF(ISBLANK(laps_times[[#This Row],[19]]),"DNF",    rounds_cum_time[[#This Row],[18]]+laps_times[[#This Row],[19]])</f>
        <v>4.4112268518518509E-2</v>
      </c>
      <c r="AC50" s="127">
        <f>IF(ISBLANK(laps_times[[#This Row],[20]]),"DNF",    rounds_cum_time[[#This Row],[19]]+laps_times[[#This Row],[20]])</f>
        <v>4.6443287037037026E-2</v>
      </c>
      <c r="AD50" s="127">
        <f>IF(ISBLANK(laps_times[[#This Row],[21]]),"DNF",    rounds_cum_time[[#This Row],[20]]+laps_times[[#This Row],[21]])</f>
        <v>4.8760416666666653E-2</v>
      </c>
      <c r="AE50" s="127">
        <f>IF(ISBLANK(laps_times[[#This Row],[22]]),"DNF",    rounds_cum_time[[#This Row],[21]]+laps_times[[#This Row],[22]])</f>
        <v>5.1112268518518508E-2</v>
      </c>
      <c r="AF50" s="127">
        <f>IF(ISBLANK(laps_times[[#This Row],[23]]),"DNF",    rounds_cum_time[[#This Row],[22]]+laps_times[[#This Row],[23]])</f>
        <v>5.3502314814814801E-2</v>
      </c>
      <c r="AG50" s="127">
        <f>IF(ISBLANK(laps_times[[#This Row],[24]]),"DNF",    rounds_cum_time[[#This Row],[23]]+laps_times[[#This Row],[24]])</f>
        <v>5.5872685185185171E-2</v>
      </c>
      <c r="AH50" s="127">
        <f>IF(ISBLANK(laps_times[[#This Row],[25]]),"DNF",    rounds_cum_time[[#This Row],[24]]+laps_times[[#This Row],[25]])</f>
        <v>5.8253472222222207E-2</v>
      </c>
      <c r="AI50" s="127">
        <f>IF(ISBLANK(laps_times[[#This Row],[26]]),"DNF",    rounds_cum_time[[#This Row],[25]]+laps_times[[#This Row],[26]])</f>
        <v>6.0752314814814801E-2</v>
      </c>
      <c r="AJ50" s="127">
        <f>IF(ISBLANK(laps_times[[#This Row],[27]]),"DNF",    rounds_cum_time[[#This Row],[26]]+laps_times[[#This Row],[27]])</f>
        <v>6.3202546296296278E-2</v>
      </c>
      <c r="AK50" s="127">
        <f>IF(ISBLANK(laps_times[[#This Row],[28]]),"DNF",    rounds_cum_time[[#This Row],[27]]+laps_times[[#This Row],[28]])</f>
        <v>6.5616898148148126E-2</v>
      </c>
      <c r="AL50" s="127">
        <f>IF(ISBLANK(laps_times[[#This Row],[29]]),"DNF",    rounds_cum_time[[#This Row],[28]]+laps_times[[#This Row],[29]])</f>
        <v>6.8055555555555536E-2</v>
      </c>
      <c r="AM50" s="127">
        <f>IF(ISBLANK(laps_times[[#This Row],[30]]),"DNF",    rounds_cum_time[[#This Row],[29]]+laps_times[[#This Row],[30]])</f>
        <v>7.0484953703703682E-2</v>
      </c>
      <c r="AN50" s="127">
        <f>IF(ISBLANK(laps_times[[#This Row],[31]]),"DNF",    rounds_cum_time[[#This Row],[30]]+laps_times[[#This Row],[31]])</f>
        <v>7.284259259259257E-2</v>
      </c>
      <c r="AO50" s="127">
        <f>IF(ISBLANK(laps_times[[#This Row],[32]]),"DNF",    rounds_cum_time[[#This Row],[31]]+laps_times[[#This Row],[32]])</f>
        <v>7.5233796296296271E-2</v>
      </c>
      <c r="AP50" s="127">
        <f>IF(ISBLANK(laps_times[[#This Row],[33]]),"DNF",    rounds_cum_time[[#This Row],[32]]+laps_times[[#This Row],[33]])</f>
        <v>7.7711805555555527E-2</v>
      </c>
      <c r="AQ50" s="127">
        <f>IF(ISBLANK(laps_times[[#This Row],[34]]),"DNF",    rounds_cum_time[[#This Row],[33]]+laps_times[[#This Row],[34]])</f>
        <v>8.0075231481481449E-2</v>
      </c>
      <c r="AR50" s="127">
        <f>IF(ISBLANK(laps_times[[#This Row],[35]]),"DNF",    rounds_cum_time[[#This Row],[34]]+laps_times[[#This Row],[35]])</f>
        <v>8.2476851851851815E-2</v>
      </c>
      <c r="AS50" s="127">
        <f>IF(ISBLANK(laps_times[[#This Row],[36]]),"DNF",    rounds_cum_time[[#This Row],[35]]+laps_times[[#This Row],[36]])</f>
        <v>8.4996527777777747E-2</v>
      </c>
      <c r="AT50" s="127">
        <f>IF(ISBLANK(laps_times[[#This Row],[37]]),"DNF",    rounds_cum_time[[#This Row],[36]]+laps_times[[#This Row],[37]])</f>
        <v>8.7454861111111087E-2</v>
      </c>
      <c r="AU50" s="127">
        <f>IF(ISBLANK(laps_times[[#This Row],[38]]),"DNF",    rounds_cum_time[[#This Row],[37]]+laps_times[[#This Row],[38]])</f>
        <v>8.993518518518516E-2</v>
      </c>
      <c r="AV50" s="127">
        <f>IF(ISBLANK(laps_times[[#This Row],[39]]),"DNF",    rounds_cum_time[[#This Row],[38]]+laps_times[[#This Row],[39]])</f>
        <v>9.2331018518518493E-2</v>
      </c>
      <c r="AW50" s="127">
        <f>IF(ISBLANK(laps_times[[#This Row],[40]]),"DNF",    rounds_cum_time[[#This Row],[39]]+laps_times[[#This Row],[40]])</f>
        <v>9.4712962962962943E-2</v>
      </c>
      <c r="AX50" s="127">
        <f>IF(ISBLANK(laps_times[[#This Row],[41]]),"DNF",    rounds_cum_time[[#This Row],[40]]+laps_times[[#This Row],[41]])</f>
        <v>9.7128472222222206E-2</v>
      </c>
      <c r="AY50" s="127">
        <f>IF(ISBLANK(laps_times[[#This Row],[42]]),"DNF",    rounds_cum_time[[#This Row],[41]]+laps_times[[#This Row],[42]])</f>
        <v>9.9513888888888874E-2</v>
      </c>
      <c r="AZ50" s="127">
        <f>IF(ISBLANK(laps_times[[#This Row],[43]]),"DNF",    rounds_cum_time[[#This Row],[42]]+laps_times[[#This Row],[43]])</f>
        <v>0.10200810185185184</v>
      </c>
      <c r="BA50" s="127">
        <f>IF(ISBLANK(laps_times[[#This Row],[44]]),"DNF",    rounds_cum_time[[#This Row],[43]]+laps_times[[#This Row],[44]])</f>
        <v>0.10451620370370369</v>
      </c>
      <c r="BB50" s="127">
        <f>IF(ISBLANK(laps_times[[#This Row],[45]]),"DNF",    rounds_cum_time[[#This Row],[44]]+laps_times[[#This Row],[45]])</f>
        <v>0.10702314814814815</v>
      </c>
      <c r="BC50" s="127">
        <f>IF(ISBLANK(laps_times[[#This Row],[46]]),"DNF",    rounds_cum_time[[#This Row],[45]]+laps_times[[#This Row],[46]])</f>
        <v>0.10954976851851851</v>
      </c>
      <c r="BD50" s="127">
        <f>IF(ISBLANK(laps_times[[#This Row],[47]]),"DNF",    rounds_cum_time[[#This Row],[46]]+laps_times[[#This Row],[47]])</f>
        <v>0.1120162037037037</v>
      </c>
      <c r="BE50" s="127">
        <f>IF(ISBLANK(laps_times[[#This Row],[48]]),"DNF",    rounds_cum_time[[#This Row],[47]]+laps_times[[#This Row],[48]])</f>
        <v>0.11450694444444444</v>
      </c>
      <c r="BF50" s="127">
        <f>IF(ISBLANK(laps_times[[#This Row],[49]]),"DNF",    rounds_cum_time[[#This Row],[48]]+laps_times[[#This Row],[49]])</f>
        <v>0.11700347222222221</v>
      </c>
      <c r="BG50" s="127">
        <f>IF(ISBLANK(laps_times[[#This Row],[50]]),"DNF",    rounds_cum_time[[#This Row],[49]]+laps_times[[#This Row],[50]])</f>
        <v>0.1196111111111111</v>
      </c>
      <c r="BH50" s="127">
        <f>IF(ISBLANK(laps_times[[#This Row],[51]]),"DNF",    rounds_cum_time[[#This Row],[50]]+laps_times[[#This Row],[51]])</f>
        <v>0.12210416666666665</v>
      </c>
      <c r="BI50" s="127">
        <f>IF(ISBLANK(laps_times[[#This Row],[52]]),"DNF",    rounds_cum_time[[#This Row],[51]]+laps_times[[#This Row],[52]])</f>
        <v>0.1247824074074074</v>
      </c>
      <c r="BJ50" s="127">
        <f>IF(ISBLANK(laps_times[[#This Row],[53]]),"DNF",    rounds_cum_time[[#This Row],[52]]+laps_times[[#This Row],[53]])</f>
        <v>0.12734953703703702</v>
      </c>
      <c r="BK50" s="127">
        <f>IF(ISBLANK(laps_times[[#This Row],[54]]),"DNF",    rounds_cum_time[[#This Row],[53]]+laps_times[[#This Row],[54]])</f>
        <v>0.12987847222222221</v>
      </c>
      <c r="BL50" s="127">
        <f>IF(ISBLANK(laps_times[[#This Row],[55]]),"DNF",    rounds_cum_time[[#This Row],[54]]+laps_times[[#This Row],[55]])</f>
        <v>0.13241898148148146</v>
      </c>
      <c r="BM50" s="127">
        <f>IF(ISBLANK(laps_times[[#This Row],[56]]),"DNF",    rounds_cum_time[[#This Row],[55]]+laps_times[[#This Row],[56]])</f>
        <v>0.1351458333333333</v>
      </c>
      <c r="BN50" s="127">
        <f>IF(ISBLANK(laps_times[[#This Row],[57]]),"DNF",    rounds_cum_time[[#This Row],[56]]+laps_times[[#This Row],[57]])</f>
        <v>0.13782407407407404</v>
      </c>
      <c r="BO50" s="127">
        <f>IF(ISBLANK(laps_times[[#This Row],[58]]),"DNF",    rounds_cum_time[[#This Row],[57]]+laps_times[[#This Row],[58]])</f>
        <v>0.14046180555555551</v>
      </c>
      <c r="BP50" s="127">
        <f>IF(ISBLANK(laps_times[[#This Row],[59]]),"DNF",    rounds_cum_time[[#This Row],[58]]+laps_times[[#This Row],[59]])</f>
        <v>0.14319791666666662</v>
      </c>
      <c r="BQ50" s="127">
        <f>IF(ISBLANK(laps_times[[#This Row],[60]]),"DNF",    rounds_cum_time[[#This Row],[59]]+laps_times[[#This Row],[60]])</f>
        <v>0.14577893518518514</v>
      </c>
      <c r="BR50" s="127">
        <f>IF(ISBLANK(laps_times[[#This Row],[61]]),"DNF",    rounds_cum_time[[#This Row],[60]]+laps_times[[#This Row],[61]])</f>
        <v>0.14836805555555552</v>
      </c>
      <c r="BS50" s="127">
        <f>IF(ISBLANK(laps_times[[#This Row],[62]]),"DNF",    rounds_cum_time[[#This Row],[61]]+laps_times[[#This Row],[62]])</f>
        <v>0.15098495370370366</v>
      </c>
      <c r="BT50" s="128">
        <f>IF(ISBLANK(laps_times[[#This Row],[63]]),"DNF",    rounds_cum_time[[#This Row],[62]]+laps_times[[#This Row],[63]])</f>
        <v>0.1534618055555555</v>
      </c>
      <c r="BU50" s="128">
        <f>IF(ISBLANK(laps_times[[#This Row],[64]]),"DNF",    rounds_cum_time[[#This Row],[63]]+laps_times[[#This Row],[64]])</f>
        <v>0.15559722222222216</v>
      </c>
    </row>
    <row r="51" spans="2:73" x14ac:dyDescent="0.2">
      <c r="B51" s="124">
        <f>laps_times[[#This Row],[poř]]</f>
        <v>48</v>
      </c>
      <c r="C51" s="125">
        <f>laps_times[[#This Row],[s.č.]]</f>
        <v>91</v>
      </c>
      <c r="D51" s="125" t="str">
        <f>laps_times[[#This Row],[jméno]]</f>
        <v>Plachý Zdeněk</v>
      </c>
      <c r="E51" s="126">
        <f>laps_times[[#This Row],[roč]]</f>
        <v>1974</v>
      </c>
      <c r="F51" s="126" t="str">
        <f>laps_times[[#This Row],[kat]]</f>
        <v>M40</v>
      </c>
      <c r="G51" s="126">
        <f>laps_times[[#This Row],[poř_kat]]</f>
        <v>18</v>
      </c>
      <c r="H51" s="125" t="str">
        <f>IF(ISBLANK(laps_times[[#This Row],[klub]]),"-",laps_times[[#This Row],[klub]])</f>
        <v>AC Mageo</v>
      </c>
      <c r="I51" s="161">
        <f>laps_times[[#This Row],[celk. čas]]</f>
        <v>0.15570370370370371</v>
      </c>
      <c r="J51" s="127">
        <f>laps_times[[#This Row],[1]]</f>
        <v>2.7789351851851851E-3</v>
      </c>
      <c r="K51" s="127">
        <f>IF(ISBLANK(laps_times[[#This Row],[2]]),"DNF",    rounds_cum_time[[#This Row],[1]]+laps_times[[#This Row],[2]])</f>
        <v>5.0347222222222217E-3</v>
      </c>
      <c r="L51" s="127">
        <f>IF(ISBLANK(laps_times[[#This Row],[3]]),"DNF",    rounds_cum_time[[#This Row],[2]]+laps_times[[#This Row],[3]])</f>
        <v>7.2812499999999995E-3</v>
      </c>
      <c r="M51" s="127">
        <f>IF(ISBLANK(laps_times[[#This Row],[4]]),"DNF",    rounds_cum_time[[#This Row],[3]]+laps_times[[#This Row],[4]])</f>
        <v>9.5150462962962958E-3</v>
      </c>
      <c r="N51" s="127">
        <f>IF(ISBLANK(laps_times[[#This Row],[5]]),"DNF",    rounds_cum_time[[#This Row],[4]]+laps_times[[#This Row],[5]])</f>
        <v>1.1729166666666666E-2</v>
      </c>
      <c r="O51" s="127">
        <f>IF(ISBLANK(laps_times[[#This Row],[6]]),"DNF",    rounds_cum_time[[#This Row],[5]]+laps_times[[#This Row],[6]])</f>
        <v>1.3939814814814813E-2</v>
      </c>
      <c r="P51" s="127">
        <f>IF(ISBLANK(laps_times[[#This Row],[7]]),"DNF",    rounds_cum_time[[#This Row],[6]]+laps_times[[#This Row],[7]])</f>
        <v>1.6162037037037034E-2</v>
      </c>
      <c r="Q51" s="127">
        <f>IF(ISBLANK(laps_times[[#This Row],[8]]),"DNF",    rounds_cum_time[[#This Row],[7]]+laps_times[[#This Row],[8]])</f>
        <v>1.8483796296296293E-2</v>
      </c>
      <c r="R51" s="127">
        <f>IF(ISBLANK(laps_times[[#This Row],[9]]),"DNF",    rounds_cum_time[[#This Row],[8]]+laps_times[[#This Row],[9]])</f>
        <v>2.0684027777777773E-2</v>
      </c>
      <c r="S51" s="127">
        <f>IF(ISBLANK(laps_times[[#This Row],[10]]),"DNF",    rounds_cum_time[[#This Row],[9]]+laps_times[[#This Row],[10]])</f>
        <v>2.2934027777777775E-2</v>
      </c>
      <c r="T51" s="127">
        <f>IF(ISBLANK(laps_times[[#This Row],[11]]),"DNF",    rounds_cum_time[[#This Row],[10]]+laps_times[[#This Row],[11]])</f>
        <v>2.5164351851851847E-2</v>
      </c>
      <c r="U51" s="127">
        <f>IF(ISBLANK(laps_times[[#This Row],[12]]),"DNF",    rounds_cum_time[[#This Row],[11]]+laps_times[[#This Row],[12]])</f>
        <v>2.7416666666666662E-2</v>
      </c>
      <c r="V51" s="127">
        <f>IF(ISBLANK(laps_times[[#This Row],[13]]),"DNF",    rounds_cum_time[[#This Row],[12]]+laps_times[[#This Row],[13]])</f>
        <v>2.9672453703703701E-2</v>
      </c>
      <c r="W51" s="127">
        <f>IF(ISBLANK(laps_times[[#This Row],[14]]),"DNF",    rounds_cum_time[[#This Row],[13]]+laps_times[[#This Row],[14]])</f>
        <v>3.1938657407407402E-2</v>
      </c>
      <c r="X51" s="127">
        <f>IF(ISBLANK(laps_times[[#This Row],[15]]),"DNF",    rounds_cum_time[[#This Row],[14]]+laps_times[[#This Row],[15]])</f>
        <v>3.4234953703703698E-2</v>
      </c>
      <c r="Y51" s="127">
        <f>IF(ISBLANK(laps_times[[#This Row],[16]]),"DNF",    rounds_cum_time[[#This Row],[15]]+laps_times[[#This Row],[16]])</f>
        <v>3.6528935185185178E-2</v>
      </c>
      <c r="Z51" s="127">
        <f>IF(ISBLANK(laps_times[[#This Row],[17]]),"DNF",    rounds_cum_time[[#This Row],[16]]+laps_times[[#This Row],[17]])</f>
        <v>3.8818287037037033E-2</v>
      </c>
      <c r="AA51" s="127">
        <f>IF(ISBLANK(laps_times[[#This Row],[18]]),"DNF",    rounds_cum_time[[#This Row],[17]]+laps_times[[#This Row],[18]])</f>
        <v>4.1101851851851848E-2</v>
      </c>
      <c r="AB51" s="127">
        <f>IF(ISBLANK(laps_times[[#This Row],[19]]),"DNF",    rounds_cum_time[[#This Row],[18]]+laps_times[[#This Row],[19]])</f>
        <v>4.3402777777777776E-2</v>
      </c>
      <c r="AC51" s="127">
        <f>IF(ISBLANK(laps_times[[#This Row],[20]]),"DNF",    rounds_cum_time[[#This Row],[19]]+laps_times[[#This Row],[20]])</f>
        <v>4.5681712962962959E-2</v>
      </c>
      <c r="AD51" s="127">
        <f>IF(ISBLANK(laps_times[[#This Row],[21]]),"DNF",    rounds_cum_time[[#This Row],[20]]+laps_times[[#This Row],[21]])</f>
        <v>4.7942129629629626E-2</v>
      </c>
      <c r="AE51" s="127">
        <f>IF(ISBLANK(laps_times[[#This Row],[22]]),"DNF",    rounds_cum_time[[#This Row],[21]]+laps_times[[#This Row],[22]])</f>
        <v>5.035879629629629E-2</v>
      </c>
      <c r="AF51" s="127">
        <f>IF(ISBLANK(laps_times[[#This Row],[23]]),"DNF",    rounds_cum_time[[#This Row],[22]]+laps_times[[#This Row],[23]])</f>
        <v>5.2774305555555547E-2</v>
      </c>
      <c r="AG51" s="127">
        <f>IF(ISBLANK(laps_times[[#This Row],[24]]),"DNF",    rounds_cum_time[[#This Row],[23]]+laps_times[[#This Row],[24]])</f>
        <v>5.5129629629629619E-2</v>
      </c>
      <c r="AH51" s="127">
        <f>IF(ISBLANK(laps_times[[#This Row],[25]]),"DNF",    rounds_cum_time[[#This Row],[24]]+laps_times[[#This Row],[25]])</f>
        <v>5.750694444444443E-2</v>
      </c>
      <c r="AI51" s="127">
        <f>IF(ISBLANK(laps_times[[#This Row],[26]]),"DNF",    rounds_cum_time[[#This Row],[25]]+laps_times[[#This Row],[26]])</f>
        <v>5.989120370370369E-2</v>
      </c>
      <c r="AJ51" s="127">
        <f>IF(ISBLANK(laps_times[[#This Row],[27]]),"DNF",    rounds_cum_time[[#This Row],[26]]+laps_times[[#This Row],[27]])</f>
        <v>6.2274305555555541E-2</v>
      </c>
      <c r="AK51" s="127">
        <f>IF(ISBLANK(laps_times[[#This Row],[28]]),"DNF",    rounds_cum_time[[#This Row],[27]]+laps_times[[#This Row],[28]])</f>
        <v>6.4668981481481466E-2</v>
      </c>
      <c r="AL51" s="127">
        <f>IF(ISBLANK(laps_times[[#This Row],[29]]),"DNF",    rounds_cum_time[[#This Row],[28]]+laps_times[[#This Row],[29]])</f>
        <v>6.7053240740740719E-2</v>
      </c>
      <c r="AM51" s="127">
        <f>IF(ISBLANK(laps_times[[#This Row],[30]]),"DNF",    rounds_cum_time[[#This Row],[29]]+laps_times[[#This Row],[30]])</f>
        <v>6.9457175925925901E-2</v>
      </c>
      <c r="AN51" s="127">
        <f>IF(ISBLANK(laps_times[[#This Row],[31]]),"DNF",    rounds_cum_time[[#This Row],[30]]+laps_times[[#This Row],[31]])</f>
        <v>7.1950231481481455E-2</v>
      </c>
      <c r="AO51" s="127">
        <f>IF(ISBLANK(laps_times[[#This Row],[32]]),"DNF",    rounds_cum_time[[#This Row],[31]]+laps_times[[#This Row],[32]])</f>
        <v>7.4349537037037006E-2</v>
      </c>
      <c r="AP51" s="127">
        <f>IF(ISBLANK(laps_times[[#This Row],[33]]),"DNF",    rounds_cum_time[[#This Row],[32]]+laps_times[[#This Row],[33]])</f>
        <v>7.6767361111111085E-2</v>
      </c>
      <c r="AQ51" s="127">
        <f>IF(ISBLANK(laps_times[[#This Row],[34]]),"DNF",    rounds_cum_time[[#This Row],[33]]+laps_times[[#This Row],[34]])</f>
        <v>7.9200231481481462E-2</v>
      </c>
      <c r="AR51" s="127">
        <f>IF(ISBLANK(laps_times[[#This Row],[35]]),"DNF",    rounds_cum_time[[#This Row],[34]]+laps_times[[#This Row],[35]])</f>
        <v>8.1650462962962939E-2</v>
      </c>
      <c r="AS51" s="127">
        <f>IF(ISBLANK(laps_times[[#This Row],[36]]),"DNF",    rounds_cum_time[[#This Row],[35]]+laps_times[[#This Row],[36]])</f>
        <v>8.4108796296296279E-2</v>
      </c>
      <c r="AT51" s="127">
        <f>IF(ISBLANK(laps_times[[#This Row],[37]]),"DNF",    rounds_cum_time[[#This Row],[36]]+laps_times[[#This Row],[37]])</f>
        <v>8.6572916666666652E-2</v>
      </c>
      <c r="AU51" s="127">
        <f>IF(ISBLANK(laps_times[[#This Row],[38]]),"DNF",    rounds_cum_time[[#This Row],[37]]+laps_times[[#This Row],[38]])</f>
        <v>8.9005787037037029E-2</v>
      </c>
      <c r="AV51" s="127">
        <f>IF(ISBLANK(laps_times[[#This Row],[39]]),"DNF",    rounds_cum_time[[#This Row],[38]]+laps_times[[#This Row],[39]])</f>
        <v>9.14849537037037E-2</v>
      </c>
      <c r="AW51" s="127">
        <f>IF(ISBLANK(laps_times[[#This Row],[40]]),"DNF",    rounds_cum_time[[#This Row],[39]]+laps_times[[#This Row],[40]])</f>
        <v>9.3989583333333335E-2</v>
      </c>
      <c r="AX51" s="127">
        <f>IF(ISBLANK(laps_times[[#This Row],[41]]),"DNF",    rounds_cum_time[[#This Row],[40]]+laps_times[[#This Row],[41]])</f>
        <v>9.652314814814815E-2</v>
      </c>
      <c r="AY51" s="127">
        <f>IF(ISBLANK(laps_times[[#This Row],[42]]),"DNF",    rounds_cum_time[[#This Row],[41]]+laps_times[[#This Row],[42]])</f>
        <v>9.9089120370370376E-2</v>
      </c>
      <c r="AZ51" s="127">
        <f>IF(ISBLANK(laps_times[[#This Row],[43]]),"DNF",    rounds_cum_time[[#This Row],[42]]+laps_times[[#This Row],[43]])</f>
        <v>0.10160763888888889</v>
      </c>
      <c r="BA51" s="127">
        <f>IF(ISBLANK(laps_times[[#This Row],[44]]),"DNF",    rounds_cum_time[[#This Row],[43]]+laps_times[[#This Row],[44]])</f>
        <v>0.10413194444444444</v>
      </c>
      <c r="BB51" s="127">
        <f>IF(ISBLANK(laps_times[[#This Row],[45]]),"DNF",    rounds_cum_time[[#This Row],[44]]+laps_times[[#This Row],[45]])</f>
        <v>0.10670023148148149</v>
      </c>
      <c r="BC51" s="127">
        <f>IF(ISBLANK(laps_times[[#This Row],[46]]),"DNF",    rounds_cum_time[[#This Row],[45]]+laps_times[[#This Row],[46]])</f>
        <v>0.10928819444444444</v>
      </c>
      <c r="BD51" s="127">
        <f>IF(ISBLANK(laps_times[[#This Row],[47]]),"DNF",    rounds_cum_time[[#This Row],[46]]+laps_times[[#This Row],[47]])</f>
        <v>0.11183101851851852</v>
      </c>
      <c r="BE51" s="127">
        <f>IF(ISBLANK(laps_times[[#This Row],[48]]),"DNF",    rounds_cum_time[[#This Row],[47]]+laps_times[[#This Row],[48]])</f>
        <v>0.11436342592592594</v>
      </c>
      <c r="BF51" s="127">
        <f>IF(ISBLANK(laps_times[[#This Row],[49]]),"DNF",    rounds_cum_time[[#This Row],[48]]+laps_times[[#This Row],[49]])</f>
        <v>0.11693750000000001</v>
      </c>
      <c r="BG51" s="127">
        <f>IF(ISBLANK(laps_times[[#This Row],[50]]),"DNF",    rounds_cum_time[[#This Row],[49]]+laps_times[[#This Row],[50]])</f>
        <v>0.11952777777777779</v>
      </c>
      <c r="BH51" s="127">
        <f>IF(ISBLANK(laps_times[[#This Row],[51]]),"DNF",    rounds_cum_time[[#This Row],[50]]+laps_times[[#This Row],[51]])</f>
        <v>0.1222164351851852</v>
      </c>
      <c r="BI51" s="127">
        <f>IF(ISBLANK(laps_times[[#This Row],[52]]),"DNF",    rounds_cum_time[[#This Row],[51]]+laps_times[[#This Row],[52]])</f>
        <v>0.12480439814814816</v>
      </c>
      <c r="BJ51" s="127">
        <f>IF(ISBLANK(laps_times[[#This Row],[53]]),"DNF",    rounds_cum_time[[#This Row],[52]]+laps_times[[#This Row],[53]])</f>
        <v>0.12738657407407408</v>
      </c>
      <c r="BK51" s="127">
        <f>IF(ISBLANK(laps_times[[#This Row],[54]]),"DNF",    rounds_cum_time[[#This Row],[53]]+laps_times[[#This Row],[54]])</f>
        <v>0.13</v>
      </c>
      <c r="BL51" s="127">
        <f>IF(ISBLANK(laps_times[[#This Row],[55]]),"DNF",    rounds_cum_time[[#This Row],[54]]+laps_times[[#This Row],[55]])</f>
        <v>0.1326539351851852</v>
      </c>
      <c r="BM51" s="127">
        <f>IF(ISBLANK(laps_times[[#This Row],[56]]),"DNF",    rounds_cum_time[[#This Row],[55]]+laps_times[[#This Row],[56]])</f>
        <v>0.13528819444444445</v>
      </c>
      <c r="BN51" s="127">
        <f>IF(ISBLANK(laps_times[[#This Row],[57]]),"DNF",    rounds_cum_time[[#This Row],[56]]+laps_times[[#This Row],[57]])</f>
        <v>0.13800694444444445</v>
      </c>
      <c r="BO51" s="127">
        <f>IF(ISBLANK(laps_times[[#This Row],[58]]),"DNF",    rounds_cum_time[[#This Row],[57]]+laps_times[[#This Row],[58]])</f>
        <v>0.14059374999999999</v>
      </c>
      <c r="BP51" s="127">
        <f>IF(ISBLANK(laps_times[[#This Row],[59]]),"DNF",    rounds_cum_time[[#This Row],[58]]+laps_times[[#This Row],[59]])</f>
        <v>0.14322222222222222</v>
      </c>
      <c r="BQ51" s="127">
        <f>IF(ISBLANK(laps_times[[#This Row],[60]]),"DNF",    rounds_cum_time[[#This Row],[59]]+laps_times[[#This Row],[60]])</f>
        <v>0.14592013888888888</v>
      </c>
      <c r="BR51" s="127">
        <f>IF(ISBLANK(laps_times[[#This Row],[61]]),"DNF",    rounds_cum_time[[#This Row],[60]]+laps_times[[#This Row],[61]])</f>
        <v>0.14855208333333333</v>
      </c>
      <c r="BS51" s="127">
        <f>IF(ISBLANK(laps_times[[#This Row],[62]]),"DNF",    rounds_cum_time[[#This Row],[61]]+laps_times[[#This Row],[62]])</f>
        <v>0.15108333333333335</v>
      </c>
      <c r="BT51" s="128">
        <f>IF(ISBLANK(laps_times[[#This Row],[63]]),"DNF",    rounds_cum_time[[#This Row],[62]]+laps_times[[#This Row],[63]])</f>
        <v>0.15352777777777779</v>
      </c>
      <c r="BU51" s="128">
        <f>IF(ISBLANK(laps_times[[#This Row],[64]]),"DNF",    rounds_cum_time[[#This Row],[63]]+laps_times[[#This Row],[64]])</f>
        <v>0.15570370370370371</v>
      </c>
    </row>
    <row r="52" spans="2:73" x14ac:dyDescent="0.2">
      <c r="B52" s="124">
        <f>laps_times[[#This Row],[poř]]</f>
        <v>49</v>
      </c>
      <c r="C52" s="125">
        <f>laps_times[[#This Row],[s.č.]]</f>
        <v>4</v>
      </c>
      <c r="D52" s="125" t="str">
        <f>laps_times[[#This Row],[jméno]]</f>
        <v>Beránek Josef</v>
      </c>
      <c r="E52" s="126">
        <f>laps_times[[#This Row],[roč]]</f>
        <v>1958</v>
      </c>
      <c r="F52" s="126" t="str">
        <f>laps_times[[#This Row],[kat]]</f>
        <v>M50</v>
      </c>
      <c r="G52" s="126">
        <f>laps_times[[#This Row],[poř_kat]]</f>
        <v>8</v>
      </c>
      <c r="H52" s="125" t="str">
        <f>IF(ISBLANK(laps_times[[#This Row],[klub]]),"-",laps_times[[#This Row],[klub]])</f>
        <v>MK Kladno</v>
      </c>
      <c r="I52" s="161">
        <f>laps_times[[#This Row],[celk. čas]]</f>
        <v>0.15578703703703703</v>
      </c>
      <c r="J52" s="127">
        <f>laps_times[[#This Row],[1]]</f>
        <v>2.8749999999999995E-3</v>
      </c>
      <c r="K52" s="127">
        <f>IF(ISBLANK(laps_times[[#This Row],[2]]),"DNF",    rounds_cum_time[[#This Row],[1]]+laps_times[[#This Row],[2]])</f>
        <v>5.1643518518518514E-3</v>
      </c>
      <c r="L52" s="127">
        <f>IF(ISBLANK(laps_times[[#This Row],[3]]),"DNF",    rounds_cum_time[[#This Row],[2]]+laps_times[[#This Row],[3]])</f>
        <v>7.4537037037037037E-3</v>
      </c>
      <c r="M52" s="127">
        <f>IF(ISBLANK(laps_times[[#This Row],[4]]),"DNF",    rounds_cum_time[[#This Row],[3]]+laps_times[[#This Row],[4]])</f>
        <v>9.7268518518518511E-3</v>
      </c>
      <c r="N52" s="127">
        <f>IF(ISBLANK(laps_times[[#This Row],[5]]),"DNF",    rounds_cum_time[[#This Row],[4]]+laps_times[[#This Row],[5]])</f>
        <v>1.2013888888888888E-2</v>
      </c>
      <c r="O52" s="127">
        <f>IF(ISBLANK(laps_times[[#This Row],[6]]),"DNF",    rounds_cum_time[[#This Row],[5]]+laps_times[[#This Row],[6]])</f>
        <v>1.4238425925925925E-2</v>
      </c>
      <c r="P52" s="127">
        <f>IF(ISBLANK(laps_times[[#This Row],[7]]),"DNF",    rounds_cum_time[[#This Row],[6]]+laps_times[[#This Row],[7]])</f>
        <v>1.6474537037037038E-2</v>
      </c>
      <c r="Q52" s="127">
        <f>IF(ISBLANK(laps_times[[#This Row],[8]]),"DNF",    rounds_cum_time[[#This Row],[7]]+laps_times[[#This Row],[8]])</f>
        <v>1.8684027777777779E-2</v>
      </c>
      <c r="R52" s="127">
        <f>IF(ISBLANK(laps_times[[#This Row],[9]]),"DNF",    rounds_cum_time[[#This Row],[8]]+laps_times[[#This Row],[9]])</f>
        <v>2.0877314814814814E-2</v>
      </c>
      <c r="S52" s="127">
        <f>IF(ISBLANK(laps_times[[#This Row],[10]]),"DNF",    rounds_cum_time[[#This Row],[9]]+laps_times[[#This Row],[10]])</f>
        <v>2.3092592592592592E-2</v>
      </c>
      <c r="T52" s="127">
        <f>IF(ISBLANK(laps_times[[#This Row],[11]]),"DNF",    rounds_cum_time[[#This Row],[10]]+laps_times[[#This Row],[11]])</f>
        <v>2.532523148148148E-2</v>
      </c>
      <c r="U52" s="127">
        <f>IF(ISBLANK(laps_times[[#This Row],[12]]),"DNF",    rounds_cum_time[[#This Row],[11]]+laps_times[[#This Row],[12]])</f>
        <v>2.7555555555555555E-2</v>
      </c>
      <c r="V52" s="127">
        <f>IF(ISBLANK(laps_times[[#This Row],[13]]),"DNF",    rounds_cum_time[[#This Row],[12]]+laps_times[[#This Row],[13]])</f>
        <v>2.9768518518518517E-2</v>
      </c>
      <c r="W52" s="127">
        <f>IF(ISBLANK(laps_times[[#This Row],[14]]),"DNF",    rounds_cum_time[[#This Row],[13]]+laps_times[[#This Row],[14]])</f>
        <v>3.1996527777777777E-2</v>
      </c>
      <c r="X52" s="127">
        <f>IF(ISBLANK(laps_times[[#This Row],[15]]),"DNF",    rounds_cum_time[[#This Row],[14]]+laps_times[[#This Row],[15]])</f>
        <v>3.4278935185185183E-2</v>
      </c>
      <c r="Y52" s="127">
        <f>IF(ISBLANK(laps_times[[#This Row],[16]]),"DNF",    rounds_cum_time[[#This Row],[15]]+laps_times[[#This Row],[16]])</f>
        <v>3.6555555555555556E-2</v>
      </c>
      <c r="Z52" s="127">
        <f>IF(ISBLANK(laps_times[[#This Row],[17]]),"DNF",    rounds_cum_time[[#This Row],[16]]+laps_times[[#This Row],[17]])</f>
        <v>3.8872685185185184E-2</v>
      </c>
      <c r="AA52" s="127">
        <f>IF(ISBLANK(laps_times[[#This Row],[18]]),"DNF",    rounds_cum_time[[#This Row],[17]]+laps_times[[#This Row],[18]])</f>
        <v>4.1184027777777778E-2</v>
      </c>
      <c r="AB52" s="127">
        <f>IF(ISBLANK(laps_times[[#This Row],[19]]),"DNF",    rounds_cum_time[[#This Row],[18]]+laps_times[[#This Row],[19]])</f>
        <v>4.3533564814814817E-2</v>
      </c>
      <c r="AC52" s="127">
        <f>IF(ISBLANK(laps_times[[#This Row],[20]]),"DNF",    rounds_cum_time[[#This Row],[19]]+laps_times[[#This Row],[20]])</f>
        <v>4.581018518518519E-2</v>
      </c>
      <c r="AD52" s="127">
        <f>IF(ISBLANK(laps_times[[#This Row],[21]]),"DNF",    rounds_cum_time[[#This Row],[20]]+laps_times[[#This Row],[21]])</f>
        <v>4.8092592592592597E-2</v>
      </c>
      <c r="AE52" s="127">
        <f>IF(ISBLANK(laps_times[[#This Row],[22]]),"DNF",    rounds_cum_time[[#This Row],[21]]+laps_times[[#This Row],[22]])</f>
        <v>5.0375000000000003E-2</v>
      </c>
      <c r="AF52" s="127">
        <f>IF(ISBLANK(laps_times[[#This Row],[23]]),"DNF",    rounds_cum_time[[#This Row],[22]]+laps_times[[#This Row],[23]])</f>
        <v>5.2623842592592597E-2</v>
      </c>
      <c r="AG52" s="127">
        <f>IF(ISBLANK(laps_times[[#This Row],[24]]),"DNF",    rounds_cum_time[[#This Row],[23]]+laps_times[[#This Row],[24]])</f>
        <v>5.4915509259259261E-2</v>
      </c>
      <c r="AH52" s="127">
        <f>IF(ISBLANK(laps_times[[#This Row],[25]]),"DNF",    rounds_cum_time[[#This Row],[24]]+laps_times[[#This Row],[25]])</f>
        <v>5.7238425925925929E-2</v>
      </c>
      <c r="AI52" s="127">
        <f>IF(ISBLANK(laps_times[[#This Row],[26]]),"DNF",    rounds_cum_time[[#This Row],[25]]+laps_times[[#This Row],[26]])</f>
        <v>5.9563657407407412E-2</v>
      </c>
      <c r="AJ52" s="127">
        <f>IF(ISBLANK(laps_times[[#This Row],[27]]),"DNF",    rounds_cum_time[[#This Row],[26]]+laps_times[[#This Row],[27]])</f>
        <v>6.1851851851851859E-2</v>
      </c>
      <c r="AK52" s="127">
        <f>IF(ISBLANK(laps_times[[#This Row],[28]]),"DNF",    rounds_cum_time[[#This Row],[27]]+laps_times[[#This Row],[28]])</f>
        <v>6.4141203703703714E-2</v>
      </c>
      <c r="AL52" s="127">
        <f>IF(ISBLANK(laps_times[[#This Row],[29]]),"DNF",    rounds_cum_time[[#This Row],[28]]+laps_times[[#This Row],[29]])</f>
        <v>6.6444444444444459E-2</v>
      </c>
      <c r="AM52" s="127">
        <f>IF(ISBLANK(laps_times[[#This Row],[30]]),"DNF",    rounds_cum_time[[#This Row],[29]]+laps_times[[#This Row],[30]])</f>
        <v>6.8784722222222233E-2</v>
      </c>
      <c r="AN52" s="127">
        <f>IF(ISBLANK(laps_times[[#This Row],[31]]),"DNF",    rounds_cum_time[[#This Row],[30]]+laps_times[[#This Row],[31]])</f>
        <v>7.114930555555557E-2</v>
      </c>
      <c r="AO52" s="127">
        <f>IF(ISBLANK(laps_times[[#This Row],[32]]),"DNF",    rounds_cum_time[[#This Row],[31]]+laps_times[[#This Row],[32]])</f>
        <v>7.3564814814814833E-2</v>
      </c>
      <c r="AP52" s="127">
        <f>IF(ISBLANK(laps_times[[#This Row],[33]]),"DNF",    rounds_cum_time[[#This Row],[32]]+laps_times[[#This Row],[33]])</f>
        <v>7.5930555555555571E-2</v>
      </c>
      <c r="AQ52" s="127">
        <f>IF(ISBLANK(laps_times[[#This Row],[34]]),"DNF",    rounds_cum_time[[#This Row],[33]]+laps_times[[#This Row],[34]])</f>
        <v>7.828935185185186E-2</v>
      </c>
      <c r="AR52" s="127">
        <f>IF(ISBLANK(laps_times[[#This Row],[35]]),"DNF",    rounds_cum_time[[#This Row],[34]]+laps_times[[#This Row],[35]])</f>
        <v>8.0616898148148153E-2</v>
      </c>
      <c r="AS52" s="127">
        <f>IF(ISBLANK(laps_times[[#This Row],[36]]),"DNF",    rounds_cum_time[[#This Row],[35]]+laps_times[[#This Row],[36]])</f>
        <v>8.2981481481481489E-2</v>
      </c>
      <c r="AT52" s="127">
        <f>IF(ISBLANK(laps_times[[#This Row],[37]]),"DNF",    rounds_cum_time[[#This Row],[36]]+laps_times[[#This Row],[37]])</f>
        <v>8.5325231481481495E-2</v>
      </c>
      <c r="AU52" s="127">
        <f>IF(ISBLANK(laps_times[[#This Row],[38]]),"DNF",    rounds_cum_time[[#This Row],[37]]+laps_times[[#This Row],[38]])</f>
        <v>8.7701388888888898E-2</v>
      </c>
      <c r="AV52" s="127">
        <f>IF(ISBLANK(laps_times[[#This Row],[39]]),"DNF",    rounds_cum_time[[#This Row],[38]]+laps_times[[#This Row],[39]])</f>
        <v>9.0142361111111124E-2</v>
      </c>
      <c r="AW52" s="127">
        <f>IF(ISBLANK(laps_times[[#This Row],[40]]),"DNF",    rounds_cum_time[[#This Row],[39]]+laps_times[[#This Row],[40]])</f>
        <v>9.2766203703703712E-2</v>
      </c>
      <c r="AX52" s="127">
        <f>IF(ISBLANK(laps_times[[#This Row],[41]]),"DNF",    rounds_cum_time[[#This Row],[40]]+laps_times[[#This Row],[41]])</f>
        <v>9.5209490740740754E-2</v>
      </c>
      <c r="AY52" s="127">
        <f>IF(ISBLANK(laps_times[[#This Row],[42]]),"DNF",    rounds_cum_time[[#This Row],[41]]+laps_times[[#This Row],[42]])</f>
        <v>9.7622685185185201E-2</v>
      </c>
      <c r="AZ52" s="127">
        <f>IF(ISBLANK(laps_times[[#This Row],[43]]),"DNF",    rounds_cum_time[[#This Row],[42]]+laps_times[[#This Row],[43]])</f>
        <v>0.10003240740740742</v>
      </c>
      <c r="BA52" s="127">
        <f>IF(ISBLANK(laps_times[[#This Row],[44]]),"DNF",    rounds_cum_time[[#This Row],[43]]+laps_times[[#This Row],[44]])</f>
        <v>0.10240972222222224</v>
      </c>
      <c r="BB52" s="127">
        <f>IF(ISBLANK(laps_times[[#This Row],[45]]),"DNF",    rounds_cum_time[[#This Row],[44]]+laps_times[[#This Row],[45]])</f>
        <v>0.10489004629629631</v>
      </c>
      <c r="BC52" s="127">
        <f>IF(ISBLANK(laps_times[[#This Row],[46]]),"DNF",    rounds_cum_time[[#This Row],[45]]+laps_times[[#This Row],[46]])</f>
        <v>0.1074513888888889</v>
      </c>
      <c r="BD52" s="127">
        <f>IF(ISBLANK(laps_times[[#This Row],[47]]),"DNF",    rounds_cum_time[[#This Row],[46]]+laps_times[[#This Row],[47]])</f>
        <v>0.11001157407407408</v>
      </c>
      <c r="BE52" s="127">
        <f>IF(ISBLANK(laps_times[[#This Row],[48]]),"DNF",    rounds_cum_time[[#This Row],[47]]+laps_times[[#This Row],[48]])</f>
        <v>0.11261226851851852</v>
      </c>
      <c r="BF52" s="127">
        <f>IF(ISBLANK(laps_times[[#This Row],[49]]),"DNF",    rounds_cum_time[[#This Row],[48]]+laps_times[[#This Row],[49]])</f>
        <v>0.11516087962962963</v>
      </c>
      <c r="BG52" s="127">
        <f>IF(ISBLANK(laps_times[[#This Row],[50]]),"DNF",    rounds_cum_time[[#This Row],[49]]+laps_times[[#This Row],[50]])</f>
        <v>0.11776388888888889</v>
      </c>
      <c r="BH52" s="127">
        <f>IF(ISBLANK(laps_times[[#This Row],[51]]),"DNF",    rounds_cum_time[[#This Row],[50]]+laps_times[[#This Row],[51]])</f>
        <v>0.1203599537037037</v>
      </c>
      <c r="BI52" s="127">
        <f>IF(ISBLANK(laps_times[[#This Row],[52]]),"DNF",    rounds_cum_time[[#This Row],[51]]+laps_times[[#This Row],[52]])</f>
        <v>0.12302893518518518</v>
      </c>
      <c r="BJ52" s="127">
        <f>IF(ISBLANK(laps_times[[#This Row],[53]]),"DNF",    rounds_cum_time[[#This Row],[52]]+laps_times[[#This Row],[53]])</f>
        <v>0.12598495370370369</v>
      </c>
      <c r="BK52" s="127">
        <f>IF(ISBLANK(laps_times[[#This Row],[54]]),"DNF",    rounds_cum_time[[#This Row],[53]]+laps_times[[#This Row],[54]])</f>
        <v>0.12868287037037035</v>
      </c>
      <c r="BL52" s="127">
        <f>IF(ISBLANK(laps_times[[#This Row],[55]]),"DNF",    rounds_cum_time[[#This Row],[54]]+laps_times[[#This Row],[55]])</f>
        <v>0.13124652777777776</v>
      </c>
      <c r="BM52" s="127">
        <f>IF(ISBLANK(laps_times[[#This Row],[56]]),"DNF",    rounds_cum_time[[#This Row],[55]]+laps_times[[#This Row],[56]])</f>
        <v>0.13385648148148147</v>
      </c>
      <c r="BN52" s="127">
        <f>IF(ISBLANK(laps_times[[#This Row],[57]]),"DNF",    rounds_cum_time[[#This Row],[56]]+laps_times[[#This Row],[57]])</f>
        <v>0.13655324074074071</v>
      </c>
      <c r="BO52" s="127">
        <f>IF(ISBLANK(laps_times[[#This Row],[58]]),"DNF",    rounds_cum_time[[#This Row],[57]]+laps_times[[#This Row],[58]])</f>
        <v>0.13921296296296293</v>
      </c>
      <c r="BP52" s="127">
        <f>IF(ISBLANK(laps_times[[#This Row],[59]]),"DNF",    rounds_cum_time[[#This Row],[58]]+laps_times[[#This Row],[59]])</f>
        <v>0.14182175925925922</v>
      </c>
      <c r="BQ52" s="127">
        <f>IF(ISBLANK(laps_times[[#This Row],[60]]),"DNF",    rounds_cum_time[[#This Row],[59]]+laps_times[[#This Row],[60]])</f>
        <v>0.14455671296296291</v>
      </c>
      <c r="BR52" s="127">
        <f>IF(ISBLANK(laps_times[[#This Row],[61]]),"DNF",    rounds_cum_time[[#This Row],[60]]+laps_times[[#This Row],[61]])</f>
        <v>0.14737152777777773</v>
      </c>
      <c r="BS52" s="127">
        <f>IF(ISBLANK(laps_times[[#This Row],[62]]),"DNF",    rounds_cum_time[[#This Row],[61]]+laps_times[[#This Row],[62]])</f>
        <v>0.15016435185185181</v>
      </c>
      <c r="BT52" s="128">
        <f>IF(ISBLANK(laps_times[[#This Row],[63]]),"DNF",    rounds_cum_time[[#This Row],[62]]+laps_times[[#This Row],[63]])</f>
        <v>0.15311805555555552</v>
      </c>
      <c r="BU52" s="128">
        <f>IF(ISBLANK(laps_times[[#This Row],[64]]),"DNF",    rounds_cum_time[[#This Row],[63]]+laps_times[[#This Row],[64]])</f>
        <v>0.155787037037037</v>
      </c>
    </row>
    <row r="53" spans="2:73" x14ac:dyDescent="0.2">
      <c r="B53" s="124">
        <f>laps_times[[#This Row],[poř]]</f>
        <v>50</v>
      </c>
      <c r="C53" s="125">
        <f>laps_times[[#This Row],[s.č.]]</f>
        <v>99</v>
      </c>
      <c r="D53" s="125" t="str">
        <f>laps_times[[#This Row],[jméno]]</f>
        <v>Pruckner Dietmar</v>
      </c>
      <c r="E53" s="126">
        <f>laps_times[[#This Row],[roč]]</f>
        <v>1965</v>
      </c>
      <c r="F53" s="126" t="str">
        <f>laps_times[[#This Row],[kat]]</f>
        <v>M50</v>
      </c>
      <c r="G53" s="126">
        <f>laps_times[[#This Row],[poř_kat]]</f>
        <v>9</v>
      </c>
      <c r="H53" s="125" t="str">
        <f>IF(ISBLANK(laps_times[[#This Row],[klub]]),"-",laps_times[[#This Row],[klub]])</f>
        <v>IFIRMI</v>
      </c>
      <c r="I53" s="161">
        <f>laps_times[[#This Row],[celk. čas]]</f>
        <v>0.15609837962962964</v>
      </c>
      <c r="J53" s="127">
        <f>laps_times[[#This Row],[1]]</f>
        <v>3.1400462962962966E-3</v>
      </c>
      <c r="K53" s="127">
        <f>IF(ISBLANK(laps_times[[#This Row],[2]]),"DNF",    rounds_cum_time[[#This Row],[1]]+laps_times[[#This Row],[2]])</f>
        <v>5.572916666666667E-3</v>
      </c>
      <c r="L53" s="127">
        <f>IF(ISBLANK(laps_times[[#This Row],[3]]),"DNF",    rounds_cum_time[[#This Row],[2]]+laps_times[[#This Row],[3]])</f>
        <v>7.9699074074074082E-3</v>
      </c>
      <c r="M53" s="127">
        <f>IF(ISBLANK(laps_times[[#This Row],[4]]),"DNF",    rounds_cum_time[[#This Row],[3]]+laps_times[[#This Row],[4]])</f>
        <v>1.0318287037037037E-2</v>
      </c>
      <c r="N53" s="127">
        <f>IF(ISBLANK(laps_times[[#This Row],[5]]),"DNF",    rounds_cum_time[[#This Row],[4]]+laps_times[[#This Row],[5]])</f>
        <v>1.2675925925925926E-2</v>
      </c>
      <c r="O53" s="127">
        <f>IF(ISBLANK(laps_times[[#This Row],[6]]),"DNF",    rounds_cum_time[[#This Row],[5]]+laps_times[[#This Row],[6]])</f>
        <v>1.5032407407407408E-2</v>
      </c>
      <c r="P53" s="127">
        <f>IF(ISBLANK(laps_times[[#This Row],[7]]),"DNF",    rounds_cum_time[[#This Row],[6]]+laps_times[[#This Row],[7]])</f>
        <v>1.7363425925925925E-2</v>
      </c>
      <c r="Q53" s="127">
        <f>IF(ISBLANK(laps_times[[#This Row],[8]]),"DNF",    rounds_cum_time[[#This Row],[7]]+laps_times[[#This Row],[8]])</f>
        <v>1.9708333333333331E-2</v>
      </c>
      <c r="R53" s="127">
        <f>IF(ISBLANK(laps_times[[#This Row],[9]]),"DNF",    rounds_cum_time[[#This Row],[8]]+laps_times[[#This Row],[9]])</f>
        <v>2.2096064814814811E-2</v>
      </c>
      <c r="S53" s="127">
        <f>IF(ISBLANK(laps_times[[#This Row],[10]]),"DNF",    rounds_cum_time[[#This Row],[9]]+laps_times[[#This Row],[10]])</f>
        <v>2.4450231481481479E-2</v>
      </c>
      <c r="T53" s="127">
        <f>IF(ISBLANK(laps_times[[#This Row],[11]]),"DNF",    rounds_cum_time[[#This Row],[10]]+laps_times[[#This Row],[11]])</f>
        <v>2.6842592592592592E-2</v>
      </c>
      <c r="U53" s="127">
        <f>IF(ISBLANK(laps_times[[#This Row],[12]]),"DNF",    rounds_cum_time[[#This Row],[11]]+laps_times[[#This Row],[12]])</f>
        <v>2.9143518518518517E-2</v>
      </c>
      <c r="V53" s="127">
        <f>IF(ISBLANK(laps_times[[#This Row],[13]]),"DNF",    rounds_cum_time[[#This Row],[12]]+laps_times[[#This Row],[13]])</f>
        <v>3.151388888888889E-2</v>
      </c>
      <c r="W53" s="127">
        <f>IF(ISBLANK(laps_times[[#This Row],[14]]),"DNF",    rounds_cum_time[[#This Row],[13]]+laps_times[[#This Row],[14]])</f>
        <v>3.3880787037037036E-2</v>
      </c>
      <c r="X53" s="127">
        <f>IF(ISBLANK(laps_times[[#This Row],[15]]),"DNF",    rounds_cum_time[[#This Row],[14]]+laps_times[[#This Row],[15]])</f>
        <v>3.6248842592592589E-2</v>
      </c>
      <c r="Y53" s="127">
        <f>IF(ISBLANK(laps_times[[#This Row],[16]]),"DNF",    rounds_cum_time[[#This Row],[15]]+laps_times[[#This Row],[16]])</f>
        <v>3.8629629629629625E-2</v>
      </c>
      <c r="Z53" s="127">
        <f>IF(ISBLANK(laps_times[[#This Row],[17]]),"DNF",    rounds_cum_time[[#This Row],[16]]+laps_times[[#This Row],[17]])</f>
        <v>4.0993055555555553E-2</v>
      </c>
      <c r="AA53" s="127">
        <f>IF(ISBLANK(laps_times[[#This Row],[18]]),"DNF",    rounds_cum_time[[#This Row],[17]]+laps_times[[#This Row],[18]])</f>
        <v>4.3296296296296291E-2</v>
      </c>
      <c r="AB53" s="127">
        <f>IF(ISBLANK(laps_times[[#This Row],[19]]),"DNF",    rounds_cum_time[[#This Row],[18]]+laps_times[[#This Row],[19]])</f>
        <v>4.5635416666666664E-2</v>
      </c>
      <c r="AC53" s="127">
        <f>IF(ISBLANK(laps_times[[#This Row],[20]]),"DNF",    rounds_cum_time[[#This Row],[19]]+laps_times[[#This Row],[20]])</f>
        <v>4.7931712962962961E-2</v>
      </c>
      <c r="AD53" s="127">
        <f>IF(ISBLANK(laps_times[[#This Row],[21]]),"DNF",    rounds_cum_time[[#This Row],[20]]+laps_times[[#This Row],[21]])</f>
        <v>5.0278935185185183E-2</v>
      </c>
      <c r="AE53" s="127">
        <f>IF(ISBLANK(laps_times[[#This Row],[22]]),"DNF",    rounds_cum_time[[#This Row],[21]]+laps_times[[#This Row],[22]])</f>
        <v>5.2583333333333329E-2</v>
      </c>
      <c r="AF53" s="127">
        <f>IF(ISBLANK(laps_times[[#This Row],[23]]),"DNF",    rounds_cum_time[[#This Row],[22]]+laps_times[[#This Row],[23]])</f>
        <v>5.4909722222222221E-2</v>
      </c>
      <c r="AG53" s="127">
        <f>IF(ISBLANK(laps_times[[#This Row],[24]]),"DNF",    rounds_cum_time[[#This Row],[23]]+laps_times[[#This Row],[24]])</f>
        <v>5.7214120370370367E-2</v>
      </c>
      <c r="AH53" s="127">
        <f>IF(ISBLANK(laps_times[[#This Row],[25]]),"DNF",    rounds_cum_time[[#This Row],[24]]+laps_times[[#This Row],[25]])</f>
        <v>5.9513888888888887E-2</v>
      </c>
      <c r="AI53" s="127">
        <f>IF(ISBLANK(laps_times[[#This Row],[26]]),"DNF",    rounds_cum_time[[#This Row],[25]]+laps_times[[#This Row],[26]])</f>
        <v>6.2055555555555551E-2</v>
      </c>
      <c r="AJ53" s="127">
        <f>IF(ISBLANK(laps_times[[#This Row],[27]]),"DNF",    rounds_cum_time[[#This Row],[26]]+laps_times[[#This Row],[27]])</f>
        <v>6.4339120370370373E-2</v>
      </c>
      <c r="AK53" s="127">
        <f>IF(ISBLANK(laps_times[[#This Row],[28]]),"DNF",    rounds_cum_time[[#This Row],[27]]+laps_times[[#This Row],[28]])</f>
        <v>6.6634259259259268E-2</v>
      </c>
      <c r="AL53" s="127">
        <f>IF(ISBLANK(laps_times[[#This Row],[29]]),"DNF",    rounds_cum_time[[#This Row],[28]]+laps_times[[#This Row],[29]])</f>
        <v>6.8947916666666678E-2</v>
      </c>
      <c r="AM53" s="127">
        <f>IF(ISBLANK(laps_times[[#This Row],[30]]),"DNF",    rounds_cum_time[[#This Row],[29]]+laps_times[[#This Row],[30]])</f>
        <v>7.1241898148148158E-2</v>
      </c>
      <c r="AN53" s="127">
        <f>IF(ISBLANK(laps_times[[#This Row],[31]]),"DNF",    rounds_cum_time[[#This Row],[30]]+laps_times[[#This Row],[31]])</f>
        <v>7.3559027777777786E-2</v>
      </c>
      <c r="AO53" s="127">
        <f>IF(ISBLANK(laps_times[[#This Row],[32]]),"DNF",    rounds_cum_time[[#This Row],[31]]+laps_times[[#This Row],[32]])</f>
        <v>7.5876157407407413E-2</v>
      </c>
      <c r="AP53" s="127">
        <f>IF(ISBLANK(laps_times[[#This Row],[33]]),"DNF",    rounds_cum_time[[#This Row],[32]]+laps_times[[#This Row],[33]])</f>
        <v>7.8371527777777783E-2</v>
      </c>
      <c r="AQ53" s="127">
        <f>IF(ISBLANK(laps_times[[#This Row],[34]]),"DNF",    rounds_cum_time[[#This Row],[33]]+laps_times[[#This Row],[34]])</f>
        <v>8.0704861111111123E-2</v>
      </c>
      <c r="AR53" s="127">
        <f>IF(ISBLANK(laps_times[[#This Row],[35]]),"DNF",    rounds_cum_time[[#This Row],[34]]+laps_times[[#This Row],[35]])</f>
        <v>8.3056712962962978E-2</v>
      </c>
      <c r="AS53" s="127">
        <f>IF(ISBLANK(laps_times[[#This Row],[36]]),"DNF",    rounds_cum_time[[#This Row],[35]]+laps_times[[#This Row],[36]])</f>
        <v>8.5422453703703716E-2</v>
      </c>
      <c r="AT53" s="127">
        <f>IF(ISBLANK(laps_times[[#This Row],[37]]),"DNF",    rounds_cum_time[[#This Row],[36]]+laps_times[[#This Row],[37]])</f>
        <v>8.7787037037037052E-2</v>
      </c>
      <c r="AU53" s="127">
        <f>IF(ISBLANK(laps_times[[#This Row],[38]]),"DNF",    rounds_cum_time[[#This Row],[37]]+laps_times[[#This Row],[38]])</f>
        <v>9.0149305555555573E-2</v>
      </c>
      <c r="AV53" s="127">
        <f>IF(ISBLANK(laps_times[[#This Row],[39]]),"DNF",    rounds_cum_time[[#This Row],[38]]+laps_times[[#This Row],[39]])</f>
        <v>9.2509259259259277E-2</v>
      </c>
      <c r="AW53" s="127">
        <f>IF(ISBLANK(laps_times[[#This Row],[40]]),"DNF",    rounds_cum_time[[#This Row],[39]]+laps_times[[#This Row],[40]])</f>
        <v>9.5349537037037052E-2</v>
      </c>
      <c r="AX53" s="127">
        <f>IF(ISBLANK(laps_times[[#This Row],[41]]),"DNF",    rounds_cum_time[[#This Row],[40]]+laps_times[[#This Row],[41]])</f>
        <v>9.7759259259259268E-2</v>
      </c>
      <c r="AY53" s="127">
        <f>IF(ISBLANK(laps_times[[#This Row],[42]]),"DNF",    rounds_cum_time[[#This Row],[41]]+laps_times[[#This Row],[42]])</f>
        <v>0.10012962962962964</v>
      </c>
      <c r="AZ53" s="127">
        <f>IF(ISBLANK(laps_times[[#This Row],[43]]),"DNF",    rounds_cum_time[[#This Row],[42]]+laps_times[[#This Row],[43]])</f>
        <v>0.10254398148148149</v>
      </c>
      <c r="BA53" s="127">
        <f>IF(ISBLANK(laps_times[[#This Row],[44]]),"DNF",    rounds_cum_time[[#This Row],[43]]+laps_times[[#This Row],[44]])</f>
        <v>0.10494212962962964</v>
      </c>
      <c r="BB53" s="127">
        <f>IF(ISBLANK(laps_times[[#This Row],[45]]),"DNF",    rounds_cum_time[[#This Row],[44]]+laps_times[[#This Row],[45]])</f>
        <v>0.10746875</v>
      </c>
      <c r="BC53" s="127">
        <f>IF(ISBLANK(laps_times[[#This Row],[46]]),"DNF",    rounds_cum_time[[#This Row],[45]]+laps_times[[#This Row],[46]])</f>
        <v>0.10986111111111112</v>
      </c>
      <c r="BD53" s="127">
        <f>IF(ISBLANK(laps_times[[#This Row],[47]]),"DNF",    rounds_cum_time[[#This Row],[46]]+laps_times[[#This Row],[47]])</f>
        <v>0.11228240740740741</v>
      </c>
      <c r="BE53" s="127">
        <f>IF(ISBLANK(laps_times[[#This Row],[48]]),"DNF",    rounds_cum_time[[#This Row],[47]]+laps_times[[#This Row],[48]])</f>
        <v>0.11472337962962964</v>
      </c>
      <c r="BF53" s="127">
        <f>IF(ISBLANK(laps_times[[#This Row],[49]]),"DNF",    rounds_cum_time[[#This Row],[48]]+laps_times[[#This Row],[49]])</f>
        <v>0.11731712962962965</v>
      </c>
      <c r="BG53" s="127">
        <f>IF(ISBLANK(laps_times[[#This Row],[50]]),"DNF",    rounds_cum_time[[#This Row],[49]]+laps_times[[#This Row],[50]])</f>
        <v>0.11987615740740742</v>
      </c>
      <c r="BH53" s="127">
        <f>IF(ISBLANK(laps_times[[#This Row],[51]]),"DNF",    rounds_cum_time[[#This Row],[50]]+laps_times[[#This Row],[51]])</f>
        <v>0.12230324074074075</v>
      </c>
      <c r="BI53" s="127">
        <f>IF(ISBLANK(laps_times[[#This Row],[52]]),"DNF",    rounds_cum_time[[#This Row],[51]]+laps_times[[#This Row],[52]])</f>
        <v>0.12492824074074076</v>
      </c>
      <c r="BJ53" s="127">
        <f>IF(ISBLANK(laps_times[[#This Row],[53]]),"DNF",    rounds_cum_time[[#This Row],[52]]+laps_times[[#This Row],[53]])</f>
        <v>0.12747222222222224</v>
      </c>
      <c r="BK53" s="127">
        <f>IF(ISBLANK(laps_times[[#This Row],[54]]),"DNF",    rounds_cum_time[[#This Row],[53]]+laps_times[[#This Row],[54]])</f>
        <v>0.13002546296296297</v>
      </c>
      <c r="BL53" s="127">
        <f>IF(ISBLANK(laps_times[[#This Row],[55]]),"DNF",    rounds_cum_time[[#This Row],[54]]+laps_times[[#This Row],[55]])</f>
        <v>0.13257175925925926</v>
      </c>
      <c r="BM53" s="127">
        <f>IF(ISBLANK(laps_times[[#This Row],[56]]),"DNF",    rounds_cum_time[[#This Row],[55]]+laps_times[[#This Row],[56]])</f>
        <v>0.13526157407407408</v>
      </c>
      <c r="BN53" s="127">
        <f>IF(ISBLANK(laps_times[[#This Row],[57]]),"DNF",    rounds_cum_time[[#This Row],[56]]+laps_times[[#This Row],[57]])</f>
        <v>0.13777083333333334</v>
      </c>
      <c r="BO53" s="127">
        <f>IF(ISBLANK(laps_times[[#This Row],[58]]),"DNF",    rounds_cum_time[[#This Row],[57]]+laps_times[[#This Row],[58]])</f>
        <v>0.14063541666666668</v>
      </c>
      <c r="BP53" s="127">
        <f>IF(ISBLANK(laps_times[[#This Row],[59]]),"DNF",    rounds_cum_time[[#This Row],[58]]+laps_times[[#This Row],[59]])</f>
        <v>0.1432627314814815</v>
      </c>
      <c r="BQ53" s="127">
        <f>IF(ISBLANK(laps_times[[#This Row],[60]]),"DNF",    rounds_cum_time[[#This Row],[59]]+laps_times[[#This Row],[60]])</f>
        <v>0.14586111111111114</v>
      </c>
      <c r="BR53" s="127">
        <f>IF(ISBLANK(laps_times[[#This Row],[61]]),"DNF",    rounds_cum_time[[#This Row],[60]]+laps_times[[#This Row],[61]])</f>
        <v>0.14846412037037041</v>
      </c>
      <c r="BS53" s="127">
        <f>IF(ISBLANK(laps_times[[#This Row],[62]]),"DNF",    rounds_cum_time[[#This Row],[61]]+laps_times[[#This Row],[62]])</f>
        <v>0.15120833333333336</v>
      </c>
      <c r="BT53" s="128">
        <f>IF(ISBLANK(laps_times[[#This Row],[63]]),"DNF",    rounds_cum_time[[#This Row],[62]]+laps_times[[#This Row],[63]])</f>
        <v>0.15367361111111114</v>
      </c>
      <c r="BU53" s="128">
        <f>IF(ISBLANK(laps_times[[#This Row],[64]]),"DNF",    rounds_cum_time[[#This Row],[63]]+laps_times[[#This Row],[64]])</f>
        <v>0.15609837962962966</v>
      </c>
    </row>
    <row r="54" spans="2:73" x14ac:dyDescent="0.2">
      <c r="B54" s="124">
        <f>laps_times[[#This Row],[poř]]</f>
        <v>51</v>
      </c>
      <c r="C54" s="125">
        <f>laps_times[[#This Row],[s.č.]]</f>
        <v>10</v>
      </c>
      <c r="D54" s="125" t="str">
        <f>laps_times[[#This Row],[jméno]]</f>
        <v>Šimek Miroslav</v>
      </c>
      <c r="E54" s="126">
        <f>laps_times[[#This Row],[roč]]</f>
        <v>1966</v>
      </c>
      <c r="F54" s="126" t="str">
        <f>laps_times[[#This Row],[kat]]</f>
        <v>M50</v>
      </c>
      <c r="G54" s="126">
        <f>laps_times[[#This Row],[poř_kat]]</f>
        <v>10</v>
      </c>
      <c r="H54" s="125" t="str">
        <f>IF(ISBLANK(laps_times[[#This Row],[klub]]),"-",laps_times[[#This Row],[klub]])</f>
        <v>TC Dvořák</v>
      </c>
      <c r="I54" s="161">
        <f>laps_times[[#This Row],[celk. čas]]</f>
        <v>0.15680092592592593</v>
      </c>
      <c r="J54" s="127">
        <f>laps_times[[#This Row],[1]]</f>
        <v>2.8402777777777779E-3</v>
      </c>
      <c r="K54" s="127">
        <f>IF(ISBLANK(laps_times[[#This Row],[2]]),"DNF",    rounds_cum_time[[#This Row],[1]]+laps_times[[#This Row],[2]])</f>
        <v>5.1909722222222218E-3</v>
      </c>
      <c r="L54" s="127">
        <f>IF(ISBLANK(laps_times[[#This Row],[3]]),"DNF",    rounds_cum_time[[#This Row],[2]]+laps_times[[#This Row],[3]])</f>
        <v>7.5462962962962957E-3</v>
      </c>
      <c r="M54" s="127">
        <f>IF(ISBLANK(laps_times[[#This Row],[4]]),"DNF",    rounds_cum_time[[#This Row],[3]]+laps_times[[#This Row],[4]])</f>
        <v>9.8530092592592593E-3</v>
      </c>
      <c r="N54" s="127">
        <f>IF(ISBLANK(laps_times[[#This Row],[5]]),"DNF",    rounds_cum_time[[#This Row],[4]]+laps_times[[#This Row],[5]])</f>
        <v>1.2171296296296296E-2</v>
      </c>
      <c r="O54" s="127">
        <f>IF(ISBLANK(laps_times[[#This Row],[6]]),"DNF",    rounds_cum_time[[#This Row],[5]]+laps_times[[#This Row],[6]])</f>
        <v>1.4530092592592593E-2</v>
      </c>
      <c r="P54" s="127">
        <f>IF(ISBLANK(laps_times[[#This Row],[7]]),"DNF",    rounds_cum_time[[#This Row],[6]]+laps_times[[#This Row],[7]])</f>
        <v>1.6902777777777777E-2</v>
      </c>
      <c r="Q54" s="127">
        <f>IF(ISBLANK(laps_times[[#This Row],[8]]),"DNF",    rounds_cum_time[[#This Row],[7]]+laps_times[[#This Row],[8]])</f>
        <v>1.926736111111111E-2</v>
      </c>
      <c r="R54" s="127">
        <f>IF(ISBLANK(laps_times[[#This Row],[9]]),"DNF",    rounds_cum_time[[#This Row],[8]]+laps_times[[#This Row],[9]])</f>
        <v>2.1604166666666667E-2</v>
      </c>
      <c r="S54" s="127">
        <f>IF(ISBLANK(laps_times[[#This Row],[10]]),"DNF",    rounds_cum_time[[#This Row],[9]]+laps_times[[#This Row],[10]])</f>
        <v>2.396875E-2</v>
      </c>
      <c r="T54" s="127">
        <f>IF(ISBLANK(laps_times[[#This Row],[11]]),"DNF",    rounds_cum_time[[#This Row],[10]]+laps_times[[#This Row],[11]])</f>
        <v>2.6333333333333334E-2</v>
      </c>
      <c r="U54" s="127">
        <f>IF(ISBLANK(laps_times[[#This Row],[12]]),"DNF",    rounds_cum_time[[#This Row],[11]]+laps_times[[#This Row],[12]])</f>
        <v>2.8743055555555556E-2</v>
      </c>
      <c r="V54" s="127">
        <f>IF(ISBLANK(laps_times[[#This Row],[13]]),"DNF",    rounds_cum_time[[#This Row],[12]]+laps_times[[#This Row],[13]])</f>
        <v>3.1112268518518518E-2</v>
      </c>
      <c r="W54" s="127">
        <f>IF(ISBLANK(laps_times[[#This Row],[14]]),"DNF",    rounds_cum_time[[#This Row],[13]]+laps_times[[#This Row],[14]])</f>
        <v>3.348148148148148E-2</v>
      </c>
      <c r="X54" s="127">
        <f>IF(ISBLANK(laps_times[[#This Row],[15]]),"DNF",    rounds_cum_time[[#This Row],[14]]+laps_times[[#This Row],[15]])</f>
        <v>3.5853009259259258E-2</v>
      </c>
      <c r="Y54" s="127">
        <f>IF(ISBLANK(laps_times[[#This Row],[16]]),"DNF",    rounds_cum_time[[#This Row],[15]]+laps_times[[#This Row],[16]])</f>
        <v>3.8204861111111113E-2</v>
      </c>
      <c r="Z54" s="127">
        <f>IF(ISBLANK(laps_times[[#This Row],[17]]),"DNF",    rounds_cum_time[[#This Row],[16]]+laps_times[[#This Row],[17]])</f>
        <v>4.054166666666667E-2</v>
      </c>
      <c r="AA54" s="127">
        <f>IF(ISBLANK(laps_times[[#This Row],[18]]),"DNF",    rounds_cum_time[[#This Row],[17]]+laps_times[[#This Row],[18]])</f>
        <v>4.2932870370370371E-2</v>
      </c>
      <c r="AB54" s="127">
        <f>IF(ISBLANK(laps_times[[#This Row],[19]]),"DNF",    rounds_cum_time[[#This Row],[18]]+laps_times[[#This Row],[19]])</f>
        <v>4.5319444444444447E-2</v>
      </c>
      <c r="AC54" s="127">
        <f>IF(ISBLANK(laps_times[[#This Row],[20]]),"DNF",    rounds_cum_time[[#This Row],[19]]+laps_times[[#This Row],[20]])</f>
        <v>4.7710648148148148E-2</v>
      </c>
      <c r="AD54" s="127">
        <f>IF(ISBLANK(laps_times[[#This Row],[21]]),"DNF",    rounds_cum_time[[#This Row],[20]]+laps_times[[#This Row],[21]])</f>
        <v>5.0156249999999999E-2</v>
      </c>
      <c r="AE54" s="127">
        <f>IF(ISBLANK(laps_times[[#This Row],[22]]),"DNF",    rounds_cum_time[[#This Row],[21]]+laps_times[[#This Row],[22]])</f>
        <v>5.2528935185185185E-2</v>
      </c>
      <c r="AF54" s="127">
        <f>IF(ISBLANK(laps_times[[#This Row],[23]]),"DNF",    rounds_cum_time[[#This Row],[22]]+laps_times[[#This Row],[23]])</f>
        <v>5.4895833333333331E-2</v>
      </c>
      <c r="AG54" s="127">
        <f>IF(ISBLANK(laps_times[[#This Row],[24]]),"DNF",    rounds_cum_time[[#This Row],[23]]+laps_times[[#This Row],[24]])</f>
        <v>5.7298611111111106E-2</v>
      </c>
      <c r="AH54" s="127">
        <f>IF(ISBLANK(laps_times[[#This Row],[25]]),"DNF",    rounds_cum_time[[#This Row],[24]]+laps_times[[#This Row],[25]])</f>
        <v>5.9706018518518512E-2</v>
      </c>
      <c r="AI54" s="127">
        <f>IF(ISBLANK(laps_times[[#This Row],[26]]),"DNF",    rounds_cum_time[[#This Row],[25]]+laps_times[[#This Row],[26]])</f>
        <v>6.2108796296296287E-2</v>
      </c>
      <c r="AJ54" s="127">
        <f>IF(ISBLANK(laps_times[[#This Row],[27]]),"DNF",    rounds_cum_time[[#This Row],[26]]+laps_times[[#This Row],[27]])</f>
        <v>6.4546296296296282E-2</v>
      </c>
      <c r="AK54" s="127">
        <f>IF(ISBLANK(laps_times[[#This Row],[28]]),"DNF",    rounds_cum_time[[#This Row],[27]]+laps_times[[#This Row],[28]])</f>
        <v>6.698842592592591E-2</v>
      </c>
      <c r="AL54" s="127">
        <f>IF(ISBLANK(laps_times[[#This Row],[29]]),"DNF",    rounds_cum_time[[#This Row],[28]]+laps_times[[#This Row],[29]])</f>
        <v>6.9412037037037022E-2</v>
      </c>
      <c r="AM54" s="127">
        <f>IF(ISBLANK(laps_times[[#This Row],[30]]),"DNF",    rounds_cum_time[[#This Row],[29]]+laps_times[[#This Row],[30]])</f>
        <v>7.1909722222222208E-2</v>
      </c>
      <c r="AN54" s="127">
        <f>IF(ISBLANK(laps_times[[#This Row],[31]]),"DNF",    rounds_cum_time[[#This Row],[30]]+laps_times[[#This Row],[31]])</f>
        <v>7.4364583333333317E-2</v>
      </c>
      <c r="AO54" s="127">
        <f>IF(ISBLANK(laps_times[[#This Row],[32]]),"DNF",    rounds_cum_time[[#This Row],[31]]+laps_times[[#This Row],[32]])</f>
        <v>7.6805555555555544E-2</v>
      </c>
      <c r="AP54" s="127">
        <f>IF(ISBLANK(laps_times[[#This Row],[33]]),"DNF",    rounds_cum_time[[#This Row],[32]]+laps_times[[#This Row],[33]])</f>
        <v>7.9120370370370355E-2</v>
      </c>
      <c r="AQ54" s="127">
        <f>IF(ISBLANK(laps_times[[#This Row],[34]]),"DNF",    rounds_cum_time[[#This Row],[33]]+laps_times[[#This Row],[34]])</f>
        <v>8.1453703703703695E-2</v>
      </c>
      <c r="AR54" s="127">
        <f>IF(ISBLANK(laps_times[[#This Row],[35]]),"DNF",    rounds_cum_time[[#This Row],[34]]+laps_times[[#This Row],[35]])</f>
        <v>8.3504629629629623E-2</v>
      </c>
      <c r="AS54" s="127">
        <f>IF(ISBLANK(laps_times[[#This Row],[36]]),"DNF",    rounds_cum_time[[#This Row],[35]]+laps_times[[#This Row],[36]])</f>
        <v>8.5855324074074063E-2</v>
      </c>
      <c r="AT54" s="127">
        <f>IF(ISBLANK(laps_times[[#This Row],[37]]),"DNF",    rounds_cum_time[[#This Row],[36]]+laps_times[[#This Row],[37]])</f>
        <v>8.8243055555555547E-2</v>
      </c>
      <c r="AU54" s="127">
        <f>IF(ISBLANK(laps_times[[#This Row],[38]]),"DNF",    rounds_cum_time[[#This Row],[37]]+laps_times[[#This Row],[38]])</f>
        <v>9.0611111111111101E-2</v>
      </c>
      <c r="AV54" s="127">
        <f>IF(ISBLANK(laps_times[[#This Row],[39]]),"DNF",    rounds_cum_time[[#This Row],[38]]+laps_times[[#This Row],[39]])</f>
        <v>9.2782407407407397E-2</v>
      </c>
      <c r="AW54" s="127">
        <f>IF(ISBLANK(laps_times[[#This Row],[40]]),"DNF",    rounds_cum_time[[#This Row],[39]]+laps_times[[#This Row],[40]])</f>
        <v>9.5135416666666653E-2</v>
      </c>
      <c r="AX54" s="127">
        <f>IF(ISBLANK(laps_times[[#This Row],[41]]),"DNF",    rounds_cum_time[[#This Row],[40]]+laps_times[[#This Row],[41]])</f>
        <v>9.7590277777777762E-2</v>
      </c>
      <c r="AY54" s="127">
        <f>IF(ISBLANK(laps_times[[#This Row],[42]]),"DNF",    rounds_cum_time[[#This Row],[41]]+laps_times[[#This Row],[42]])</f>
        <v>0.10004513888888887</v>
      </c>
      <c r="AZ54" s="127">
        <f>IF(ISBLANK(laps_times[[#This Row],[43]]),"DNF",    rounds_cum_time[[#This Row],[42]]+laps_times[[#This Row],[43]])</f>
        <v>0.10249189814814813</v>
      </c>
      <c r="BA54" s="127">
        <f>IF(ISBLANK(laps_times[[#This Row],[44]]),"DNF",    rounds_cum_time[[#This Row],[43]]+laps_times[[#This Row],[44]])</f>
        <v>0.1048634259259259</v>
      </c>
      <c r="BB54" s="127">
        <f>IF(ISBLANK(laps_times[[#This Row],[45]]),"DNF",    rounds_cum_time[[#This Row],[44]]+laps_times[[#This Row],[45]])</f>
        <v>0.10712152777777775</v>
      </c>
      <c r="BC54" s="127">
        <f>IF(ISBLANK(laps_times[[#This Row],[46]]),"DNF",    rounds_cum_time[[#This Row],[45]]+laps_times[[#This Row],[46]])</f>
        <v>0.10954513888888887</v>
      </c>
      <c r="BD54" s="127">
        <f>IF(ISBLANK(laps_times[[#This Row],[47]]),"DNF",    rounds_cum_time[[#This Row],[46]]+laps_times[[#This Row],[47]])</f>
        <v>0.11201157407407406</v>
      </c>
      <c r="BE54" s="127">
        <f>IF(ISBLANK(laps_times[[#This Row],[48]]),"DNF",    rounds_cum_time[[#This Row],[47]]+laps_times[[#This Row],[48]])</f>
        <v>0.11446874999999998</v>
      </c>
      <c r="BF54" s="127">
        <f>IF(ISBLANK(laps_times[[#This Row],[49]]),"DNF",    rounds_cum_time[[#This Row],[48]]+laps_times[[#This Row],[49]])</f>
        <v>0.11685300925925923</v>
      </c>
      <c r="BG54" s="127">
        <f>IF(ISBLANK(laps_times[[#This Row],[50]]),"DNF",    rounds_cum_time[[#This Row],[49]]+laps_times[[#This Row],[50]])</f>
        <v>0.11945254629629627</v>
      </c>
      <c r="BH54" s="127">
        <f>IF(ISBLANK(laps_times[[#This Row],[51]]),"DNF",    rounds_cum_time[[#This Row],[50]]+laps_times[[#This Row],[51]])</f>
        <v>0.12188310185185183</v>
      </c>
      <c r="BI54" s="127">
        <f>IF(ISBLANK(laps_times[[#This Row],[52]]),"DNF",    rounds_cum_time[[#This Row],[51]]+laps_times[[#This Row],[52]])</f>
        <v>0.12442939814814813</v>
      </c>
      <c r="BJ54" s="127">
        <f>IF(ISBLANK(laps_times[[#This Row],[53]]),"DNF",    rounds_cum_time[[#This Row],[52]]+laps_times[[#This Row],[53]])</f>
        <v>0.12690509259259258</v>
      </c>
      <c r="BK54" s="127">
        <f>IF(ISBLANK(laps_times[[#This Row],[54]]),"DNF",    rounds_cum_time[[#This Row],[53]]+laps_times[[#This Row],[54]])</f>
        <v>0.12951736111111109</v>
      </c>
      <c r="BL54" s="127">
        <f>IF(ISBLANK(laps_times[[#This Row],[55]]),"DNF",    rounds_cum_time[[#This Row],[54]]+laps_times[[#This Row],[55]])</f>
        <v>0.13221412037037034</v>
      </c>
      <c r="BM54" s="127">
        <f>IF(ISBLANK(laps_times[[#This Row],[56]]),"DNF",    rounds_cum_time[[#This Row],[55]]+laps_times[[#This Row],[56]])</f>
        <v>0.1346782407407407</v>
      </c>
      <c r="BN54" s="127">
        <f>IF(ISBLANK(laps_times[[#This Row],[57]]),"DNF",    rounds_cum_time[[#This Row],[56]]+laps_times[[#This Row],[57]])</f>
        <v>0.13736342592592587</v>
      </c>
      <c r="BO54" s="127">
        <f>IF(ISBLANK(laps_times[[#This Row],[58]]),"DNF",    rounds_cum_time[[#This Row],[57]]+laps_times[[#This Row],[58]])</f>
        <v>0.14003356481481477</v>
      </c>
      <c r="BP54" s="127">
        <f>IF(ISBLANK(laps_times[[#This Row],[59]]),"DNF",    rounds_cum_time[[#This Row],[58]]+laps_times[[#This Row],[59]])</f>
        <v>0.14263773148148143</v>
      </c>
      <c r="BQ54" s="127">
        <f>IF(ISBLANK(laps_times[[#This Row],[60]]),"DNF",    rounds_cum_time[[#This Row],[59]]+laps_times[[#This Row],[60]])</f>
        <v>0.14540740740740735</v>
      </c>
      <c r="BR54" s="127">
        <f>IF(ISBLANK(laps_times[[#This Row],[61]]),"DNF",    rounds_cum_time[[#This Row],[60]]+laps_times[[#This Row],[61]])</f>
        <v>0.14821874999999993</v>
      </c>
      <c r="BS54" s="127">
        <f>IF(ISBLANK(laps_times[[#This Row],[62]]),"DNF",    rounds_cum_time[[#This Row],[61]]+laps_times[[#This Row],[62]])</f>
        <v>0.15107523148148141</v>
      </c>
      <c r="BT54" s="128">
        <f>IF(ISBLANK(laps_times[[#This Row],[63]]),"DNF",    rounds_cum_time[[#This Row],[62]]+laps_times[[#This Row],[63]])</f>
        <v>0.15397685185185178</v>
      </c>
      <c r="BU54" s="128">
        <f>IF(ISBLANK(laps_times[[#This Row],[64]]),"DNF",    rounds_cum_time[[#This Row],[63]]+laps_times[[#This Row],[64]])</f>
        <v>0.15680092592592584</v>
      </c>
    </row>
    <row r="55" spans="2:73" x14ac:dyDescent="0.2">
      <c r="B55" s="124">
        <f>laps_times[[#This Row],[poř]]</f>
        <v>52</v>
      </c>
      <c r="C55" s="125">
        <f>laps_times[[#This Row],[s.č.]]</f>
        <v>3</v>
      </c>
      <c r="D55" s="125" t="str">
        <f>laps_times[[#This Row],[jméno]]</f>
        <v>Benda Vladislav</v>
      </c>
      <c r="E55" s="126">
        <f>laps_times[[#This Row],[roč]]</f>
        <v>1978</v>
      </c>
      <c r="F55" s="126" t="str">
        <f>laps_times[[#This Row],[kat]]</f>
        <v>M30</v>
      </c>
      <c r="G55" s="126">
        <f>laps_times[[#This Row],[poř_kat]]</f>
        <v>20</v>
      </c>
      <c r="H55" s="125" t="str">
        <f>IF(ISBLANK(laps_times[[#This Row],[klub]]),"-",laps_times[[#This Row],[klub]])</f>
        <v>JBP</v>
      </c>
      <c r="I55" s="161">
        <f>laps_times[[#This Row],[celk. čas]]</f>
        <v>0.15686574074074075</v>
      </c>
      <c r="J55" s="127">
        <f>laps_times[[#This Row],[1]]</f>
        <v>2.5416666666666669E-3</v>
      </c>
      <c r="K55" s="127">
        <f>IF(ISBLANK(laps_times[[#This Row],[2]]),"DNF",    rounds_cum_time[[#This Row],[1]]+laps_times[[#This Row],[2]])</f>
        <v>4.627314814814815E-3</v>
      </c>
      <c r="L55" s="127">
        <f>IF(ISBLANK(laps_times[[#This Row],[3]]),"DNF",    rounds_cum_time[[#This Row],[2]]+laps_times[[#This Row],[3]])</f>
        <v>6.75925925925926E-3</v>
      </c>
      <c r="M55" s="127">
        <f>IF(ISBLANK(laps_times[[#This Row],[4]]),"DNF",    rounds_cum_time[[#This Row],[3]]+laps_times[[#This Row],[4]])</f>
        <v>8.9733796296296298E-3</v>
      </c>
      <c r="N55" s="127">
        <f>IF(ISBLANK(laps_times[[#This Row],[5]]),"DNF",    rounds_cum_time[[#This Row],[4]]+laps_times[[#This Row],[5]])</f>
        <v>1.1206018518518518E-2</v>
      </c>
      <c r="O55" s="127">
        <f>IF(ISBLANK(laps_times[[#This Row],[6]]),"DNF",    rounds_cum_time[[#This Row],[5]]+laps_times[[#This Row],[6]])</f>
        <v>1.34375E-2</v>
      </c>
      <c r="P55" s="127">
        <f>IF(ISBLANK(laps_times[[#This Row],[7]]),"DNF",    rounds_cum_time[[#This Row],[6]]+laps_times[[#This Row],[7]])</f>
        <v>1.5679398148148147E-2</v>
      </c>
      <c r="Q55" s="127">
        <f>IF(ISBLANK(laps_times[[#This Row],[8]]),"DNF",    rounds_cum_time[[#This Row],[7]]+laps_times[[#This Row],[8]])</f>
        <v>1.7902777777777778E-2</v>
      </c>
      <c r="R55" s="127">
        <f>IF(ISBLANK(laps_times[[#This Row],[9]]),"DNF",    rounds_cum_time[[#This Row],[8]]+laps_times[[#This Row],[9]])</f>
        <v>2.0208333333333335E-2</v>
      </c>
      <c r="S55" s="127">
        <f>IF(ISBLANK(laps_times[[#This Row],[10]]),"DNF",    rounds_cum_time[[#This Row],[9]]+laps_times[[#This Row],[10]])</f>
        <v>2.2609953703703705E-2</v>
      </c>
      <c r="T55" s="127">
        <f>IF(ISBLANK(laps_times[[#This Row],[11]]),"DNF",    rounds_cum_time[[#This Row],[10]]+laps_times[[#This Row],[11]])</f>
        <v>2.5012731481481483E-2</v>
      </c>
      <c r="U55" s="127">
        <f>IF(ISBLANK(laps_times[[#This Row],[12]]),"DNF",    rounds_cum_time[[#This Row],[11]]+laps_times[[#This Row],[12]])</f>
        <v>2.7325231481481482E-2</v>
      </c>
      <c r="V55" s="127">
        <f>IF(ISBLANK(laps_times[[#This Row],[13]]),"DNF",    rounds_cum_time[[#This Row],[12]]+laps_times[[#This Row],[13]])</f>
        <v>2.9618055555555557E-2</v>
      </c>
      <c r="W55" s="127">
        <f>IF(ISBLANK(laps_times[[#This Row],[14]]),"DNF",    rounds_cum_time[[#This Row],[13]]+laps_times[[#This Row],[14]])</f>
        <v>3.1980324074074078E-2</v>
      </c>
      <c r="X55" s="127">
        <f>IF(ISBLANK(laps_times[[#This Row],[15]]),"DNF",    rounds_cum_time[[#This Row],[14]]+laps_times[[#This Row],[15]])</f>
        <v>3.4331018518518525E-2</v>
      </c>
      <c r="Y55" s="127">
        <f>IF(ISBLANK(laps_times[[#This Row],[16]]),"DNF",    rounds_cum_time[[#This Row],[15]]+laps_times[[#This Row],[16]])</f>
        <v>3.6645833333333343E-2</v>
      </c>
      <c r="Z55" s="127">
        <f>IF(ISBLANK(laps_times[[#This Row],[17]]),"DNF",    rounds_cum_time[[#This Row],[16]]+laps_times[[#This Row],[17]])</f>
        <v>3.9134259259259271E-2</v>
      </c>
      <c r="AA55" s="127">
        <f>IF(ISBLANK(laps_times[[#This Row],[18]]),"DNF",    rounds_cum_time[[#This Row],[17]]+laps_times[[#This Row],[18]])</f>
        <v>4.1506944444444457E-2</v>
      </c>
      <c r="AB55" s="127">
        <f>IF(ISBLANK(laps_times[[#This Row],[19]]),"DNF",    rounds_cum_time[[#This Row],[18]]+laps_times[[#This Row],[19]])</f>
        <v>4.3815972222222235E-2</v>
      </c>
      <c r="AC55" s="127">
        <f>IF(ISBLANK(laps_times[[#This Row],[20]]),"DNF",    rounds_cum_time[[#This Row],[19]]+laps_times[[#This Row],[20]])</f>
        <v>4.6158564814814826E-2</v>
      </c>
      <c r="AD55" s="127">
        <f>IF(ISBLANK(laps_times[[#This Row],[21]]),"DNF",    rounds_cum_time[[#This Row],[20]]+laps_times[[#This Row],[21]])</f>
        <v>4.8497685185185199E-2</v>
      </c>
      <c r="AE55" s="127">
        <f>IF(ISBLANK(laps_times[[#This Row],[22]]),"DNF",    rounds_cum_time[[#This Row],[21]]+laps_times[[#This Row],[22]])</f>
        <v>5.0784722222222238E-2</v>
      </c>
      <c r="AF55" s="127">
        <f>IF(ISBLANK(laps_times[[#This Row],[23]]),"DNF",    rounds_cum_time[[#This Row],[22]]+laps_times[[#This Row],[23]])</f>
        <v>5.3100694444444457E-2</v>
      </c>
      <c r="AG55" s="127">
        <f>IF(ISBLANK(laps_times[[#This Row],[24]]),"DNF",    rounds_cum_time[[#This Row],[23]]+laps_times[[#This Row],[24]])</f>
        <v>5.5394675925925937E-2</v>
      </c>
      <c r="AH55" s="127">
        <f>IF(ISBLANK(laps_times[[#This Row],[25]]),"DNF",    rounds_cum_time[[#This Row],[24]]+laps_times[[#This Row],[25]])</f>
        <v>5.781828703703705E-2</v>
      </c>
      <c r="AI55" s="127">
        <f>IF(ISBLANK(laps_times[[#This Row],[26]]),"DNF",    rounds_cum_time[[#This Row],[25]]+laps_times[[#This Row],[26]])</f>
        <v>6.0130787037037052E-2</v>
      </c>
      <c r="AJ55" s="127">
        <f>IF(ISBLANK(laps_times[[#This Row],[27]]),"DNF",    rounds_cum_time[[#This Row],[26]]+laps_times[[#This Row],[27]])</f>
        <v>6.2495370370370389E-2</v>
      </c>
      <c r="AK55" s="127">
        <f>IF(ISBLANK(laps_times[[#This Row],[28]]),"DNF",    rounds_cum_time[[#This Row],[27]]+laps_times[[#This Row],[28]])</f>
        <v>6.4836805555555571E-2</v>
      </c>
      <c r="AL55" s="127">
        <f>IF(ISBLANK(laps_times[[#This Row],[29]]),"DNF",    rounds_cum_time[[#This Row],[28]]+laps_times[[#This Row],[29]])</f>
        <v>6.7221064814814824E-2</v>
      </c>
      <c r="AM55" s="127">
        <f>IF(ISBLANK(laps_times[[#This Row],[30]]),"DNF",    rounds_cum_time[[#This Row],[29]]+laps_times[[#This Row],[30]])</f>
        <v>6.9701388888888896E-2</v>
      </c>
      <c r="AN55" s="127">
        <f>IF(ISBLANK(laps_times[[#This Row],[31]]),"DNF",    rounds_cum_time[[#This Row],[30]]+laps_times[[#This Row],[31]])</f>
        <v>7.2046296296296303E-2</v>
      </c>
      <c r="AO55" s="127">
        <f>IF(ISBLANK(laps_times[[#This Row],[32]]),"DNF",    rounds_cum_time[[#This Row],[31]]+laps_times[[#This Row],[32]])</f>
        <v>7.4393518518518525E-2</v>
      </c>
      <c r="AP55" s="127">
        <f>IF(ISBLANK(laps_times[[#This Row],[33]]),"DNF",    rounds_cum_time[[#This Row],[32]]+laps_times[[#This Row],[33]])</f>
        <v>7.6814814814814822E-2</v>
      </c>
      <c r="AQ55" s="127">
        <f>IF(ISBLANK(laps_times[[#This Row],[34]]),"DNF",    rounds_cum_time[[#This Row],[33]]+laps_times[[#This Row],[34]])</f>
        <v>7.9156250000000011E-2</v>
      </c>
      <c r="AR55" s="127">
        <f>IF(ISBLANK(laps_times[[#This Row],[35]]),"DNF",    rounds_cum_time[[#This Row],[34]]+laps_times[[#This Row],[35]])</f>
        <v>8.1531250000000013E-2</v>
      </c>
      <c r="AS55" s="127">
        <f>IF(ISBLANK(laps_times[[#This Row],[36]]),"DNF",    rounds_cum_time[[#This Row],[35]]+laps_times[[#This Row],[36]])</f>
        <v>8.3891203703703718E-2</v>
      </c>
      <c r="AT55" s="127">
        <f>IF(ISBLANK(laps_times[[#This Row],[37]]),"DNF",    rounds_cum_time[[#This Row],[36]]+laps_times[[#This Row],[37]])</f>
        <v>8.6417824074074084E-2</v>
      </c>
      <c r="AU55" s="127">
        <f>IF(ISBLANK(laps_times[[#This Row],[38]]),"DNF",    rounds_cum_time[[#This Row],[37]]+laps_times[[#This Row],[38]])</f>
        <v>8.8856481481481495E-2</v>
      </c>
      <c r="AV55" s="127">
        <f>IF(ISBLANK(laps_times[[#This Row],[39]]),"DNF",    rounds_cum_time[[#This Row],[38]]+laps_times[[#This Row],[39]])</f>
        <v>9.13425925925926E-2</v>
      </c>
      <c r="AW55" s="127">
        <f>IF(ISBLANK(laps_times[[#This Row],[40]]),"DNF",    rounds_cum_time[[#This Row],[39]]+laps_times[[#This Row],[40]])</f>
        <v>9.3839120370370371E-2</v>
      </c>
      <c r="AX55" s="127">
        <f>IF(ISBLANK(laps_times[[#This Row],[41]]),"DNF",    rounds_cum_time[[#This Row],[40]]+laps_times[[#This Row],[41]])</f>
        <v>9.6311342592592594E-2</v>
      </c>
      <c r="AY55" s="127">
        <f>IF(ISBLANK(laps_times[[#This Row],[42]]),"DNF",    rounds_cum_time[[#This Row],[41]]+laps_times[[#This Row],[42]])</f>
        <v>9.8732638888888891E-2</v>
      </c>
      <c r="AZ55" s="127">
        <f>IF(ISBLANK(laps_times[[#This Row],[43]]),"DNF",    rounds_cum_time[[#This Row],[42]]+laps_times[[#This Row],[43]])</f>
        <v>0.1011724537037037</v>
      </c>
      <c r="BA55" s="127">
        <f>IF(ISBLANK(laps_times[[#This Row],[44]]),"DNF",    rounds_cum_time[[#This Row],[43]]+laps_times[[#This Row],[44]])</f>
        <v>0.10365624999999999</v>
      </c>
      <c r="BB55" s="127">
        <f>IF(ISBLANK(laps_times[[#This Row],[45]]),"DNF",    rounds_cum_time[[#This Row],[44]]+laps_times[[#This Row],[45]])</f>
        <v>0.10660532407407407</v>
      </c>
      <c r="BC55" s="127">
        <f>IF(ISBLANK(laps_times[[#This Row],[46]]),"DNF",    rounds_cum_time[[#This Row],[45]]+laps_times[[#This Row],[46]])</f>
        <v>0.10920138888888888</v>
      </c>
      <c r="BD55" s="127">
        <f>IF(ISBLANK(laps_times[[#This Row],[47]]),"DNF",    rounds_cum_time[[#This Row],[46]]+laps_times[[#This Row],[47]])</f>
        <v>0.11174652777777777</v>
      </c>
      <c r="BE55" s="127">
        <f>IF(ISBLANK(laps_times[[#This Row],[48]]),"DNF",    rounds_cum_time[[#This Row],[47]]+laps_times[[#This Row],[48]])</f>
        <v>0.11440509259259259</v>
      </c>
      <c r="BF55" s="127">
        <f>IF(ISBLANK(laps_times[[#This Row],[49]]),"DNF",    rounds_cum_time[[#This Row],[48]]+laps_times[[#This Row],[49]])</f>
        <v>0.11697453703703703</v>
      </c>
      <c r="BG55" s="127">
        <f>IF(ISBLANK(laps_times[[#This Row],[50]]),"DNF",    rounds_cum_time[[#This Row],[49]]+laps_times[[#This Row],[50]])</f>
        <v>0.11954976851851851</v>
      </c>
      <c r="BH55" s="127">
        <f>IF(ISBLANK(laps_times[[#This Row],[51]]),"DNF",    rounds_cum_time[[#This Row],[50]]+laps_times[[#This Row],[51]])</f>
        <v>0.12212037037037037</v>
      </c>
      <c r="BI55" s="127">
        <f>IF(ISBLANK(laps_times[[#This Row],[52]]),"DNF",    rounds_cum_time[[#This Row],[51]]+laps_times[[#This Row],[52]])</f>
        <v>0.12467476851851851</v>
      </c>
      <c r="BJ55" s="127">
        <f>IF(ISBLANK(laps_times[[#This Row],[53]]),"DNF",    rounds_cum_time[[#This Row],[52]]+laps_times[[#This Row],[53]])</f>
        <v>0.12723379629629628</v>
      </c>
      <c r="BK55" s="127">
        <f>IF(ISBLANK(laps_times[[#This Row],[54]]),"DNF",    rounds_cum_time[[#This Row],[53]]+laps_times[[#This Row],[54]])</f>
        <v>0.12988888888888886</v>
      </c>
      <c r="BL55" s="127">
        <f>IF(ISBLANK(laps_times[[#This Row],[55]]),"DNF",    rounds_cum_time[[#This Row],[54]]+laps_times[[#This Row],[55]])</f>
        <v>0.13247222222222219</v>
      </c>
      <c r="BM55" s="127">
        <f>IF(ISBLANK(laps_times[[#This Row],[56]]),"DNF",    rounds_cum_time[[#This Row],[55]]+laps_times[[#This Row],[56]])</f>
        <v>0.13507754629629626</v>
      </c>
      <c r="BN55" s="127">
        <f>IF(ISBLANK(laps_times[[#This Row],[57]]),"DNF",    rounds_cum_time[[#This Row],[56]]+laps_times[[#This Row],[57]])</f>
        <v>0.13798611111111106</v>
      </c>
      <c r="BO55" s="127">
        <f>IF(ISBLANK(laps_times[[#This Row],[58]]),"DNF",    rounds_cum_time[[#This Row],[57]]+laps_times[[#This Row],[58]])</f>
        <v>0.1408368055555555</v>
      </c>
      <c r="BP55" s="127">
        <f>IF(ISBLANK(laps_times[[#This Row],[59]]),"DNF",    rounds_cum_time[[#This Row],[58]]+laps_times[[#This Row],[59]])</f>
        <v>0.14352083333333326</v>
      </c>
      <c r="BQ55" s="127">
        <f>IF(ISBLANK(laps_times[[#This Row],[60]]),"DNF",    rounds_cum_time[[#This Row],[59]]+laps_times[[#This Row],[60]])</f>
        <v>0.14620254629629623</v>
      </c>
      <c r="BR55" s="127">
        <f>IF(ISBLANK(laps_times[[#This Row],[61]]),"DNF",    rounds_cum_time[[#This Row],[60]]+laps_times[[#This Row],[61]])</f>
        <v>0.14890972222222215</v>
      </c>
      <c r="BS55" s="127">
        <f>IF(ISBLANK(laps_times[[#This Row],[62]]),"DNF",    rounds_cum_time[[#This Row],[61]]+laps_times[[#This Row],[62]])</f>
        <v>0.15163194444444436</v>
      </c>
      <c r="BT55" s="128">
        <f>IF(ISBLANK(laps_times[[#This Row],[63]]),"DNF",    rounds_cum_time[[#This Row],[62]]+laps_times[[#This Row],[63]])</f>
        <v>0.15429629629629621</v>
      </c>
      <c r="BU55" s="128">
        <f>IF(ISBLANK(laps_times[[#This Row],[64]]),"DNF",    rounds_cum_time[[#This Row],[63]]+laps_times[[#This Row],[64]])</f>
        <v>0.15686574074074067</v>
      </c>
    </row>
    <row r="56" spans="2:73" x14ac:dyDescent="0.2">
      <c r="B56" s="124">
        <f>laps_times[[#This Row],[poř]]</f>
        <v>53</v>
      </c>
      <c r="C56" s="125">
        <f>laps_times[[#This Row],[s.č.]]</f>
        <v>29</v>
      </c>
      <c r="D56" s="125" t="str">
        <f>laps_times[[#This Row],[jméno]]</f>
        <v>Fürbach Martin</v>
      </c>
      <c r="E56" s="126">
        <f>laps_times[[#This Row],[roč]]</f>
        <v>1975</v>
      </c>
      <c r="F56" s="126" t="str">
        <f>laps_times[[#This Row],[kat]]</f>
        <v>M40</v>
      </c>
      <c r="G56" s="126">
        <f>laps_times[[#This Row],[poř_kat]]</f>
        <v>19</v>
      </c>
      <c r="H56" s="125" t="str">
        <f>IF(ISBLANK(laps_times[[#This Row],[klub]]),"-",laps_times[[#This Row],[klub]])</f>
        <v>-</v>
      </c>
      <c r="I56" s="161">
        <f>laps_times[[#This Row],[celk. čas]]</f>
        <v>0.1581099537037037</v>
      </c>
      <c r="J56" s="127">
        <f>laps_times[[#This Row],[1]]</f>
        <v>2.5127314814814812E-3</v>
      </c>
      <c r="K56" s="127">
        <f>IF(ISBLANK(laps_times[[#This Row],[2]]),"DNF",    rounds_cum_time[[#This Row],[1]]+laps_times[[#This Row],[2]])</f>
        <v>4.6249999999999998E-3</v>
      </c>
      <c r="L56" s="127">
        <f>IF(ISBLANK(laps_times[[#This Row],[3]]),"DNF",    rounds_cum_time[[#This Row],[2]]+laps_times[[#This Row],[3]])</f>
        <v>6.6851851851851846E-3</v>
      </c>
      <c r="M56" s="127">
        <f>IF(ISBLANK(laps_times[[#This Row],[4]]),"DNF",    rounds_cum_time[[#This Row],[3]]+laps_times[[#This Row],[4]])</f>
        <v>8.7986111111111112E-3</v>
      </c>
      <c r="N56" s="127">
        <f>IF(ISBLANK(laps_times[[#This Row],[5]]),"DNF",    rounds_cum_time[[#This Row],[4]]+laps_times[[#This Row],[5]])</f>
        <v>1.0912037037037038E-2</v>
      </c>
      <c r="O56" s="127">
        <f>IF(ISBLANK(laps_times[[#This Row],[6]]),"DNF",    rounds_cum_time[[#This Row],[5]]+laps_times[[#This Row],[6]])</f>
        <v>1.2976851851851852E-2</v>
      </c>
      <c r="P56" s="127">
        <f>IF(ISBLANK(laps_times[[#This Row],[7]]),"DNF",    rounds_cum_time[[#This Row],[6]]+laps_times[[#This Row],[7]])</f>
        <v>1.5049768518518518E-2</v>
      </c>
      <c r="Q56" s="127">
        <f>IF(ISBLANK(laps_times[[#This Row],[8]]),"DNF",    rounds_cum_time[[#This Row],[7]]+laps_times[[#This Row],[8]])</f>
        <v>1.7118055555555556E-2</v>
      </c>
      <c r="R56" s="127">
        <f>IF(ISBLANK(laps_times[[#This Row],[9]]),"DNF",    rounds_cum_time[[#This Row],[8]]+laps_times[[#This Row],[9]])</f>
        <v>1.9159722222222224E-2</v>
      </c>
      <c r="S56" s="127">
        <f>IF(ISBLANK(laps_times[[#This Row],[10]]),"DNF",    rounds_cum_time[[#This Row],[9]]+laps_times[[#This Row],[10]])</f>
        <v>2.1217592592592593E-2</v>
      </c>
      <c r="T56" s="127">
        <f>IF(ISBLANK(laps_times[[#This Row],[11]]),"DNF",    rounds_cum_time[[#This Row],[10]]+laps_times[[#This Row],[11]])</f>
        <v>2.3302083333333334E-2</v>
      </c>
      <c r="U56" s="127">
        <f>IF(ISBLANK(laps_times[[#This Row],[12]]),"DNF",    rounds_cum_time[[#This Row],[11]]+laps_times[[#This Row],[12]])</f>
        <v>2.5369212962962965E-2</v>
      </c>
      <c r="V56" s="127">
        <f>IF(ISBLANK(laps_times[[#This Row],[13]]),"DNF",    rounds_cum_time[[#This Row],[12]]+laps_times[[#This Row],[13]])</f>
        <v>2.7421296296296298E-2</v>
      </c>
      <c r="W56" s="127">
        <f>IF(ISBLANK(laps_times[[#This Row],[14]]),"DNF",    rounds_cum_time[[#This Row],[13]]+laps_times[[#This Row],[14]])</f>
        <v>2.9515046296296296E-2</v>
      </c>
      <c r="X56" s="127">
        <f>IF(ISBLANK(laps_times[[#This Row],[15]]),"DNF",    rounds_cum_time[[#This Row],[14]]+laps_times[[#This Row],[15]])</f>
        <v>3.1596064814814813E-2</v>
      </c>
      <c r="Y56" s="127">
        <f>IF(ISBLANK(laps_times[[#This Row],[16]]),"DNF",    rounds_cum_time[[#This Row],[15]]+laps_times[[#This Row],[16]])</f>
        <v>3.3700231481481477E-2</v>
      </c>
      <c r="Z56" s="127">
        <f>IF(ISBLANK(laps_times[[#This Row],[17]]),"DNF",    rounds_cum_time[[#This Row],[16]]+laps_times[[#This Row],[17]])</f>
        <v>3.5766203703703696E-2</v>
      </c>
      <c r="AA56" s="127">
        <f>IF(ISBLANK(laps_times[[#This Row],[18]]),"DNF",    rounds_cum_time[[#This Row],[17]]+laps_times[[#This Row],[18]])</f>
        <v>3.7858796296296286E-2</v>
      </c>
      <c r="AB56" s="127">
        <f>IF(ISBLANK(laps_times[[#This Row],[19]]),"DNF",    rounds_cum_time[[#This Row],[18]]+laps_times[[#This Row],[19]])</f>
        <v>3.993402777777777E-2</v>
      </c>
      <c r="AC56" s="127">
        <f>IF(ISBLANK(laps_times[[#This Row],[20]]),"DNF",    rounds_cum_time[[#This Row],[19]]+laps_times[[#This Row],[20]])</f>
        <v>4.199768518518518E-2</v>
      </c>
      <c r="AD56" s="127">
        <f>IF(ISBLANK(laps_times[[#This Row],[21]]),"DNF",    rounds_cum_time[[#This Row],[20]]+laps_times[[#This Row],[21]])</f>
        <v>4.4120370370370365E-2</v>
      </c>
      <c r="AE56" s="127">
        <f>IF(ISBLANK(laps_times[[#This Row],[22]]),"DNF",    rounds_cum_time[[#This Row],[21]]+laps_times[[#This Row],[22]])</f>
        <v>4.6236111111111103E-2</v>
      </c>
      <c r="AF56" s="127">
        <f>IF(ISBLANK(laps_times[[#This Row],[23]]),"DNF",    rounds_cum_time[[#This Row],[22]]+laps_times[[#This Row],[23]])</f>
        <v>4.8350694444444439E-2</v>
      </c>
      <c r="AG56" s="127">
        <f>IF(ISBLANK(laps_times[[#This Row],[24]]),"DNF",    rounds_cum_time[[#This Row],[23]]+laps_times[[#This Row],[24]])</f>
        <v>5.0461805555555551E-2</v>
      </c>
      <c r="AH56" s="127">
        <f>IF(ISBLANK(laps_times[[#This Row],[25]]),"DNF",    rounds_cum_time[[#This Row],[24]]+laps_times[[#This Row],[25]])</f>
        <v>5.2591435185185179E-2</v>
      </c>
      <c r="AI56" s="127">
        <f>IF(ISBLANK(laps_times[[#This Row],[26]]),"DNF",    rounds_cum_time[[#This Row],[25]]+laps_times[[#This Row],[26]])</f>
        <v>5.4709490740740732E-2</v>
      </c>
      <c r="AJ56" s="127">
        <f>IF(ISBLANK(laps_times[[#This Row],[27]]),"DNF",    rounds_cum_time[[#This Row],[26]]+laps_times[[#This Row],[27]])</f>
        <v>5.6842592592592583E-2</v>
      </c>
      <c r="AK56" s="127">
        <f>IF(ISBLANK(laps_times[[#This Row],[28]]),"DNF",    rounds_cum_time[[#This Row],[27]]+laps_times[[#This Row],[28]])</f>
        <v>5.8953703703703696E-2</v>
      </c>
      <c r="AL56" s="127">
        <f>IF(ISBLANK(laps_times[[#This Row],[29]]),"DNF",    rounds_cum_time[[#This Row],[28]]+laps_times[[#This Row],[29]])</f>
        <v>6.1067129629629624E-2</v>
      </c>
      <c r="AM56" s="127">
        <f>IF(ISBLANK(laps_times[[#This Row],[30]]),"DNF",    rounds_cum_time[[#This Row],[29]]+laps_times[[#This Row],[30]])</f>
        <v>6.320949074074074E-2</v>
      </c>
      <c r="AN56" s="127">
        <f>IF(ISBLANK(laps_times[[#This Row],[31]]),"DNF",    rounds_cum_time[[#This Row],[30]]+laps_times[[#This Row],[31]])</f>
        <v>6.5400462962962966E-2</v>
      </c>
      <c r="AO56" s="127">
        <f>IF(ISBLANK(laps_times[[#This Row],[32]]),"DNF",    rounds_cum_time[[#This Row],[31]]+laps_times[[#This Row],[32]])</f>
        <v>6.7556712962962964E-2</v>
      </c>
      <c r="AP56" s="127">
        <f>IF(ISBLANK(laps_times[[#This Row],[33]]),"DNF",    rounds_cum_time[[#This Row],[32]]+laps_times[[#This Row],[33]])</f>
        <v>6.9809027777777782E-2</v>
      </c>
      <c r="AQ56" s="127">
        <f>IF(ISBLANK(laps_times[[#This Row],[34]]),"DNF",    rounds_cum_time[[#This Row],[33]]+laps_times[[#This Row],[34]])</f>
        <v>7.1954861111111115E-2</v>
      </c>
      <c r="AR56" s="127">
        <f>IF(ISBLANK(laps_times[[#This Row],[35]]),"DNF",    rounds_cum_time[[#This Row],[34]]+laps_times[[#This Row],[35]])</f>
        <v>7.4273148148148158E-2</v>
      </c>
      <c r="AS56" s="127">
        <f>IF(ISBLANK(laps_times[[#This Row],[36]]),"DNF",    rounds_cum_time[[#This Row],[35]]+laps_times[[#This Row],[36]])</f>
        <v>7.64664351851852E-2</v>
      </c>
      <c r="AT56" s="127">
        <f>IF(ISBLANK(laps_times[[#This Row],[37]]),"DNF",    rounds_cum_time[[#This Row],[36]]+laps_times[[#This Row],[37]])</f>
        <v>7.8704861111111121E-2</v>
      </c>
      <c r="AU56" s="127">
        <f>IF(ISBLANK(laps_times[[#This Row],[38]]),"DNF",    rounds_cum_time[[#This Row],[37]]+laps_times[[#This Row],[38]])</f>
        <v>8.1013888888888899E-2</v>
      </c>
      <c r="AV56" s="127">
        <f>IF(ISBLANK(laps_times[[#This Row],[39]]),"DNF",    rounds_cum_time[[#This Row],[38]]+laps_times[[#This Row],[39]])</f>
        <v>8.3440972222222229E-2</v>
      </c>
      <c r="AW56" s="127">
        <f>IF(ISBLANK(laps_times[[#This Row],[40]]),"DNF",    rounds_cum_time[[#This Row],[39]]+laps_times[[#This Row],[40]])</f>
        <v>8.7452546296296299E-2</v>
      </c>
      <c r="AX56" s="127">
        <f>IF(ISBLANK(laps_times[[#This Row],[41]]),"DNF",    rounds_cum_time[[#This Row],[40]]+laps_times[[#This Row],[41]])</f>
        <v>9.0173611111111107E-2</v>
      </c>
      <c r="AY56" s="127">
        <f>IF(ISBLANK(laps_times[[#This Row],[42]]),"DNF",    rounds_cum_time[[#This Row],[41]]+laps_times[[#This Row],[42]])</f>
        <v>9.2901620370370364E-2</v>
      </c>
      <c r="AZ56" s="127">
        <f>IF(ISBLANK(laps_times[[#This Row],[43]]),"DNF",    rounds_cum_time[[#This Row],[42]]+laps_times[[#This Row],[43]])</f>
        <v>9.5620370370370369E-2</v>
      </c>
      <c r="BA56" s="127">
        <f>IF(ISBLANK(laps_times[[#This Row],[44]]),"DNF",    rounds_cum_time[[#This Row],[43]]+laps_times[[#This Row],[44]])</f>
        <v>9.8262731481481486E-2</v>
      </c>
      <c r="BB56" s="127">
        <f>IF(ISBLANK(laps_times[[#This Row],[45]]),"DNF",    rounds_cum_time[[#This Row],[44]]+laps_times[[#This Row],[45]])</f>
        <v>0.10105208333333333</v>
      </c>
      <c r="BC56" s="127">
        <f>IF(ISBLANK(laps_times[[#This Row],[46]]),"DNF",    rounds_cum_time[[#This Row],[45]]+laps_times[[#This Row],[46]])</f>
        <v>0.10402430555555556</v>
      </c>
      <c r="BD56" s="127">
        <f>IF(ISBLANK(laps_times[[#This Row],[47]]),"DNF",    rounds_cum_time[[#This Row],[46]]+laps_times[[#This Row],[47]])</f>
        <v>0.10669675925925926</v>
      </c>
      <c r="BE56" s="127">
        <f>IF(ISBLANK(laps_times[[#This Row],[48]]),"DNF",    rounds_cum_time[[#This Row],[47]]+laps_times[[#This Row],[48]])</f>
        <v>0.10959953703703704</v>
      </c>
      <c r="BF56" s="127">
        <f>IF(ISBLANK(laps_times[[#This Row],[49]]),"DNF",    rounds_cum_time[[#This Row],[48]]+laps_times[[#This Row],[49]])</f>
        <v>0.11251157407407407</v>
      </c>
      <c r="BG56" s="127">
        <f>IF(ISBLANK(laps_times[[#This Row],[50]]),"DNF",    rounds_cum_time[[#This Row],[49]]+laps_times[[#This Row],[50]])</f>
        <v>0.11546759259259259</v>
      </c>
      <c r="BH56" s="127">
        <f>IF(ISBLANK(laps_times[[#This Row],[51]]),"DNF",    rounds_cum_time[[#This Row],[50]]+laps_times[[#This Row],[51]])</f>
        <v>0.11839004629629629</v>
      </c>
      <c r="BI56" s="127">
        <f>IF(ISBLANK(laps_times[[#This Row],[52]]),"DNF",    rounds_cum_time[[#This Row],[51]]+laps_times[[#This Row],[52]])</f>
        <v>0.12137731481481481</v>
      </c>
      <c r="BJ56" s="127">
        <f>IF(ISBLANK(laps_times[[#This Row],[53]]),"DNF",    rounds_cum_time[[#This Row],[52]]+laps_times[[#This Row],[53]])</f>
        <v>0.12440046296296296</v>
      </c>
      <c r="BK56" s="127">
        <f>IF(ISBLANK(laps_times[[#This Row],[54]]),"DNF",    rounds_cum_time[[#This Row],[53]]+laps_times[[#This Row],[54]])</f>
        <v>0.1273599537037037</v>
      </c>
      <c r="BL56" s="127">
        <f>IF(ISBLANK(laps_times[[#This Row],[55]]),"DNF",    rounds_cum_time[[#This Row],[54]]+laps_times[[#This Row],[55]])</f>
        <v>0.13043055555555555</v>
      </c>
      <c r="BM56" s="127">
        <f>IF(ISBLANK(laps_times[[#This Row],[56]]),"DNF",    rounds_cum_time[[#This Row],[55]]+laps_times[[#This Row],[56]])</f>
        <v>0.1334525462962963</v>
      </c>
      <c r="BN56" s="127">
        <f>IF(ISBLANK(laps_times[[#This Row],[57]]),"DNF",    rounds_cum_time[[#This Row],[56]]+laps_times[[#This Row],[57]])</f>
        <v>0.13648379629629631</v>
      </c>
      <c r="BO56" s="127">
        <f>IF(ISBLANK(laps_times[[#This Row],[58]]),"DNF",    rounds_cum_time[[#This Row],[57]]+laps_times[[#This Row],[58]])</f>
        <v>0.13962962962962963</v>
      </c>
      <c r="BP56" s="127">
        <f>IF(ISBLANK(laps_times[[#This Row],[59]]),"DNF",    rounds_cum_time[[#This Row],[58]]+laps_times[[#This Row],[59]])</f>
        <v>0.14268518518518519</v>
      </c>
      <c r="BQ56" s="127">
        <f>IF(ISBLANK(laps_times[[#This Row],[60]]),"DNF",    rounds_cum_time[[#This Row],[59]]+laps_times[[#This Row],[60]])</f>
        <v>0.14613194444444444</v>
      </c>
      <c r="BR56" s="127">
        <f>IF(ISBLANK(laps_times[[#This Row],[61]]),"DNF",    rounds_cum_time[[#This Row],[60]]+laps_times[[#This Row],[61]])</f>
        <v>0.14911689814814813</v>
      </c>
      <c r="BS56" s="127">
        <f>IF(ISBLANK(laps_times[[#This Row],[62]]),"DNF",    rounds_cum_time[[#This Row],[61]]+laps_times[[#This Row],[62]])</f>
        <v>0.15236921296296294</v>
      </c>
      <c r="BT56" s="128">
        <f>IF(ISBLANK(laps_times[[#This Row],[63]]),"DNF",    rounds_cum_time[[#This Row],[62]]+laps_times[[#This Row],[63]])</f>
        <v>0.15533564814814813</v>
      </c>
      <c r="BU56" s="128">
        <f>IF(ISBLANK(laps_times[[#This Row],[64]]),"DNF",    rounds_cum_time[[#This Row],[63]]+laps_times[[#This Row],[64]])</f>
        <v>0.15810995370370368</v>
      </c>
    </row>
    <row r="57" spans="2:73" x14ac:dyDescent="0.2">
      <c r="B57" s="124">
        <f>laps_times[[#This Row],[poř]]</f>
        <v>54</v>
      </c>
      <c r="C57" s="125">
        <f>laps_times[[#This Row],[s.č.]]</f>
        <v>69</v>
      </c>
      <c r="D57" s="125" t="str">
        <f>laps_times[[#This Row],[jméno]]</f>
        <v>Maršík Miloš</v>
      </c>
      <c r="E57" s="126">
        <f>laps_times[[#This Row],[roč]]</f>
        <v>1966</v>
      </c>
      <c r="F57" s="126" t="str">
        <f>laps_times[[#This Row],[kat]]</f>
        <v>M50</v>
      </c>
      <c r="G57" s="126">
        <f>laps_times[[#This Row],[poř_kat]]</f>
        <v>11</v>
      </c>
      <c r="H57" s="125" t="str">
        <f>IF(ISBLANK(laps_times[[#This Row],[klub]]),"-",laps_times[[#This Row],[klub]])</f>
        <v>TC Dvořák</v>
      </c>
      <c r="I57" s="161">
        <f>laps_times[[#This Row],[celk. čas]]</f>
        <v>0.15892361111111111</v>
      </c>
      <c r="J57" s="127">
        <f>laps_times[[#This Row],[1]]</f>
        <v>2.7592592592592595E-3</v>
      </c>
      <c r="K57" s="127">
        <f>IF(ISBLANK(laps_times[[#This Row],[2]]),"DNF",    rounds_cum_time[[#This Row],[1]]+laps_times[[#This Row],[2]])</f>
        <v>5.0416666666666665E-3</v>
      </c>
      <c r="L57" s="127">
        <f>IF(ISBLANK(laps_times[[#This Row],[3]]),"DNF",    rounds_cum_time[[#This Row],[2]]+laps_times[[#This Row],[3]])</f>
        <v>7.3252314814814812E-3</v>
      </c>
      <c r="M57" s="127">
        <f>IF(ISBLANK(laps_times[[#This Row],[4]]),"DNF",    rounds_cum_time[[#This Row],[3]]+laps_times[[#This Row],[4]])</f>
        <v>9.6238425925925918E-3</v>
      </c>
      <c r="N57" s="127">
        <f>IF(ISBLANK(laps_times[[#This Row],[5]]),"DNF",    rounds_cum_time[[#This Row],[4]]+laps_times[[#This Row],[5]])</f>
        <v>1.1896990740740739E-2</v>
      </c>
      <c r="O57" s="127">
        <f>IF(ISBLANK(laps_times[[#This Row],[6]]),"DNF",    rounds_cum_time[[#This Row],[5]]+laps_times[[#This Row],[6]])</f>
        <v>1.4215277777777776E-2</v>
      </c>
      <c r="P57" s="127">
        <f>IF(ISBLANK(laps_times[[#This Row],[7]]),"DNF",    rounds_cum_time[[#This Row],[6]]+laps_times[[#This Row],[7]])</f>
        <v>1.6517361111111111E-2</v>
      </c>
      <c r="Q57" s="127">
        <f>IF(ISBLANK(laps_times[[#This Row],[8]]),"DNF",    rounds_cum_time[[#This Row],[7]]+laps_times[[#This Row],[8]])</f>
        <v>1.8819444444444444E-2</v>
      </c>
      <c r="R57" s="127">
        <f>IF(ISBLANK(laps_times[[#This Row],[9]]),"DNF",    rounds_cum_time[[#This Row],[8]]+laps_times[[#This Row],[9]])</f>
        <v>2.1097222222222222E-2</v>
      </c>
      <c r="S57" s="127">
        <f>IF(ISBLANK(laps_times[[#This Row],[10]]),"DNF",    rounds_cum_time[[#This Row],[9]]+laps_times[[#This Row],[10]])</f>
        <v>2.3424768518518518E-2</v>
      </c>
      <c r="T57" s="127">
        <f>IF(ISBLANK(laps_times[[#This Row],[11]]),"DNF",    rounds_cum_time[[#This Row],[10]]+laps_times[[#This Row],[11]])</f>
        <v>2.5761574074074076E-2</v>
      </c>
      <c r="U57" s="127">
        <f>IF(ISBLANK(laps_times[[#This Row],[12]]),"DNF",    rounds_cum_time[[#This Row],[11]]+laps_times[[#This Row],[12]])</f>
        <v>2.8133101851851854E-2</v>
      </c>
      <c r="V57" s="127">
        <f>IF(ISBLANK(laps_times[[#This Row],[13]]),"DNF",    rounds_cum_time[[#This Row],[12]]+laps_times[[#This Row],[13]])</f>
        <v>3.0502314814814815E-2</v>
      </c>
      <c r="W57" s="127">
        <f>IF(ISBLANK(laps_times[[#This Row],[14]]),"DNF",    rounds_cum_time[[#This Row],[13]]+laps_times[[#This Row],[14]])</f>
        <v>3.2853009259259262E-2</v>
      </c>
      <c r="X57" s="127">
        <f>IF(ISBLANK(laps_times[[#This Row],[15]]),"DNF",    rounds_cum_time[[#This Row],[14]]+laps_times[[#This Row],[15]])</f>
        <v>3.5185185185185187E-2</v>
      </c>
      <c r="Y57" s="127">
        <f>IF(ISBLANK(laps_times[[#This Row],[16]]),"DNF",    rounds_cum_time[[#This Row],[15]]+laps_times[[#This Row],[16]])</f>
        <v>3.7631944444444447E-2</v>
      </c>
      <c r="Z57" s="127">
        <f>IF(ISBLANK(laps_times[[#This Row],[17]]),"DNF",    rounds_cum_time[[#This Row],[16]]+laps_times[[#This Row],[17]])</f>
        <v>4.0024305555555556E-2</v>
      </c>
      <c r="AA57" s="127">
        <f>IF(ISBLANK(laps_times[[#This Row],[18]]),"DNF",    rounds_cum_time[[#This Row],[17]]+laps_times[[#This Row],[18]])</f>
        <v>4.2401620370370374E-2</v>
      </c>
      <c r="AB57" s="127">
        <f>IF(ISBLANK(laps_times[[#This Row],[19]]),"DNF",    rounds_cum_time[[#This Row],[18]]+laps_times[[#This Row],[19]])</f>
        <v>4.4753472222222229E-2</v>
      </c>
      <c r="AC57" s="127">
        <f>IF(ISBLANK(laps_times[[#This Row],[20]]),"DNF",    rounds_cum_time[[#This Row],[19]]+laps_times[[#This Row],[20]])</f>
        <v>4.7086805555555562E-2</v>
      </c>
      <c r="AD57" s="127">
        <f>IF(ISBLANK(laps_times[[#This Row],[21]]),"DNF",    rounds_cum_time[[#This Row],[20]]+laps_times[[#This Row],[21]])</f>
        <v>4.959722222222223E-2</v>
      </c>
      <c r="AE57" s="127">
        <f>IF(ISBLANK(laps_times[[#This Row],[22]]),"DNF",    rounds_cum_time[[#This Row],[21]]+laps_times[[#This Row],[22]])</f>
        <v>5.1954861111111118E-2</v>
      </c>
      <c r="AF57" s="127">
        <f>IF(ISBLANK(laps_times[[#This Row],[23]]),"DNF",    rounds_cum_time[[#This Row],[22]]+laps_times[[#This Row],[23]])</f>
        <v>5.4320601851851856E-2</v>
      </c>
      <c r="AG57" s="127">
        <f>IF(ISBLANK(laps_times[[#This Row],[24]]),"DNF",    rounds_cum_time[[#This Row],[23]]+laps_times[[#This Row],[24]])</f>
        <v>5.6673611111111112E-2</v>
      </c>
      <c r="AH57" s="127">
        <f>IF(ISBLANK(laps_times[[#This Row],[25]]),"DNF",    rounds_cum_time[[#This Row],[24]]+laps_times[[#This Row],[25]])</f>
        <v>5.9081018518518519E-2</v>
      </c>
      <c r="AI57" s="127">
        <f>IF(ISBLANK(laps_times[[#This Row],[26]]),"DNF",    rounds_cum_time[[#This Row],[25]]+laps_times[[#This Row],[26]])</f>
        <v>6.1486111111111109E-2</v>
      </c>
      <c r="AJ57" s="127">
        <f>IF(ISBLANK(laps_times[[#This Row],[27]]),"DNF",    rounds_cum_time[[#This Row],[26]]+laps_times[[#This Row],[27]])</f>
        <v>6.3990740740740737E-2</v>
      </c>
      <c r="AK57" s="127">
        <f>IF(ISBLANK(laps_times[[#This Row],[28]]),"DNF",    rounds_cum_time[[#This Row],[27]]+laps_times[[#This Row],[28]])</f>
        <v>6.6384259259259254E-2</v>
      </c>
      <c r="AL57" s="127">
        <f>IF(ISBLANK(laps_times[[#This Row],[29]]),"DNF",    rounds_cum_time[[#This Row],[28]]+laps_times[[#This Row],[29]])</f>
        <v>6.8797453703703701E-2</v>
      </c>
      <c r="AM57" s="127">
        <f>IF(ISBLANK(laps_times[[#This Row],[30]]),"DNF",    rounds_cum_time[[#This Row],[29]]+laps_times[[#This Row],[30]])</f>
        <v>7.1214120370370365E-2</v>
      </c>
      <c r="AN57" s="127">
        <f>IF(ISBLANK(laps_times[[#This Row],[31]]),"DNF",    rounds_cum_time[[#This Row],[30]]+laps_times[[#This Row],[31]])</f>
        <v>7.372800925925925E-2</v>
      </c>
      <c r="AO57" s="127">
        <f>IF(ISBLANK(laps_times[[#This Row],[32]]),"DNF",    rounds_cum_time[[#This Row],[31]]+laps_times[[#This Row],[32]])</f>
        <v>7.6128472222222215E-2</v>
      </c>
      <c r="AP57" s="127">
        <f>IF(ISBLANK(laps_times[[#This Row],[33]]),"DNF",    rounds_cum_time[[#This Row],[32]]+laps_times[[#This Row],[33]])</f>
        <v>7.8561342592592592E-2</v>
      </c>
      <c r="AQ57" s="127">
        <f>IF(ISBLANK(laps_times[[#This Row],[34]]),"DNF",    rounds_cum_time[[#This Row],[33]]+laps_times[[#This Row],[34]])</f>
        <v>8.1159722222222216E-2</v>
      </c>
      <c r="AR57" s="127">
        <f>IF(ISBLANK(laps_times[[#This Row],[35]]),"DNF",    rounds_cum_time[[#This Row],[34]]+laps_times[[#This Row],[35]])</f>
        <v>8.3572916666666663E-2</v>
      </c>
      <c r="AS57" s="127">
        <f>IF(ISBLANK(laps_times[[#This Row],[36]]),"DNF",    rounds_cum_time[[#This Row],[35]]+laps_times[[#This Row],[36]])</f>
        <v>8.6035879629629622E-2</v>
      </c>
      <c r="AT57" s="127">
        <f>IF(ISBLANK(laps_times[[#This Row],[37]]),"DNF",    rounds_cum_time[[#This Row],[36]]+laps_times[[#This Row],[37]])</f>
        <v>8.8495370370370363E-2</v>
      </c>
      <c r="AU57" s="127">
        <f>IF(ISBLANK(laps_times[[#This Row],[38]]),"DNF",    rounds_cum_time[[#This Row],[37]]+laps_times[[#This Row],[38]])</f>
        <v>9.0930555555555542E-2</v>
      </c>
      <c r="AV57" s="127">
        <f>IF(ISBLANK(laps_times[[#This Row],[39]]),"DNF",    rounds_cum_time[[#This Row],[38]]+laps_times[[#This Row],[39]])</f>
        <v>9.3387731481481467E-2</v>
      </c>
      <c r="AW57" s="127">
        <f>IF(ISBLANK(laps_times[[#This Row],[40]]),"DNF",    rounds_cum_time[[#This Row],[39]]+laps_times[[#This Row],[40]])</f>
        <v>9.6062499999999981E-2</v>
      </c>
      <c r="AX57" s="127">
        <f>IF(ISBLANK(laps_times[[#This Row],[41]]),"DNF",    rounds_cum_time[[#This Row],[40]]+laps_times[[#This Row],[41]])</f>
        <v>9.8540509259259237E-2</v>
      </c>
      <c r="AY57" s="127">
        <f>IF(ISBLANK(laps_times[[#This Row],[42]]),"DNF",    rounds_cum_time[[#This Row],[41]]+laps_times[[#This Row],[42]])</f>
        <v>0.10098032407407405</v>
      </c>
      <c r="AZ57" s="127">
        <f>IF(ISBLANK(laps_times[[#This Row],[43]]),"DNF",    rounds_cum_time[[#This Row],[42]]+laps_times[[#This Row],[43]])</f>
        <v>0.10353703703703701</v>
      </c>
      <c r="BA57" s="127">
        <f>IF(ISBLANK(laps_times[[#This Row],[44]]),"DNF",    rounds_cum_time[[#This Row],[43]]+laps_times[[#This Row],[44]])</f>
        <v>0.1059895833333333</v>
      </c>
      <c r="BB57" s="127">
        <f>IF(ISBLANK(laps_times[[#This Row],[45]]),"DNF",    rounds_cum_time[[#This Row],[44]]+laps_times[[#This Row],[45]])</f>
        <v>0.10840740740740738</v>
      </c>
      <c r="BC57" s="127">
        <f>IF(ISBLANK(laps_times[[#This Row],[46]]),"DNF",    rounds_cum_time[[#This Row],[45]]+laps_times[[#This Row],[46]])</f>
        <v>0.11104282407407405</v>
      </c>
      <c r="BD57" s="127">
        <f>IF(ISBLANK(laps_times[[#This Row],[47]]),"DNF",    rounds_cum_time[[#This Row],[46]]+laps_times[[#This Row],[47]])</f>
        <v>0.11350810185185183</v>
      </c>
      <c r="BE57" s="127">
        <f>IF(ISBLANK(laps_times[[#This Row],[48]]),"DNF",    rounds_cum_time[[#This Row],[47]]+laps_times[[#This Row],[48]])</f>
        <v>0.11600810185185183</v>
      </c>
      <c r="BF57" s="127">
        <f>IF(ISBLANK(laps_times[[#This Row],[49]]),"DNF",    rounds_cum_time[[#This Row],[48]]+laps_times[[#This Row],[49]])</f>
        <v>0.11853703703703701</v>
      </c>
      <c r="BG57" s="127">
        <f>IF(ISBLANK(laps_times[[#This Row],[50]]),"DNF",    rounds_cum_time[[#This Row],[49]]+laps_times[[#This Row],[50]])</f>
        <v>0.12125115740740738</v>
      </c>
      <c r="BH57" s="127">
        <f>IF(ISBLANK(laps_times[[#This Row],[51]]),"DNF",    rounds_cum_time[[#This Row],[50]]+laps_times[[#This Row],[51]])</f>
        <v>0.12388310185185183</v>
      </c>
      <c r="BI57" s="127">
        <f>IF(ISBLANK(laps_times[[#This Row],[52]]),"DNF",    rounds_cum_time[[#This Row],[51]]+laps_times[[#This Row],[52]])</f>
        <v>0.12648379629629627</v>
      </c>
      <c r="BJ57" s="127">
        <f>IF(ISBLANK(laps_times[[#This Row],[53]]),"DNF",    rounds_cum_time[[#This Row],[52]]+laps_times[[#This Row],[53]])</f>
        <v>0.12913541666666664</v>
      </c>
      <c r="BK57" s="127">
        <f>IF(ISBLANK(laps_times[[#This Row],[54]]),"DNF",    rounds_cum_time[[#This Row],[53]]+laps_times[[#This Row],[54]])</f>
        <v>0.13179050925925923</v>
      </c>
      <c r="BL57" s="127">
        <f>IF(ISBLANK(laps_times[[#This Row],[55]]),"DNF",    rounds_cum_time[[#This Row],[54]]+laps_times[[#This Row],[55]])</f>
        <v>0.13455092592592588</v>
      </c>
      <c r="BM57" s="127">
        <f>IF(ISBLANK(laps_times[[#This Row],[56]]),"DNF",    rounds_cum_time[[#This Row],[55]]+laps_times[[#This Row],[56]])</f>
        <v>0.13720254629629625</v>
      </c>
      <c r="BN57" s="127">
        <f>IF(ISBLANK(laps_times[[#This Row],[57]]),"DNF",    rounds_cum_time[[#This Row],[56]]+laps_times[[#This Row],[57]])</f>
        <v>0.13984953703703698</v>
      </c>
      <c r="BO57" s="127">
        <f>IF(ISBLANK(laps_times[[#This Row],[58]]),"DNF",    rounds_cum_time[[#This Row],[57]]+laps_times[[#This Row],[58]])</f>
        <v>0.14271643518518512</v>
      </c>
      <c r="BP57" s="127">
        <f>IF(ISBLANK(laps_times[[#This Row],[59]]),"DNF",    rounds_cum_time[[#This Row],[58]]+laps_times[[#This Row],[59]])</f>
        <v>0.14545486111111106</v>
      </c>
      <c r="BQ57" s="127">
        <f>IF(ISBLANK(laps_times[[#This Row],[60]]),"DNF",    rounds_cum_time[[#This Row],[59]]+laps_times[[#This Row],[60]])</f>
        <v>0.1482430555555555</v>
      </c>
      <c r="BR57" s="127">
        <f>IF(ISBLANK(laps_times[[#This Row],[61]]),"DNF",    rounds_cum_time[[#This Row],[60]]+laps_times[[#This Row],[61]])</f>
        <v>0.15112384259259254</v>
      </c>
      <c r="BS57" s="127">
        <f>IF(ISBLANK(laps_times[[#This Row],[62]]),"DNF",    rounds_cum_time[[#This Row],[61]]+laps_times[[#This Row],[62]])</f>
        <v>0.15384722222222216</v>
      </c>
      <c r="BT57" s="128">
        <f>IF(ISBLANK(laps_times[[#This Row],[63]]),"DNF",    rounds_cum_time[[#This Row],[62]]+laps_times[[#This Row],[63]])</f>
        <v>0.15648032407407403</v>
      </c>
      <c r="BU57" s="128">
        <f>IF(ISBLANK(laps_times[[#This Row],[64]]),"DNF",    rounds_cum_time[[#This Row],[63]]+laps_times[[#This Row],[64]])</f>
        <v>0.15892361111111106</v>
      </c>
    </row>
    <row r="58" spans="2:73" x14ac:dyDescent="0.2">
      <c r="B58" s="124">
        <f>laps_times[[#This Row],[poř]]</f>
        <v>55</v>
      </c>
      <c r="C58" s="125">
        <f>laps_times[[#This Row],[s.č.]]</f>
        <v>88</v>
      </c>
      <c r="D58" s="125" t="str">
        <f>laps_times[[#This Row],[jméno]]</f>
        <v>Pillar Ladislav</v>
      </c>
      <c r="E58" s="126">
        <f>laps_times[[#This Row],[roč]]</f>
        <v>1952</v>
      </c>
      <c r="F58" s="126" t="str">
        <f>laps_times[[#This Row],[kat]]</f>
        <v>M60</v>
      </c>
      <c r="G58" s="126">
        <f>laps_times[[#This Row],[poř_kat]]</f>
        <v>2</v>
      </c>
      <c r="H58" s="125" t="str">
        <f>IF(ISBLANK(laps_times[[#This Row],[klub]]),"-",laps_times[[#This Row],[klub]])</f>
        <v>DTJ Lomnice</v>
      </c>
      <c r="I58" s="161">
        <f>laps_times[[#This Row],[celk. čas]]</f>
        <v>0.16029166666666667</v>
      </c>
      <c r="J58" s="127">
        <f>laps_times[[#This Row],[1]]</f>
        <v>2.6620370370370374E-3</v>
      </c>
      <c r="K58" s="127">
        <f>IF(ISBLANK(laps_times[[#This Row],[2]]),"DNF",    rounds_cum_time[[#This Row],[1]]+laps_times[[#This Row],[2]])</f>
        <v>4.8425925925925928E-3</v>
      </c>
      <c r="L58" s="127">
        <f>IF(ISBLANK(laps_times[[#This Row],[3]]),"DNF",    rounds_cum_time[[#This Row],[2]]+laps_times[[#This Row],[3]])</f>
        <v>7.0532407407407401E-3</v>
      </c>
      <c r="M58" s="127">
        <f>IF(ISBLANK(laps_times[[#This Row],[4]]),"DNF",    rounds_cum_time[[#This Row],[3]]+laps_times[[#This Row],[4]])</f>
        <v>9.2384259259259242E-3</v>
      </c>
      <c r="N58" s="127">
        <f>IF(ISBLANK(laps_times[[#This Row],[5]]),"DNF",    rounds_cum_time[[#This Row],[4]]+laps_times[[#This Row],[5]])</f>
        <v>1.1445601851851849E-2</v>
      </c>
      <c r="O58" s="127">
        <f>IF(ISBLANK(laps_times[[#This Row],[6]]),"DNF",    rounds_cum_time[[#This Row],[5]]+laps_times[[#This Row],[6]])</f>
        <v>1.3675925925925923E-2</v>
      </c>
      <c r="P58" s="127">
        <f>IF(ISBLANK(laps_times[[#This Row],[7]]),"DNF",    rounds_cum_time[[#This Row],[6]]+laps_times[[#This Row],[7]])</f>
        <v>1.5881944444444442E-2</v>
      </c>
      <c r="Q58" s="127">
        <f>IF(ISBLANK(laps_times[[#This Row],[8]]),"DNF",    rounds_cum_time[[#This Row],[7]]+laps_times[[#This Row],[8]])</f>
        <v>1.8084490740740738E-2</v>
      </c>
      <c r="R58" s="127">
        <f>IF(ISBLANK(laps_times[[#This Row],[9]]),"DNF",    rounds_cum_time[[#This Row],[8]]+laps_times[[#This Row],[9]])</f>
        <v>2.0298611111111108E-2</v>
      </c>
      <c r="S58" s="127">
        <f>IF(ISBLANK(laps_times[[#This Row],[10]]),"DNF",    rounds_cum_time[[#This Row],[9]]+laps_times[[#This Row],[10]])</f>
        <v>2.2542824074074069E-2</v>
      </c>
      <c r="T58" s="127">
        <f>IF(ISBLANK(laps_times[[#This Row],[11]]),"DNF",    rounds_cum_time[[#This Row],[10]]+laps_times[[#This Row],[11]])</f>
        <v>2.478009259259259E-2</v>
      </c>
      <c r="U58" s="127">
        <f>IF(ISBLANK(laps_times[[#This Row],[12]]),"DNF",    rounds_cum_time[[#This Row],[11]]+laps_times[[#This Row],[12]])</f>
        <v>2.7013888888888886E-2</v>
      </c>
      <c r="V58" s="127">
        <f>IF(ISBLANK(laps_times[[#This Row],[13]]),"DNF",    rounds_cum_time[[#This Row],[12]]+laps_times[[#This Row],[13]])</f>
        <v>2.9283564814814811E-2</v>
      </c>
      <c r="W58" s="127">
        <f>IF(ISBLANK(laps_times[[#This Row],[14]]),"DNF",    rounds_cum_time[[#This Row],[13]]+laps_times[[#This Row],[14]])</f>
        <v>3.1541666666666662E-2</v>
      </c>
      <c r="X58" s="127">
        <f>IF(ISBLANK(laps_times[[#This Row],[15]]),"DNF",    rounds_cum_time[[#This Row],[14]]+laps_times[[#This Row],[15]])</f>
        <v>3.3826388888888885E-2</v>
      </c>
      <c r="Y58" s="127">
        <f>IF(ISBLANK(laps_times[[#This Row],[16]]),"DNF",    rounds_cum_time[[#This Row],[15]]+laps_times[[#This Row],[16]])</f>
        <v>3.6113425925925924E-2</v>
      </c>
      <c r="Z58" s="127">
        <f>IF(ISBLANK(laps_times[[#This Row],[17]]),"DNF",    rounds_cum_time[[#This Row],[16]]+laps_times[[#This Row],[17]])</f>
        <v>3.8440972222222217E-2</v>
      </c>
      <c r="AA58" s="127">
        <f>IF(ISBLANK(laps_times[[#This Row],[18]]),"DNF",    rounds_cum_time[[#This Row],[17]]+laps_times[[#This Row],[18]])</f>
        <v>4.0726851851851847E-2</v>
      </c>
      <c r="AB58" s="127">
        <f>IF(ISBLANK(laps_times[[#This Row],[19]]),"DNF",    rounds_cum_time[[#This Row],[18]]+laps_times[[#This Row],[19]])</f>
        <v>4.3089120370370368E-2</v>
      </c>
      <c r="AC58" s="127">
        <f>IF(ISBLANK(laps_times[[#This Row],[20]]),"DNF",    rounds_cum_time[[#This Row],[19]]+laps_times[[#This Row],[20]])</f>
        <v>4.5465277777777778E-2</v>
      </c>
      <c r="AD58" s="127">
        <f>IF(ISBLANK(laps_times[[#This Row],[21]]),"DNF",    rounds_cum_time[[#This Row],[20]]+laps_times[[#This Row],[21]])</f>
        <v>4.7797453703703703E-2</v>
      </c>
      <c r="AE58" s="127">
        <f>IF(ISBLANK(laps_times[[#This Row],[22]]),"DNF",    rounds_cum_time[[#This Row],[21]]+laps_times[[#This Row],[22]])</f>
        <v>5.016203703703704E-2</v>
      </c>
      <c r="AF58" s="127">
        <f>IF(ISBLANK(laps_times[[#This Row],[23]]),"DNF",    rounds_cum_time[[#This Row],[22]]+laps_times[[#This Row],[23]])</f>
        <v>5.2552083333333333E-2</v>
      </c>
      <c r="AG58" s="127">
        <f>IF(ISBLANK(laps_times[[#This Row],[24]]),"DNF",    rounds_cum_time[[#This Row],[23]]+laps_times[[#This Row],[24]])</f>
        <v>5.4903935185185188E-2</v>
      </c>
      <c r="AH58" s="127">
        <f>IF(ISBLANK(laps_times[[#This Row],[25]]),"DNF",    rounds_cum_time[[#This Row],[24]]+laps_times[[#This Row],[25]])</f>
        <v>5.7280092592592598E-2</v>
      </c>
      <c r="AI58" s="127">
        <f>IF(ISBLANK(laps_times[[#This Row],[26]]),"DNF",    rounds_cum_time[[#This Row],[25]]+laps_times[[#This Row],[26]])</f>
        <v>5.9605324074074081E-2</v>
      </c>
      <c r="AJ58" s="127">
        <f>IF(ISBLANK(laps_times[[#This Row],[27]]),"DNF",    rounds_cum_time[[#This Row],[26]]+laps_times[[#This Row],[27]])</f>
        <v>6.1956018518518528E-2</v>
      </c>
      <c r="AK58" s="127">
        <f>IF(ISBLANK(laps_times[[#This Row],[28]]),"DNF",    rounds_cum_time[[#This Row],[27]]+laps_times[[#This Row],[28]])</f>
        <v>6.4327546296296306E-2</v>
      </c>
      <c r="AL58" s="127">
        <f>IF(ISBLANK(laps_times[[#This Row],[29]]),"DNF",    rounds_cum_time[[#This Row],[28]]+laps_times[[#This Row],[29]])</f>
        <v>6.6722222222222238E-2</v>
      </c>
      <c r="AM58" s="127">
        <f>IF(ISBLANK(laps_times[[#This Row],[30]]),"DNF",    rounds_cum_time[[#This Row],[29]]+laps_times[[#This Row],[30]])</f>
        <v>6.9111111111111123E-2</v>
      </c>
      <c r="AN58" s="127">
        <f>IF(ISBLANK(laps_times[[#This Row],[31]]),"DNF",    rounds_cum_time[[#This Row],[30]]+laps_times[[#This Row],[31]])</f>
        <v>7.1534722222222236E-2</v>
      </c>
      <c r="AO58" s="127">
        <f>IF(ISBLANK(laps_times[[#This Row],[32]]),"DNF",    rounds_cum_time[[#This Row],[31]]+laps_times[[#This Row],[32]])</f>
        <v>7.3942129629629649E-2</v>
      </c>
      <c r="AP58" s="127">
        <f>IF(ISBLANK(laps_times[[#This Row],[33]]),"DNF",    rounds_cum_time[[#This Row],[32]]+laps_times[[#This Row],[33]])</f>
        <v>7.6363425925925946E-2</v>
      </c>
      <c r="AQ58" s="127">
        <f>IF(ISBLANK(laps_times[[#This Row],[34]]),"DNF",    rounds_cum_time[[#This Row],[33]]+laps_times[[#This Row],[34]])</f>
        <v>7.8790509259259275E-2</v>
      </c>
      <c r="AR58" s="127">
        <f>IF(ISBLANK(laps_times[[#This Row],[35]]),"DNF",    rounds_cum_time[[#This Row],[34]]+laps_times[[#This Row],[35]])</f>
        <v>8.1248842592592616E-2</v>
      </c>
      <c r="AS58" s="127">
        <f>IF(ISBLANK(laps_times[[#This Row],[36]]),"DNF",    rounds_cum_time[[#This Row],[35]]+laps_times[[#This Row],[36]])</f>
        <v>8.3728009259259287E-2</v>
      </c>
      <c r="AT58" s="127">
        <f>IF(ISBLANK(laps_times[[#This Row],[37]]),"DNF",    rounds_cum_time[[#This Row],[36]]+laps_times[[#This Row],[37]])</f>
        <v>8.6247685185185219E-2</v>
      </c>
      <c r="AU58" s="127">
        <f>IF(ISBLANK(laps_times[[#This Row],[38]]),"DNF",    rounds_cum_time[[#This Row],[37]]+laps_times[[#This Row],[38]])</f>
        <v>8.8799768518518549E-2</v>
      </c>
      <c r="AV58" s="127">
        <f>IF(ISBLANK(laps_times[[#This Row],[39]]),"DNF",    rounds_cum_time[[#This Row],[38]]+laps_times[[#This Row],[39]])</f>
        <v>9.1396990740740772E-2</v>
      </c>
      <c r="AW58" s="127">
        <f>IF(ISBLANK(laps_times[[#This Row],[40]]),"DNF",    rounds_cum_time[[#This Row],[39]]+laps_times[[#This Row],[40]])</f>
        <v>9.3921296296296322E-2</v>
      </c>
      <c r="AX58" s="127">
        <f>IF(ISBLANK(laps_times[[#This Row],[41]]),"DNF",    rounds_cum_time[[#This Row],[40]]+laps_times[[#This Row],[41]])</f>
        <v>9.6493055555555582E-2</v>
      </c>
      <c r="AY58" s="127">
        <f>IF(ISBLANK(laps_times[[#This Row],[42]]),"DNF",    rounds_cum_time[[#This Row],[41]]+laps_times[[#This Row],[42]])</f>
        <v>9.9048611111111143E-2</v>
      </c>
      <c r="AZ58" s="127">
        <f>IF(ISBLANK(laps_times[[#This Row],[43]]),"DNF",    rounds_cum_time[[#This Row],[42]]+laps_times[[#This Row],[43]])</f>
        <v>0.10167708333333336</v>
      </c>
      <c r="BA58" s="127">
        <f>IF(ISBLANK(laps_times[[#This Row],[44]]),"DNF",    rounds_cum_time[[#This Row],[43]]+laps_times[[#This Row],[44]])</f>
        <v>0.10432175925925929</v>
      </c>
      <c r="BB58" s="127">
        <f>IF(ISBLANK(laps_times[[#This Row],[45]]),"DNF",    rounds_cum_time[[#This Row],[44]]+laps_times[[#This Row],[45]])</f>
        <v>0.10698263888888893</v>
      </c>
      <c r="BC58" s="127">
        <f>IF(ISBLANK(laps_times[[#This Row],[46]]),"DNF",    rounds_cum_time[[#This Row],[45]]+laps_times[[#This Row],[46]])</f>
        <v>0.10966319444444449</v>
      </c>
      <c r="BD58" s="127">
        <f>IF(ISBLANK(laps_times[[#This Row],[47]]),"DNF",    rounds_cum_time[[#This Row],[46]]+laps_times[[#This Row],[47]])</f>
        <v>0.11235763888888893</v>
      </c>
      <c r="BE58" s="127">
        <f>IF(ISBLANK(laps_times[[#This Row],[48]]),"DNF",    rounds_cum_time[[#This Row],[47]]+laps_times[[#This Row],[48]])</f>
        <v>0.11504398148148152</v>
      </c>
      <c r="BF58" s="127">
        <f>IF(ISBLANK(laps_times[[#This Row],[49]]),"DNF",    rounds_cum_time[[#This Row],[48]]+laps_times[[#This Row],[49]])</f>
        <v>0.11779629629629634</v>
      </c>
      <c r="BG58" s="127">
        <f>IF(ISBLANK(laps_times[[#This Row],[50]]),"DNF",    rounds_cum_time[[#This Row],[49]]+laps_times[[#This Row],[50]])</f>
        <v>0.12048495370370375</v>
      </c>
      <c r="BH58" s="127">
        <f>IF(ISBLANK(laps_times[[#This Row],[51]]),"DNF",    rounds_cum_time[[#This Row],[50]]+laps_times[[#This Row],[51]])</f>
        <v>0.12315972222222227</v>
      </c>
      <c r="BI58" s="127">
        <f>IF(ISBLANK(laps_times[[#This Row],[52]]),"DNF",    rounds_cum_time[[#This Row],[51]]+laps_times[[#This Row],[52]])</f>
        <v>0.12589583333333337</v>
      </c>
      <c r="BJ58" s="127">
        <f>IF(ISBLANK(laps_times[[#This Row],[53]]),"DNF",    rounds_cum_time[[#This Row],[52]]+laps_times[[#This Row],[53]])</f>
        <v>0.12866550925925929</v>
      </c>
      <c r="BK58" s="127">
        <f>IF(ISBLANK(laps_times[[#This Row],[54]]),"DNF",    rounds_cum_time[[#This Row],[53]]+laps_times[[#This Row],[54]])</f>
        <v>0.13148726851851855</v>
      </c>
      <c r="BL58" s="127">
        <f>IF(ISBLANK(laps_times[[#This Row],[55]]),"DNF",    rounds_cum_time[[#This Row],[54]]+laps_times[[#This Row],[55]])</f>
        <v>0.13430555555555559</v>
      </c>
      <c r="BM58" s="127">
        <f>IF(ISBLANK(laps_times[[#This Row],[56]]),"DNF",    rounds_cum_time[[#This Row],[55]]+laps_times[[#This Row],[56]])</f>
        <v>0.13710763888888894</v>
      </c>
      <c r="BN58" s="127">
        <f>IF(ISBLANK(laps_times[[#This Row],[57]]),"DNF",    rounds_cum_time[[#This Row],[56]]+laps_times[[#This Row],[57]])</f>
        <v>0.13995486111111116</v>
      </c>
      <c r="BO58" s="127">
        <f>IF(ISBLANK(laps_times[[#This Row],[58]]),"DNF",    rounds_cum_time[[#This Row],[57]]+laps_times[[#This Row],[58]])</f>
        <v>0.14284143518518524</v>
      </c>
      <c r="BP58" s="127">
        <f>IF(ISBLANK(laps_times[[#This Row],[59]]),"DNF",    rounds_cum_time[[#This Row],[58]]+laps_times[[#This Row],[59]])</f>
        <v>0.14574305555555561</v>
      </c>
      <c r="BQ58" s="127">
        <f>IF(ISBLANK(laps_times[[#This Row],[60]]),"DNF",    rounds_cum_time[[#This Row],[59]]+laps_times[[#This Row],[60]])</f>
        <v>0.14863541666666671</v>
      </c>
      <c r="BR58" s="127">
        <f>IF(ISBLANK(laps_times[[#This Row],[61]]),"DNF",    rounds_cum_time[[#This Row],[60]]+laps_times[[#This Row],[61]])</f>
        <v>0.15155787037037041</v>
      </c>
      <c r="BS58" s="127">
        <f>IF(ISBLANK(laps_times[[#This Row],[62]]),"DNF",    rounds_cum_time[[#This Row],[61]]+laps_times[[#This Row],[62]])</f>
        <v>0.15450462962962966</v>
      </c>
      <c r="BT58" s="128">
        <f>IF(ISBLANK(laps_times[[#This Row],[63]]),"DNF",    rounds_cum_time[[#This Row],[62]]+laps_times[[#This Row],[63]])</f>
        <v>0.1575115740740741</v>
      </c>
      <c r="BU58" s="128">
        <f>IF(ISBLANK(laps_times[[#This Row],[64]]),"DNF",    rounds_cum_time[[#This Row],[63]]+laps_times[[#This Row],[64]])</f>
        <v>0.16029166666666669</v>
      </c>
    </row>
    <row r="59" spans="2:73" x14ac:dyDescent="0.2">
      <c r="B59" s="124">
        <f>laps_times[[#This Row],[poř]]</f>
        <v>56</v>
      </c>
      <c r="C59" s="125">
        <f>laps_times[[#This Row],[s.č.]]</f>
        <v>5</v>
      </c>
      <c r="D59" s="125" t="str">
        <f>laps_times[[#This Row],[jméno]]</f>
        <v>Schöberl Susanne</v>
      </c>
      <c r="E59" s="126">
        <f>laps_times[[#This Row],[roč]]</f>
        <v>1967</v>
      </c>
      <c r="F59" s="126" t="str">
        <f>laps_times[[#This Row],[kat]]</f>
        <v>Z2</v>
      </c>
      <c r="G59" s="126">
        <f>laps_times[[#This Row],[poř_kat]]</f>
        <v>2</v>
      </c>
      <c r="H59" s="125" t="str">
        <f>IF(ISBLANK(laps_times[[#This Row],[klub]]),"-",laps_times[[#This Row],[klub]])</f>
        <v>-</v>
      </c>
      <c r="I59" s="161">
        <f>laps_times[[#This Row],[celk. čas]]</f>
        <v>0.16035069444444444</v>
      </c>
      <c r="J59" s="127">
        <f>laps_times[[#This Row],[1]]</f>
        <v>3.0902777777777782E-3</v>
      </c>
      <c r="K59" s="127">
        <f>IF(ISBLANK(laps_times[[#This Row],[2]]),"DNF",    rounds_cum_time[[#This Row],[1]]+laps_times[[#This Row],[2]])</f>
        <v>5.4386574074074077E-3</v>
      </c>
      <c r="L59" s="127">
        <f>IF(ISBLANK(laps_times[[#This Row],[3]]),"DNF",    rounds_cum_time[[#This Row],[2]]+laps_times[[#This Row],[3]])</f>
        <v>7.8229166666666673E-3</v>
      </c>
      <c r="M59" s="127">
        <f>IF(ISBLANK(laps_times[[#This Row],[4]]),"DNF",    rounds_cum_time[[#This Row],[3]]+laps_times[[#This Row],[4]])</f>
        <v>1.0224537037037037E-2</v>
      </c>
      <c r="N59" s="127">
        <f>IF(ISBLANK(laps_times[[#This Row],[5]]),"DNF",    rounds_cum_time[[#This Row],[4]]+laps_times[[#This Row],[5]])</f>
        <v>1.2612268518518519E-2</v>
      </c>
      <c r="O59" s="127">
        <f>IF(ISBLANK(laps_times[[#This Row],[6]]),"DNF",    rounds_cum_time[[#This Row],[5]]+laps_times[[#This Row],[6]])</f>
        <v>1.4998842592592593E-2</v>
      </c>
      <c r="P59" s="127">
        <f>IF(ISBLANK(laps_times[[#This Row],[7]]),"DNF",    rounds_cum_time[[#This Row],[6]]+laps_times[[#This Row],[7]])</f>
        <v>1.7383101851851851E-2</v>
      </c>
      <c r="Q59" s="127">
        <f>IF(ISBLANK(laps_times[[#This Row],[8]]),"DNF",    rounds_cum_time[[#This Row],[7]]+laps_times[[#This Row],[8]])</f>
        <v>1.9728009259259258E-2</v>
      </c>
      <c r="R59" s="127">
        <f>IF(ISBLANK(laps_times[[#This Row],[9]]),"DNF",    rounds_cum_time[[#This Row],[8]]+laps_times[[#This Row],[9]])</f>
        <v>2.2093749999999999E-2</v>
      </c>
      <c r="S59" s="127">
        <f>IF(ISBLANK(laps_times[[#This Row],[10]]),"DNF",    rounds_cum_time[[#This Row],[9]]+laps_times[[#This Row],[10]])</f>
        <v>2.4458333333333332E-2</v>
      </c>
      <c r="T59" s="127">
        <f>IF(ISBLANK(laps_times[[#This Row],[11]]),"DNF",    rounds_cum_time[[#This Row],[10]]+laps_times[[#This Row],[11]])</f>
        <v>2.6800925925925922E-2</v>
      </c>
      <c r="U59" s="127">
        <f>IF(ISBLANK(laps_times[[#This Row],[12]]),"DNF",    rounds_cum_time[[#This Row],[11]]+laps_times[[#This Row],[12]])</f>
        <v>2.9143518518518513E-2</v>
      </c>
      <c r="V59" s="127">
        <f>IF(ISBLANK(laps_times[[#This Row],[13]]),"DNF",    rounds_cum_time[[#This Row],[12]]+laps_times[[#This Row],[13]])</f>
        <v>3.1521990740740732E-2</v>
      </c>
      <c r="W59" s="127">
        <f>IF(ISBLANK(laps_times[[#This Row],[14]]),"DNF",    rounds_cum_time[[#This Row],[13]]+laps_times[[#This Row],[14]])</f>
        <v>3.3902777777777768E-2</v>
      </c>
      <c r="X59" s="127">
        <f>IF(ISBLANK(laps_times[[#This Row],[15]]),"DNF",    rounds_cum_time[[#This Row],[14]]+laps_times[[#This Row],[15]])</f>
        <v>3.6233796296296285E-2</v>
      </c>
      <c r="Y59" s="127">
        <f>IF(ISBLANK(laps_times[[#This Row],[16]]),"DNF",    rounds_cum_time[[#This Row],[15]]+laps_times[[#This Row],[16]])</f>
        <v>3.8618055555555544E-2</v>
      </c>
      <c r="Z59" s="127">
        <f>IF(ISBLANK(laps_times[[#This Row],[17]]),"DNF",    rounds_cum_time[[#This Row],[16]]+laps_times[[#This Row],[17]])</f>
        <v>4.0988425925925914E-2</v>
      </c>
      <c r="AA59" s="127">
        <f>IF(ISBLANK(laps_times[[#This Row],[18]]),"DNF",    rounds_cum_time[[#This Row],[17]]+laps_times[[#This Row],[18]])</f>
        <v>4.3342592592592578E-2</v>
      </c>
      <c r="AB59" s="127">
        <f>IF(ISBLANK(laps_times[[#This Row],[19]]),"DNF",    rounds_cum_time[[#This Row],[18]]+laps_times[[#This Row],[19]])</f>
        <v>4.5666666666666654E-2</v>
      </c>
      <c r="AC59" s="127">
        <f>IF(ISBLANK(laps_times[[#This Row],[20]]),"DNF",    rounds_cum_time[[#This Row],[19]]+laps_times[[#This Row],[20]])</f>
        <v>4.7983796296296281E-2</v>
      </c>
      <c r="AD59" s="127">
        <f>IF(ISBLANK(laps_times[[#This Row],[21]]),"DNF",    rounds_cum_time[[#This Row],[20]]+laps_times[[#This Row],[21]])</f>
        <v>5.0300925925925909E-2</v>
      </c>
      <c r="AE59" s="127">
        <f>IF(ISBLANK(laps_times[[#This Row],[22]]),"DNF",    rounds_cum_time[[#This Row],[21]]+laps_times[[#This Row],[22]])</f>
        <v>5.2638888888888874E-2</v>
      </c>
      <c r="AF59" s="127">
        <f>IF(ISBLANK(laps_times[[#This Row],[23]]),"DNF",    rounds_cum_time[[#This Row],[22]]+laps_times[[#This Row],[23]])</f>
        <v>5.5019675925925909E-2</v>
      </c>
      <c r="AG59" s="127">
        <f>IF(ISBLANK(laps_times[[#This Row],[24]]),"DNF",    rounds_cum_time[[#This Row],[23]]+laps_times[[#This Row],[24]])</f>
        <v>5.7402777777777761E-2</v>
      </c>
      <c r="AH59" s="127">
        <f>IF(ISBLANK(laps_times[[#This Row],[25]]),"DNF",    rounds_cum_time[[#This Row],[24]]+laps_times[[#This Row],[25]])</f>
        <v>5.9759259259259241E-2</v>
      </c>
      <c r="AI59" s="127">
        <f>IF(ISBLANK(laps_times[[#This Row],[26]]),"DNF",    rounds_cum_time[[#This Row],[25]]+laps_times[[#This Row],[26]])</f>
        <v>6.2134259259259243E-2</v>
      </c>
      <c r="AJ59" s="127">
        <f>IF(ISBLANK(laps_times[[#This Row],[27]]),"DNF",    rounds_cum_time[[#This Row],[26]]+laps_times[[#This Row],[27]])</f>
        <v>6.457060185185183E-2</v>
      </c>
      <c r="AK59" s="127">
        <f>IF(ISBLANK(laps_times[[#This Row],[28]]),"DNF",    rounds_cum_time[[#This Row],[27]]+laps_times[[#This Row],[28]])</f>
        <v>6.6925925925925903E-2</v>
      </c>
      <c r="AL59" s="127">
        <f>IF(ISBLANK(laps_times[[#This Row],[29]]),"DNF",    rounds_cum_time[[#This Row],[28]]+laps_times[[#This Row],[29]])</f>
        <v>6.929976851851849E-2</v>
      </c>
      <c r="AM59" s="127">
        <f>IF(ISBLANK(laps_times[[#This Row],[30]]),"DNF",    rounds_cum_time[[#This Row],[29]]+laps_times[[#This Row],[30]])</f>
        <v>7.1673611111111077E-2</v>
      </c>
      <c r="AN59" s="127">
        <f>IF(ISBLANK(laps_times[[#This Row],[31]]),"DNF",    rounds_cum_time[[#This Row],[30]]+laps_times[[#This Row],[31]])</f>
        <v>7.4085648148148109E-2</v>
      </c>
      <c r="AO59" s="127">
        <f>IF(ISBLANK(laps_times[[#This Row],[32]]),"DNF",    rounds_cum_time[[#This Row],[31]]+laps_times[[#This Row],[32]])</f>
        <v>7.6523148148148104E-2</v>
      </c>
      <c r="AP59" s="127">
        <f>IF(ISBLANK(laps_times[[#This Row],[33]]),"DNF",    rounds_cum_time[[#This Row],[32]]+laps_times[[#This Row],[33]])</f>
        <v>7.8898148148148106E-2</v>
      </c>
      <c r="AQ59" s="127">
        <f>IF(ISBLANK(laps_times[[#This Row],[34]]),"DNF",    rounds_cum_time[[#This Row],[33]]+laps_times[[#This Row],[34]])</f>
        <v>8.1357638888888847E-2</v>
      </c>
      <c r="AR59" s="127">
        <f>IF(ISBLANK(laps_times[[#This Row],[35]]),"DNF",    rounds_cum_time[[#This Row],[34]]+laps_times[[#This Row],[35]])</f>
        <v>8.3814814814814773E-2</v>
      </c>
      <c r="AS59" s="127">
        <f>IF(ISBLANK(laps_times[[#This Row],[36]]),"DNF",    rounds_cum_time[[#This Row],[35]]+laps_times[[#This Row],[36]])</f>
        <v>8.6299768518518477E-2</v>
      </c>
      <c r="AT59" s="127">
        <f>IF(ISBLANK(laps_times[[#This Row],[37]]),"DNF",    rounds_cum_time[[#This Row],[36]]+laps_times[[#This Row],[37]])</f>
        <v>8.9136574074074035E-2</v>
      </c>
      <c r="AU59" s="127">
        <f>IF(ISBLANK(laps_times[[#This Row],[38]]),"DNF",    rounds_cum_time[[#This Row],[37]]+laps_times[[#This Row],[38]])</f>
        <v>9.1560185185185147E-2</v>
      </c>
      <c r="AV59" s="127">
        <f>IF(ISBLANK(laps_times[[#This Row],[39]]),"DNF",    rounds_cum_time[[#This Row],[38]]+laps_times[[#This Row],[39]])</f>
        <v>9.4049768518518484E-2</v>
      </c>
      <c r="AW59" s="127">
        <f>IF(ISBLANK(laps_times[[#This Row],[40]]),"DNF",    rounds_cum_time[[#This Row],[39]]+laps_times[[#This Row],[40]])</f>
        <v>9.6581018518518483E-2</v>
      </c>
      <c r="AX59" s="127">
        <f>IF(ISBLANK(laps_times[[#This Row],[41]]),"DNF",    rounds_cum_time[[#This Row],[40]]+laps_times[[#This Row],[41]])</f>
        <v>9.9182870370370338E-2</v>
      </c>
      <c r="AY59" s="127">
        <f>IF(ISBLANK(laps_times[[#This Row],[42]]),"DNF",    rounds_cum_time[[#This Row],[41]]+laps_times[[#This Row],[42]])</f>
        <v>0.10172222222222219</v>
      </c>
      <c r="AZ59" s="127">
        <f>IF(ISBLANK(laps_times[[#This Row],[43]]),"DNF",    rounds_cum_time[[#This Row],[42]]+laps_times[[#This Row],[43]])</f>
        <v>0.10431828703703699</v>
      </c>
      <c r="BA59" s="127">
        <f>IF(ISBLANK(laps_times[[#This Row],[44]]),"DNF",    rounds_cum_time[[#This Row],[43]]+laps_times[[#This Row],[44]])</f>
        <v>0.10690277777777774</v>
      </c>
      <c r="BB59" s="127">
        <f>IF(ISBLANK(laps_times[[#This Row],[45]]),"DNF",    rounds_cum_time[[#This Row],[44]]+laps_times[[#This Row],[45]])</f>
        <v>0.10949421296296293</v>
      </c>
      <c r="BC59" s="127">
        <f>IF(ISBLANK(laps_times[[#This Row],[46]]),"DNF",    rounds_cum_time[[#This Row],[45]]+laps_times[[#This Row],[46]])</f>
        <v>0.11216550925925922</v>
      </c>
      <c r="BD59" s="127">
        <f>IF(ISBLANK(laps_times[[#This Row],[47]]),"DNF",    rounds_cum_time[[#This Row],[46]]+laps_times[[#This Row],[47]])</f>
        <v>0.11477546296296293</v>
      </c>
      <c r="BE59" s="127">
        <f>IF(ISBLANK(laps_times[[#This Row],[48]]),"DNF",    rounds_cum_time[[#This Row],[47]]+laps_times[[#This Row],[48]])</f>
        <v>0.11737384259259255</v>
      </c>
      <c r="BF59" s="127">
        <f>IF(ISBLANK(laps_times[[#This Row],[49]]),"DNF",    rounds_cum_time[[#This Row],[48]]+laps_times[[#This Row],[49]])</f>
        <v>0.11998148148148144</v>
      </c>
      <c r="BG59" s="127">
        <f>IF(ISBLANK(laps_times[[#This Row],[50]]),"DNF",    rounds_cum_time[[#This Row],[49]]+laps_times[[#This Row],[50]])</f>
        <v>0.12254861111111107</v>
      </c>
      <c r="BH59" s="127">
        <f>IF(ISBLANK(laps_times[[#This Row],[51]]),"DNF",    rounds_cum_time[[#This Row],[50]]+laps_times[[#This Row],[51]])</f>
        <v>0.12519444444444439</v>
      </c>
      <c r="BI59" s="127">
        <f>IF(ISBLANK(laps_times[[#This Row],[52]]),"DNF",    rounds_cum_time[[#This Row],[51]]+laps_times[[#This Row],[52]])</f>
        <v>0.12791550925925921</v>
      </c>
      <c r="BJ59" s="127">
        <f>IF(ISBLANK(laps_times[[#This Row],[53]]),"DNF",    rounds_cum_time[[#This Row],[52]]+laps_times[[#This Row],[53]])</f>
        <v>0.13051620370370365</v>
      </c>
      <c r="BK59" s="127">
        <f>IF(ISBLANK(laps_times[[#This Row],[54]]),"DNF",    rounds_cum_time[[#This Row],[53]]+laps_times[[#This Row],[54]])</f>
        <v>0.13318634259259254</v>
      </c>
      <c r="BL59" s="127">
        <f>IF(ISBLANK(laps_times[[#This Row],[55]]),"DNF",    rounds_cum_time[[#This Row],[54]]+laps_times[[#This Row],[55]])</f>
        <v>0.13588541666666662</v>
      </c>
      <c r="BM59" s="127">
        <f>IF(ISBLANK(laps_times[[#This Row],[56]]),"DNF",    rounds_cum_time[[#This Row],[55]]+laps_times[[#This Row],[56]])</f>
        <v>0.1385844907407407</v>
      </c>
      <c r="BN59" s="127">
        <f>IF(ISBLANK(laps_times[[#This Row],[57]]),"DNF",    rounds_cum_time[[#This Row],[56]]+laps_times[[#This Row],[57]])</f>
        <v>0.14128240740740736</v>
      </c>
      <c r="BO59" s="127">
        <f>IF(ISBLANK(laps_times[[#This Row],[58]]),"DNF",    rounds_cum_time[[#This Row],[57]]+laps_times[[#This Row],[58]])</f>
        <v>0.14399537037037033</v>
      </c>
      <c r="BP59" s="127">
        <f>IF(ISBLANK(laps_times[[#This Row],[59]]),"DNF",    rounds_cum_time[[#This Row],[58]]+laps_times[[#This Row],[59]])</f>
        <v>0.14669560185185182</v>
      </c>
      <c r="BQ59" s="127">
        <f>IF(ISBLANK(laps_times[[#This Row],[60]]),"DNF",    rounds_cum_time[[#This Row],[59]]+laps_times[[#This Row],[60]])</f>
        <v>0.14945949074074072</v>
      </c>
      <c r="BR59" s="127">
        <f>IF(ISBLANK(laps_times[[#This Row],[61]]),"DNF",    rounds_cum_time[[#This Row],[60]]+laps_times[[#This Row],[61]])</f>
        <v>0.15230787037037036</v>
      </c>
      <c r="BS59" s="127">
        <f>IF(ISBLANK(laps_times[[#This Row],[62]]),"DNF",    rounds_cum_time[[#This Row],[61]]+laps_times[[#This Row],[62]])</f>
        <v>0.1550347222222222</v>
      </c>
      <c r="BT59" s="128">
        <f>IF(ISBLANK(laps_times[[#This Row],[63]]),"DNF",    rounds_cum_time[[#This Row],[62]]+laps_times[[#This Row],[63]])</f>
        <v>0.15779513888888885</v>
      </c>
      <c r="BU59" s="128">
        <f>IF(ISBLANK(laps_times[[#This Row],[64]]),"DNF",    rounds_cum_time[[#This Row],[63]]+laps_times[[#This Row],[64]])</f>
        <v>0.16035069444444441</v>
      </c>
    </row>
    <row r="60" spans="2:73" x14ac:dyDescent="0.2">
      <c r="B60" s="124">
        <f>laps_times[[#This Row],[poř]]</f>
        <v>57</v>
      </c>
      <c r="C60" s="125">
        <f>laps_times[[#This Row],[s.č.]]</f>
        <v>122</v>
      </c>
      <c r="D60" s="125" t="str">
        <f>laps_times[[#This Row],[jméno]]</f>
        <v>Svozil Libor</v>
      </c>
      <c r="E60" s="126">
        <f>laps_times[[#This Row],[roč]]</f>
        <v>1971</v>
      </c>
      <c r="F60" s="126" t="str">
        <f>laps_times[[#This Row],[kat]]</f>
        <v>M40</v>
      </c>
      <c r="G60" s="126">
        <f>laps_times[[#This Row],[poř_kat]]</f>
        <v>20</v>
      </c>
      <c r="H60" s="125" t="str">
        <f>IF(ISBLANK(laps_times[[#This Row],[klub]]),"-",laps_times[[#This Row],[klub]])</f>
        <v>MK Seitl Ostrava</v>
      </c>
      <c r="I60" s="161">
        <f>laps_times[[#This Row],[celk. čas]]</f>
        <v>0.16175694444444444</v>
      </c>
      <c r="J60" s="127">
        <f>laps_times[[#This Row],[1]]</f>
        <v>2.5983796296296297E-3</v>
      </c>
      <c r="K60" s="127">
        <f>IF(ISBLANK(laps_times[[#This Row],[2]]),"DNF",    rounds_cum_time[[#This Row],[1]]+laps_times[[#This Row],[2]])</f>
        <v>4.7928240740740743E-3</v>
      </c>
      <c r="L60" s="127">
        <f>IF(ISBLANK(laps_times[[#This Row],[3]]),"DNF",    rounds_cum_time[[#This Row],[2]]+laps_times[[#This Row],[3]])</f>
        <v>7.0509259259259258E-3</v>
      </c>
      <c r="M60" s="127">
        <f>IF(ISBLANK(laps_times[[#This Row],[4]]),"DNF",    rounds_cum_time[[#This Row],[3]]+laps_times[[#This Row],[4]])</f>
        <v>9.3379629629629628E-3</v>
      </c>
      <c r="N60" s="127">
        <f>IF(ISBLANK(laps_times[[#This Row],[5]]),"DNF",    rounds_cum_time[[#This Row],[4]]+laps_times[[#This Row],[5]])</f>
        <v>1.1657407407407408E-2</v>
      </c>
      <c r="O60" s="127">
        <f>IF(ISBLANK(laps_times[[#This Row],[6]]),"DNF",    rounds_cum_time[[#This Row],[5]]+laps_times[[#This Row],[6]])</f>
        <v>1.3978009259259259E-2</v>
      </c>
      <c r="P60" s="127">
        <f>IF(ISBLANK(laps_times[[#This Row],[7]]),"DNF",    rounds_cum_time[[#This Row],[6]]+laps_times[[#This Row],[7]])</f>
        <v>1.6283564814814813E-2</v>
      </c>
      <c r="Q60" s="127">
        <f>IF(ISBLANK(laps_times[[#This Row],[8]]),"DNF",    rounds_cum_time[[#This Row],[7]]+laps_times[[#This Row],[8]])</f>
        <v>1.8567129629629628E-2</v>
      </c>
      <c r="R60" s="127">
        <f>IF(ISBLANK(laps_times[[#This Row],[9]]),"DNF",    rounds_cum_time[[#This Row],[8]]+laps_times[[#This Row],[9]])</f>
        <v>2.087384259259259E-2</v>
      </c>
      <c r="S60" s="127">
        <f>IF(ISBLANK(laps_times[[#This Row],[10]]),"DNF",    rounds_cum_time[[#This Row],[9]]+laps_times[[#This Row],[10]])</f>
        <v>2.3156249999999996E-2</v>
      </c>
      <c r="T60" s="127">
        <f>IF(ISBLANK(laps_times[[#This Row],[11]]),"DNF",    rounds_cum_time[[#This Row],[10]]+laps_times[[#This Row],[11]])</f>
        <v>2.5438657407407403E-2</v>
      </c>
      <c r="U60" s="127">
        <f>IF(ISBLANK(laps_times[[#This Row],[12]]),"DNF",    rounds_cum_time[[#This Row],[11]]+laps_times[[#This Row],[12]])</f>
        <v>2.7736111111111107E-2</v>
      </c>
      <c r="V60" s="127">
        <f>IF(ISBLANK(laps_times[[#This Row],[13]]),"DNF",    rounds_cum_time[[#This Row],[12]]+laps_times[[#This Row],[13]])</f>
        <v>3.0054398148148143E-2</v>
      </c>
      <c r="W60" s="127">
        <f>IF(ISBLANK(laps_times[[#This Row],[14]]),"DNF",    rounds_cum_time[[#This Row],[13]]+laps_times[[#This Row],[14]])</f>
        <v>3.2538194444444439E-2</v>
      </c>
      <c r="X60" s="127">
        <f>IF(ISBLANK(laps_times[[#This Row],[15]]),"DNF",    rounds_cum_time[[#This Row],[14]]+laps_times[[#This Row],[15]])</f>
        <v>3.4797453703703699E-2</v>
      </c>
      <c r="Y60" s="127">
        <f>IF(ISBLANK(laps_times[[#This Row],[16]]),"DNF",    rounds_cum_time[[#This Row],[15]]+laps_times[[#This Row],[16]])</f>
        <v>3.7112268518518517E-2</v>
      </c>
      <c r="Z60" s="127">
        <f>IF(ISBLANK(laps_times[[#This Row],[17]]),"DNF",    rounds_cum_time[[#This Row],[16]]+laps_times[[#This Row],[17]])</f>
        <v>3.9368055555555552E-2</v>
      </c>
      <c r="AA60" s="127">
        <f>IF(ISBLANK(laps_times[[#This Row],[18]]),"DNF",    rounds_cum_time[[#This Row],[17]]+laps_times[[#This Row],[18]])</f>
        <v>4.1653935185185183E-2</v>
      </c>
      <c r="AB60" s="127">
        <f>IF(ISBLANK(laps_times[[#This Row],[19]]),"DNF",    rounds_cum_time[[#This Row],[18]]+laps_times[[#This Row],[19]])</f>
        <v>4.4046296296296292E-2</v>
      </c>
      <c r="AC60" s="127">
        <f>IF(ISBLANK(laps_times[[#This Row],[20]]),"DNF",    rounds_cum_time[[#This Row],[19]]+laps_times[[#This Row],[20]])</f>
        <v>4.6438657407407401E-2</v>
      </c>
      <c r="AD60" s="127">
        <f>IF(ISBLANK(laps_times[[#This Row],[21]]),"DNF",    rounds_cum_time[[#This Row],[20]]+laps_times[[#This Row],[21]])</f>
        <v>4.8803240740740737E-2</v>
      </c>
      <c r="AE60" s="127">
        <f>IF(ISBLANK(laps_times[[#This Row],[22]]),"DNF",    rounds_cum_time[[#This Row],[21]]+laps_times[[#This Row],[22]])</f>
        <v>5.1280092592592585E-2</v>
      </c>
      <c r="AF60" s="127">
        <f>IF(ISBLANK(laps_times[[#This Row],[23]]),"DNF",    rounds_cum_time[[#This Row],[22]]+laps_times[[#This Row],[23]])</f>
        <v>5.3523148148148139E-2</v>
      </c>
      <c r="AG60" s="127">
        <f>IF(ISBLANK(laps_times[[#This Row],[24]]),"DNF",    rounds_cum_time[[#This Row],[23]]+laps_times[[#This Row],[24]])</f>
        <v>5.5878472222222211E-2</v>
      </c>
      <c r="AH60" s="127">
        <f>IF(ISBLANK(laps_times[[#This Row],[25]]),"DNF",    rounds_cum_time[[#This Row],[24]]+laps_times[[#This Row],[25]])</f>
        <v>5.8164351851851842E-2</v>
      </c>
      <c r="AI60" s="127">
        <f>IF(ISBLANK(laps_times[[#This Row],[26]]),"DNF",    rounds_cum_time[[#This Row],[25]]+laps_times[[#This Row],[26]])</f>
        <v>6.0667824074074062E-2</v>
      </c>
      <c r="AJ60" s="127">
        <f>IF(ISBLANK(laps_times[[#This Row],[27]]),"DNF",    rounds_cum_time[[#This Row],[26]]+laps_times[[#This Row],[27]])</f>
        <v>6.2950231481481475E-2</v>
      </c>
      <c r="AK60" s="127">
        <f>IF(ISBLANK(laps_times[[#This Row],[28]]),"DNF",    rounds_cum_time[[#This Row],[27]]+laps_times[[#This Row],[28]])</f>
        <v>6.5511574074074069E-2</v>
      </c>
      <c r="AL60" s="127">
        <f>IF(ISBLANK(laps_times[[#This Row],[29]]),"DNF",    rounds_cum_time[[#This Row],[28]]+laps_times[[#This Row],[29]])</f>
        <v>6.7756944444444439E-2</v>
      </c>
      <c r="AM60" s="127">
        <f>IF(ISBLANK(laps_times[[#This Row],[30]]),"DNF",    rounds_cum_time[[#This Row],[29]]+laps_times[[#This Row],[30]])</f>
        <v>7.0314814814814816E-2</v>
      </c>
      <c r="AN60" s="127">
        <f>IF(ISBLANK(laps_times[[#This Row],[31]]),"DNF",    rounds_cum_time[[#This Row],[30]]+laps_times[[#This Row],[31]])</f>
        <v>7.2666666666666671E-2</v>
      </c>
      <c r="AO60" s="127">
        <f>IF(ISBLANK(laps_times[[#This Row],[32]]),"DNF",    rounds_cum_time[[#This Row],[31]]+laps_times[[#This Row],[32]])</f>
        <v>7.5299768518518523E-2</v>
      </c>
      <c r="AP60" s="127">
        <f>IF(ISBLANK(laps_times[[#This Row],[33]]),"DNF",    rounds_cum_time[[#This Row],[32]]+laps_times[[#This Row],[33]])</f>
        <v>7.7700231481481488E-2</v>
      </c>
      <c r="AQ60" s="127">
        <f>IF(ISBLANK(laps_times[[#This Row],[34]]),"DNF",    rounds_cum_time[[#This Row],[33]]+laps_times[[#This Row],[34]])</f>
        <v>8.0050925925925928E-2</v>
      </c>
      <c r="AR60" s="127">
        <f>IF(ISBLANK(laps_times[[#This Row],[35]]),"DNF",    rounds_cum_time[[#This Row],[34]]+laps_times[[#This Row],[35]])</f>
        <v>8.2347222222222224E-2</v>
      </c>
      <c r="AS60" s="127">
        <f>IF(ISBLANK(laps_times[[#This Row],[36]]),"DNF",    rounds_cum_time[[#This Row],[35]]+laps_times[[#This Row],[36]])</f>
        <v>8.4877314814814822E-2</v>
      </c>
      <c r="AT60" s="127">
        <f>IF(ISBLANK(laps_times[[#This Row],[37]]),"DNF",    rounds_cum_time[[#This Row],[36]]+laps_times[[#This Row],[37]])</f>
        <v>8.7410879629629637E-2</v>
      </c>
      <c r="AU60" s="127">
        <f>IF(ISBLANK(laps_times[[#This Row],[38]]),"DNF",    rounds_cum_time[[#This Row],[37]]+laps_times[[#This Row],[38]])</f>
        <v>9.0135416666666676E-2</v>
      </c>
      <c r="AV60" s="127">
        <f>IF(ISBLANK(laps_times[[#This Row],[39]]),"DNF",    rounds_cum_time[[#This Row],[38]]+laps_times[[#This Row],[39]])</f>
        <v>9.272453703703705E-2</v>
      </c>
      <c r="AW60" s="127">
        <f>IF(ISBLANK(laps_times[[#This Row],[40]]),"DNF",    rounds_cum_time[[#This Row],[39]]+laps_times[[#This Row],[40]])</f>
        <v>9.5107638888888901E-2</v>
      </c>
      <c r="AX60" s="127">
        <f>IF(ISBLANK(laps_times[[#This Row],[41]]),"DNF",    rounds_cum_time[[#This Row],[40]]+laps_times[[#This Row],[41]])</f>
        <v>9.7528935185185198E-2</v>
      </c>
      <c r="AY60" s="127">
        <f>IF(ISBLANK(laps_times[[#This Row],[42]]),"DNF",    rounds_cum_time[[#This Row],[41]]+laps_times[[#This Row],[42]])</f>
        <v>0.10010300925925927</v>
      </c>
      <c r="AZ60" s="127">
        <f>IF(ISBLANK(laps_times[[#This Row],[43]]),"DNF",    rounds_cum_time[[#This Row],[42]]+laps_times[[#This Row],[43]])</f>
        <v>0.10263541666666669</v>
      </c>
      <c r="BA60" s="127">
        <f>IF(ISBLANK(laps_times[[#This Row],[44]]),"DNF",    rounds_cum_time[[#This Row],[43]]+laps_times[[#This Row],[44]])</f>
        <v>0.10531481481481483</v>
      </c>
      <c r="BB60" s="127">
        <f>IF(ISBLANK(laps_times[[#This Row],[45]]),"DNF",    rounds_cum_time[[#This Row],[44]]+laps_times[[#This Row],[45]])</f>
        <v>0.10779861111111112</v>
      </c>
      <c r="BC60" s="127">
        <f>IF(ISBLANK(laps_times[[#This Row],[46]]),"DNF",    rounds_cum_time[[#This Row],[45]]+laps_times[[#This Row],[46]])</f>
        <v>0.11038194444444446</v>
      </c>
      <c r="BD60" s="127">
        <f>IF(ISBLANK(laps_times[[#This Row],[47]]),"DNF",    rounds_cum_time[[#This Row],[46]]+laps_times[[#This Row],[47]])</f>
        <v>0.11297569444444447</v>
      </c>
      <c r="BE60" s="127">
        <f>IF(ISBLANK(laps_times[[#This Row],[48]]),"DNF",    rounds_cum_time[[#This Row],[47]]+laps_times[[#This Row],[48]])</f>
        <v>0.11558333333333336</v>
      </c>
      <c r="BF60" s="127">
        <f>IF(ISBLANK(laps_times[[#This Row],[49]]),"DNF",    rounds_cum_time[[#This Row],[48]]+laps_times[[#This Row],[49]])</f>
        <v>0.1184166666666667</v>
      </c>
      <c r="BG60" s="127">
        <f>IF(ISBLANK(laps_times[[#This Row],[50]]),"DNF",    rounds_cum_time[[#This Row],[49]]+laps_times[[#This Row],[50]])</f>
        <v>0.12103935185185188</v>
      </c>
      <c r="BH60" s="127">
        <f>IF(ISBLANK(laps_times[[#This Row],[51]]),"DNF",    rounds_cum_time[[#This Row],[50]]+laps_times[[#This Row],[51]])</f>
        <v>0.12376041666666671</v>
      </c>
      <c r="BI60" s="127">
        <f>IF(ISBLANK(laps_times[[#This Row],[52]]),"DNF",    rounds_cum_time[[#This Row],[51]]+laps_times[[#This Row],[52]])</f>
        <v>0.12650694444444449</v>
      </c>
      <c r="BJ60" s="127">
        <f>IF(ISBLANK(laps_times[[#This Row],[53]]),"DNF",    rounds_cum_time[[#This Row],[52]]+laps_times[[#This Row],[53]])</f>
        <v>0.12968865740740745</v>
      </c>
      <c r="BK60" s="127">
        <f>IF(ISBLANK(laps_times[[#This Row],[54]]),"DNF",    rounds_cum_time[[#This Row],[53]]+laps_times[[#This Row],[54]])</f>
        <v>0.13247106481481485</v>
      </c>
      <c r="BL60" s="127">
        <f>IF(ISBLANK(laps_times[[#This Row],[55]]),"DNF",    rounds_cum_time[[#This Row],[54]]+laps_times[[#This Row],[55]])</f>
        <v>0.13519328703703706</v>
      </c>
      <c r="BM60" s="127">
        <f>IF(ISBLANK(laps_times[[#This Row],[56]]),"DNF",    rounds_cum_time[[#This Row],[55]]+laps_times[[#This Row],[56]])</f>
        <v>0.13802662037037039</v>
      </c>
      <c r="BN60" s="127">
        <f>IF(ISBLANK(laps_times[[#This Row],[57]]),"DNF",    rounds_cum_time[[#This Row],[56]]+laps_times[[#This Row],[57]])</f>
        <v>0.14095717592592594</v>
      </c>
      <c r="BO60" s="127">
        <f>IF(ISBLANK(laps_times[[#This Row],[58]]),"DNF",    rounds_cum_time[[#This Row],[57]]+laps_times[[#This Row],[58]])</f>
        <v>0.14383796296296297</v>
      </c>
      <c r="BP60" s="127">
        <f>IF(ISBLANK(laps_times[[#This Row],[59]]),"DNF",    rounds_cum_time[[#This Row],[58]]+laps_times[[#This Row],[59]])</f>
        <v>0.14685995370370372</v>
      </c>
      <c r="BQ60" s="127">
        <f>IF(ISBLANK(laps_times[[#This Row],[60]]),"DNF",    rounds_cum_time[[#This Row],[59]]+laps_times[[#This Row],[60]])</f>
        <v>0.1498252314814815</v>
      </c>
      <c r="BR60" s="127">
        <f>IF(ISBLANK(laps_times[[#This Row],[61]]),"DNF",    rounds_cum_time[[#This Row],[60]]+laps_times[[#This Row],[61]])</f>
        <v>0.15277546296296299</v>
      </c>
      <c r="BS60" s="127">
        <f>IF(ISBLANK(laps_times[[#This Row],[62]]),"DNF",    rounds_cum_time[[#This Row],[61]]+laps_times[[#This Row],[62]])</f>
        <v>0.15580324074074076</v>
      </c>
      <c r="BT60" s="128">
        <f>IF(ISBLANK(laps_times[[#This Row],[63]]),"DNF",    rounds_cum_time[[#This Row],[62]]+laps_times[[#This Row],[63]])</f>
        <v>0.15885879629629632</v>
      </c>
      <c r="BU60" s="128">
        <f>IF(ISBLANK(laps_times[[#This Row],[64]]),"DNF",    rounds_cum_time[[#This Row],[63]]+laps_times[[#This Row],[64]])</f>
        <v>0.16175694444444447</v>
      </c>
    </row>
    <row r="61" spans="2:73" x14ac:dyDescent="0.2">
      <c r="B61" s="124">
        <f>laps_times[[#This Row],[poř]]</f>
        <v>58</v>
      </c>
      <c r="C61" s="125">
        <f>laps_times[[#This Row],[s.č.]]</f>
        <v>25</v>
      </c>
      <c r="D61" s="125" t="str">
        <f>laps_times[[#This Row],[jméno]]</f>
        <v>Dudák Zdeněk</v>
      </c>
      <c r="E61" s="126">
        <f>laps_times[[#This Row],[roč]]</f>
        <v>1981</v>
      </c>
      <c r="F61" s="126" t="str">
        <f>laps_times[[#This Row],[kat]]</f>
        <v>M30</v>
      </c>
      <c r="G61" s="126">
        <f>laps_times[[#This Row],[poř_kat]]</f>
        <v>21</v>
      </c>
      <c r="H61" s="125" t="str">
        <f>IF(ISBLANK(laps_times[[#This Row],[klub]]),"-",laps_times[[#This Row],[klub]])</f>
        <v>-</v>
      </c>
      <c r="I61" s="161">
        <f>laps_times[[#This Row],[celk. čas]]</f>
        <v>0.16200810185185185</v>
      </c>
      <c r="J61" s="127">
        <f>laps_times[[#This Row],[1]]</f>
        <v>2.4340277777777776E-3</v>
      </c>
      <c r="K61" s="127">
        <f>IF(ISBLANK(laps_times[[#This Row],[2]]),"DNF",    rounds_cum_time[[#This Row],[1]]+laps_times[[#This Row],[2]])</f>
        <v>4.3518518518518515E-3</v>
      </c>
      <c r="L61" s="127">
        <f>IF(ISBLANK(laps_times[[#This Row],[3]]),"DNF",    rounds_cum_time[[#This Row],[2]]+laps_times[[#This Row],[3]])</f>
        <v>6.2858796296296291E-3</v>
      </c>
      <c r="M61" s="127">
        <f>IF(ISBLANK(laps_times[[#This Row],[4]]),"DNF",    rounds_cum_time[[#This Row],[3]]+laps_times[[#This Row],[4]])</f>
        <v>8.261574074074074E-3</v>
      </c>
      <c r="N61" s="127">
        <f>IF(ISBLANK(laps_times[[#This Row],[5]]),"DNF",    rounds_cum_time[[#This Row],[4]]+laps_times[[#This Row],[5]])</f>
        <v>1.0216435185185186E-2</v>
      </c>
      <c r="O61" s="127">
        <f>IF(ISBLANK(laps_times[[#This Row],[6]]),"DNF",    rounds_cum_time[[#This Row],[5]]+laps_times[[#This Row],[6]])</f>
        <v>1.2172453703703704E-2</v>
      </c>
      <c r="P61" s="127">
        <f>IF(ISBLANK(laps_times[[#This Row],[7]]),"DNF",    rounds_cum_time[[#This Row],[6]]+laps_times[[#This Row],[7]])</f>
        <v>1.4186342592592594E-2</v>
      </c>
      <c r="Q61" s="127">
        <f>IF(ISBLANK(laps_times[[#This Row],[8]]),"DNF",    rounds_cum_time[[#This Row],[7]]+laps_times[[#This Row],[8]])</f>
        <v>1.6148148148148151E-2</v>
      </c>
      <c r="R61" s="127">
        <f>IF(ISBLANK(laps_times[[#This Row],[9]]),"DNF",    rounds_cum_time[[#This Row],[8]]+laps_times[[#This Row],[9]])</f>
        <v>1.8109953703703708E-2</v>
      </c>
      <c r="S61" s="127">
        <f>IF(ISBLANK(laps_times[[#This Row],[10]]),"DNF",    rounds_cum_time[[#This Row],[9]]+laps_times[[#This Row],[10]])</f>
        <v>2.0085648148148151E-2</v>
      </c>
      <c r="T61" s="127">
        <f>IF(ISBLANK(laps_times[[#This Row],[11]]),"DNF",    rounds_cum_time[[#This Row],[10]]+laps_times[[#This Row],[11]])</f>
        <v>2.2054398148148149E-2</v>
      </c>
      <c r="U61" s="127">
        <f>IF(ISBLANK(laps_times[[#This Row],[12]]),"DNF",    rounds_cum_time[[#This Row],[11]]+laps_times[[#This Row],[12]])</f>
        <v>2.4054398148148151E-2</v>
      </c>
      <c r="V61" s="127">
        <f>IF(ISBLANK(laps_times[[#This Row],[13]]),"DNF",    rounds_cum_time[[#This Row],[12]]+laps_times[[#This Row],[13]])</f>
        <v>2.6071759259259263E-2</v>
      </c>
      <c r="W61" s="127">
        <f>IF(ISBLANK(laps_times[[#This Row],[14]]),"DNF",    rounds_cum_time[[#This Row],[13]]+laps_times[[#This Row],[14]])</f>
        <v>2.8094907407407412E-2</v>
      </c>
      <c r="X61" s="127">
        <f>IF(ISBLANK(laps_times[[#This Row],[15]]),"DNF",    rounds_cum_time[[#This Row],[14]]+laps_times[[#This Row],[15]])</f>
        <v>3.0106481481481488E-2</v>
      </c>
      <c r="Y61" s="127">
        <f>IF(ISBLANK(laps_times[[#This Row],[16]]),"DNF",    rounds_cum_time[[#This Row],[15]]+laps_times[[#This Row],[16]])</f>
        <v>3.2068287037037041E-2</v>
      </c>
      <c r="Z61" s="127">
        <f>IF(ISBLANK(laps_times[[#This Row],[17]]),"DNF",    rounds_cum_time[[#This Row],[16]]+laps_times[[#This Row],[17]])</f>
        <v>3.4062500000000002E-2</v>
      </c>
      <c r="AA61" s="127">
        <f>IF(ISBLANK(laps_times[[#This Row],[18]]),"DNF",    rounds_cum_time[[#This Row],[17]]+laps_times[[#This Row],[18]])</f>
        <v>3.6099537037037041E-2</v>
      </c>
      <c r="AB61" s="127">
        <f>IF(ISBLANK(laps_times[[#This Row],[19]]),"DNF",    rounds_cum_time[[#This Row],[18]]+laps_times[[#This Row],[19]])</f>
        <v>3.8140046296296304E-2</v>
      </c>
      <c r="AC61" s="127">
        <f>IF(ISBLANK(laps_times[[#This Row],[20]]),"DNF",    rounds_cum_time[[#This Row],[19]]+laps_times[[#This Row],[20]])</f>
        <v>4.0160879629629637E-2</v>
      </c>
      <c r="AD61" s="127">
        <f>IF(ISBLANK(laps_times[[#This Row],[21]]),"DNF",    rounds_cum_time[[#This Row],[20]]+laps_times[[#This Row],[21]])</f>
        <v>4.2180555555555561E-2</v>
      </c>
      <c r="AE61" s="127">
        <f>IF(ISBLANK(laps_times[[#This Row],[22]]),"DNF",    rounds_cum_time[[#This Row],[21]]+laps_times[[#This Row],[22]])</f>
        <v>4.4202546296296302E-2</v>
      </c>
      <c r="AF61" s="127">
        <f>IF(ISBLANK(laps_times[[#This Row],[23]]),"DNF",    rounds_cum_time[[#This Row],[22]]+laps_times[[#This Row],[23]])</f>
        <v>4.6203703703703712E-2</v>
      </c>
      <c r="AG61" s="127">
        <f>IF(ISBLANK(laps_times[[#This Row],[24]]),"DNF",    rounds_cum_time[[#This Row],[23]]+laps_times[[#This Row],[24]])</f>
        <v>4.8270833333333339E-2</v>
      </c>
      <c r="AH61" s="127">
        <f>IF(ISBLANK(laps_times[[#This Row],[25]]),"DNF",    rounds_cum_time[[#This Row],[24]]+laps_times[[#This Row],[25]])</f>
        <v>5.0325231481481485E-2</v>
      </c>
      <c r="AI61" s="127">
        <f>IF(ISBLANK(laps_times[[#This Row],[26]]),"DNF",    rounds_cum_time[[#This Row],[25]]+laps_times[[#This Row],[26]])</f>
        <v>5.2405092592592593E-2</v>
      </c>
      <c r="AJ61" s="127">
        <f>IF(ISBLANK(laps_times[[#This Row],[27]]),"DNF",    rounds_cum_time[[#This Row],[26]]+laps_times[[#This Row],[27]])</f>
        <v>5.4403935185185187E-2</v>
      </c>
      <c r="AK61" s="127">
        <f>IF(ISBLANK(laps_times[[#This Row],[28]]),"DNF",    rounds_cum_time[[#This Row],[27]]+laps_times[[#This Row],[28]])</f>
        <v>5.6548611111111112E-2</v>
      </c>
      <c r="AL61" s="127">
        <f>IF(ISBLANK(laps_times[[#This Row],[29]]),"DNF",    rounds_cum_time[[#This Row],[28]]+laps_times[[#This Row],[29]])</f>
        <v>5.8751157407407412E-2</v>
      </c>
      <c r="AM61" s="127">
        <f>IF(ISBLANK(laps_times[[#This Row],[30]]),"DNF",    rounds_cum_time[[#This Row],[29]]+laps_times[[#This Row],[30]])</f>
        <v>6.0936342592592598E-2</v>
      </c>
      <c r="AN61" s="127">
        <f>IF(ISBLANK(laps_times[[#This Row],[31]]),"DNF",    rounds_cum_time[[#This Row],[30]]+laps_times[[#This Row],[31]])</f>
        <v>6.3185185185185191E-2</v>
      </c>
      <c r="AO61" s="127">
        <f>IF(ISBLANK(laps_times[[#This Row],[32]]),"DNF",    rounds_cum_time[[#This Row],[31]]+laps_times[[#This Row],[32]])</f>
        <v>6.548611111111112E-2</v>
      </c>
      <c r="AP61" s="127">
        <f>IF(ISBLANK(laps_times[[#This Row],[33]]),"DNF",    rounds_cum_time[[#This Row],[32]]+laps_times[[#This Row],[33]])</f>
        <v>6.7861111111111122E-2</v>
      </c>
      <c r="AQ61" s="127">
        <f>IF(ISBLANK(laps_times[[#This Row],[34]]),"DNF",    rounds_cum_time[[#This Row],[33]]+laps_times[[#This Row],[34]])</f>
        <v>7.0143518518518536E-2</v>
      </c>
      <c r="AR61" s="127">
        <f>IF(ISBLANK(laps_times[[#This Row],[35]]),"DNF",    rounds_cum_time[[#This Row],[34]]+laps_times[[#This Row],[35]])</f>
        <v>7.2527777777777788E-2</v>
      </c>
      <c r="AS61" s="127">
        <f>IF(ISBLANK(laps_times[[#This Row],[36]]),"DNF",    rounds_cum_time[[#This Row],[35]]+laps_times[[#This Row],[36]])</f>
        <v>7.4875000000000011E-2</v>
      </c>
      <c r="AT61" s="127">
        <f>IF(ISBLANK(laps_times[[#This Row],[37]]),"DNF",    rounds_cum_time[[#This Row],[36]]+laps_times[[#This Row],[37]])</f>
        <v>7.7255787037037046E-2</v>
      </c>
      <c r="AU61" s="127">
        <f>IF(ISBLANK(laps_times[[#This Row],[38]]),"DNF",    rounds_cum_time[[#This Row],[37]]+laps_times[[#This Row],[38]])</f>
        <v>7.9670138888888895E-2</v>
      </c>
      <c r="AV61" s="127">
        <f>IF(ISBLANK(laps_times[[#This Row],[39]]),"DNF",    rounds_cum_time[[#This Row],[38]]+laps_times[[#This Row],[39]])</f>
        <v>8.2004629629629636E-2</v>
      </c>
      <c r="AW61" s="127">
        <f>IF(ISBLANK(laps_times[[#This Row],[40]]),"DNF",    rounds_cum_time[[#This Row],[39]]+laps_times[[#This Row],[40]])</f>
        <v>8.4320601851851862E-2</v>
      </c>
      <c r="AX61" s="127">
        <f>IF(ISBLANK(laps_times[[#This Row],[41]]),"DNF",    rounds_cum_time[[#This Row],[40]]+laps_times[[#This Row],[41]])</f>
        <v>8.6708333333333346E-2</v>
      </c>
      <c r="AY61" s="127">
        <f>IF(ISBLANK(laps_times[[#This Row],[42]]),"DNF",    rounds_cum_time[[#This Row],[41]]+laps_times[[#This Row],[42]])</f>
        <v>8.9203703703703716E-2</v>
      </c>
      <c r="AZ61" s="127">
        <f>IF(ISBLANK(laps_times[[#This Row],[43]]),"DNF",    rounds_cum_time[[#This Row],[42]]+laps_times[[#This Row],[43]])</f>
        <v>9.1578703703703718E-2</v>
      </c>
      <c r="BA61" s="127">
        <f>IF(ISBLANK(laps_times[[#This Row],[44]]),"DNF",    rounds_cum_time[[#This Row],[43]]+laps_times[[#This Row],[44]])</f>
        <v>9.4072916666666687E-2</v>
      </c>
      <c r="BB61" s="127">
        <f>IF(ISBLANK(laps_times[[#This Row],[45]]),"DNF",    rounds_cum_time[[#This Row],[44]]+laps_times[[#This Row],[45]])</f>
        <v>9.6644675925925946E-2</v>
      </c>
      <c r="BC61" s="127">
        <f>IF(ISBLANK(laps_times[[#This Row],[46]]),"DNF",    rounds_cum_time[[#This Row],[45]]+laps_times[[#This Row],[46]])</f>
        <v>9.9297453703703728E-2</v>
      </c>
      <c r="BD61" s="127">
        <f>IF(ISBLANK(laps_times[[#This Row],[47]]),"DNF",    rounds_cum_time[[#This Row],[46]]+laps_times[[#This Row],[47]])</f>
        <v>0.10200347222222225</v>
      </c>
      <c r="BE61" s="127">
        <f>IF(ISBLANK(laps_times[[#This Row],[48]]),"DNF",    rounds_cum_time[[#This Row],[47]]+laps_times[[#This Row],[48]])</f>
        <v>0.10484259259259263</v>
      </c>
      <c r="BF61" s="127">
        <f>IF(ISBLANK(laps_times[[#This Row],[49]]),"DNF",    rounds_cum_time[[#This Row],[48]]+laps_times[[#This Row],[49]])</f>
        <v>0.10795023148148152</v>
      </c>
      <c r="BG61" s="127">
        <f>IF(ISBLANK(laps_times[[#This Row],[50]]),"DNF",    rounds_cum_time[[#This Row],[49]]+laps_times[[#This Row],[50]])</f>
        <v>0.11187500000000003</v>
      </c>
      <c r="BH61" s="127">
        <f>IF(ISBLANK(laps_times[[#This Row],[51]]),"DNF",    rounds_cum_time[[#This Row],[50]]+laps_times[[#This Row],[51]])</f>
        <v>0.11502893518518521</v>
      </c>
      <c r="BI61" s="127">
        <f>IF(ISBLANK(laps_times[[#This Row],[52]]),"DNF",    rounds_cum_time[[#This Row],[51]]+laps_times[[#This Row],[52]])</f>
        <v>0.1177916666666667</v>
      </c>
      <c r="BJ61" s="127">
        <f>IF(ISBLANK(laps_times[[#This Row],[53]]),"DNF",    rounds_cum_time[[#This Row],[52]]+laps_times[[#This Row],[53]])</f>
        <v>0.1206967592592593</v>
      </c>
      <c r="BK61" s="127">
        <f>IF(ISBLANK(laps_times[[#This Row],[54]]),"DNF",    rounds_cum_time[[#This Row],[53]]+laps_times[[#This Row],[54]])</f>
        <v>0.12356250000000003</v>
      </c>
      <c r="BL61" s="127">
        <f>IF(ISBLANK(laps_times[[#This Row],[55]]),"DNF",    rounds_cum_time[[#This Row],[54]]+laps_times[[#This Row],[55]])</f>
        <v>0.12649189814814818</v>
      </c>
      <c r="BM61" s="127">
        <f>IF(ISBLANK(laps_times[[#This Row],[56]]),"DNF",    rounds_cum_time[[#This Row],[55]]+laps_times[[#This Row],[56]])</f>
        <v>0.12957523148148151</v>
      </c>
      <c r="BN61" s="127">
        <f>IF(ISBLANK(laps_times[[#This Row],[57]]),"DNF",    rounds_cum_time[[#This Row],[56]]+laps_times[[#This Row],[57]])</f>
        <v>0.1324178240740741</v>
      </c>
      <c r="BO61" s="127">
        <f>IF(ISBLANK(laps_times[[#This Row],[58]]),"DNF",    rounds_cum_time[[#This Row],[57]]+laps_times[[#This Row],[58]])</f>
        <v>0.13534837962962964</v>
      </c>
      <c r="BP61" s="127">
        <f>IF(ISBLANK(laps_times[[#This Row],[59]]),"DNF",    rounds_cum_time[[#This Row],[58]]+laps_times[[#This Row],[59]])</f>
        <v>0.13961226851851855</v>
      </c>
      <c r="BQ61" s="127">
        <f>IF(ISBLANK(laps_times[[#This Row],[60]]),"DNF",    rounds_cum_time[[#This Row],[59]]+laps_times[[#This Row],[60]])</f>
        <v>0.14330902777777779</v>
      </c>
      <c r="BR61" s="127">
        <f>IF(ISBLANK(laps_times[[#This Row],[61]]),"DNF",    rounds_cum_time[[#This Row],[60]]+laps_times[[#This Row],[61]])</f>
        <v>0.14742708333333335</v>
      </c>
      <c r="BS61" s="127">
        <f>IF(ISBLANK(laps_times[[#This Row],[62]]),"DNF",    rounds_cum_time[[#This Row],[61]]+laps_times[[#This Row],[62]])</f>
        <v>0.15187268518518521</v>
      </c>
      <c r="BT61" s="128">
        <f>IF(ISBLANK(laps_times[[#This Row],[63]]),"DNF",    rounds_cum_time[[#This Row],[62]]+laps_times[[#This Row],[63]])</f>
        <v>0.1573877314814815</v>
      </c>
      <c r="BU61" s="128">
        <f>IF(ISBLANK(laps_times[[#This Row],[64]]),"DNF",    rounds_cum_time[[#This Row],[63]]+laps_times[[#This Row],[64]])</f>
        <v>0.16200810185185185</v>
      </c>
    </row>
    <row r="62" spans="2:73" x14ac:dyDescent="0.2">
      <c r="B62" s="124">
        <f>laps_times[[#This Row],[poř]]</f>
        <v>59</v>
      </c>
      <c r="C62" s="125">
        <f>laps_times[[#This Row],[s.č.]]</f>
        <v>11</v>
      </c>
      <c r="D62" s="125" t="str">
        <f>laps_times[[#This Row],[jméno]]</f>
        <v>Čaloud Milan</v>
      </c>
      <c r="E62" s="126">
        <f>laps_times[[#This Row],[roč]]</f>
        <v>1969</v>
      </c>
      <c r="F62" s="126" t="str">
        <f>laps_times[[#This Row],[kat]]</f>
        <v>M40</v>
      </c>
      <c r="G62" s="126">
        <f>laps_times[[#This Row],[poř_kat]]</f>
        <v>21</v>
      </c>
      <c r="H62" s="125" t="str">
        <f>IF(ISBLANK(laps_times[[#This Row],[klub]]),"-",laps_times[[#This Row],[klub]])</f>
        <v>JKM Větřní</v>
      </c>
      <c r="I62" s="161">
        <f>laps_times[[#This Row],[celk. čas]]</f>
        <v>0.16248032407407406</v>
      </c>
      <c r="J62" s="127">
        <f>laps_times[[#This Row],[1]]</f>
        <v>2.9641203703703704E-3</v>
      </c>
      <c r="K62" s="127">
        <f>IF(ISBLANK(laps_times[[#This Row],[2]]),"DNF",    rounds_cum_time[[#This Row],[1]]+laps_times[[#This Row],[2]])</f>
        <v>5.3912037037037036E-3</v>
      </c>
      <c r="L62" s="127">
        <f>IF(ISBLANK(laps_times[[#This Row],[3]]),"DNF",    rounds_cum_time[[#This Row],[2]]+laps_times[[#This Row],[3]])</f>
        <v>7.827546296296296E-3</v>
      </c>
      <c r="M62" s="127">
        <f>IF(ISBLANK(laps_times[[#This Row],[4]]),"DNF",    rounds_cum_time[[#This Row],[3]]+laps_times[[#This Row],[4]])</f>
        <v>1.0244212962962962E-2</v>
      </c>
      <c r="N62" s="127">
        <f>IF(ISBLANK(laps_times[[#This Row],[5]]),"DNF",    rounds_cum_time[[#This Row],[4]]+laps_times[[#This Row],[5]])</f>
        <v>1.2648148148148148E-2</v>
      </c>
      <c r="O62" s="127">
        <f>IF(ISBLANK(laps_times[[#This Row],[6]]),"DNF",    rounds_cum_time[[#This Row],[5]]+laps_times[[#This Row],[6]])</f>
        <v>1.5077546296296295E-2</v>
      </c>
      <c r="P62" s="127">
        <f>IF(ISBLANK(laps_times[[#This Row],[7]]),"DNF",    rounds_cum_time[[#This Row],[6]]+laps_times[[#This Row],[7]])</f>
        <v>1.7420138888888888E-2</v>
      </c>
      <c r="Q62" s="127">
        <f>IF(ISBLANK(laps_times[[#This Row],[8]]),"DNF",    rounds_cum_time[[#This Row],[7]]+laps_times[[#This Row],[8]])</f>
        <v>1.9754629629629629E-2</v>
      </c>
      <c r="R62" s="127">
        <f>IF(ISBLANK(laps_times[[#This Row],[9]]),"DNF",    rounds_cum_time[[#This Row],[8]]+laps_times[[#This Row],[9]])</f>
        <v>2.210648148148148E-2</v>
      </c>
      <c r="S62" s="127">
        <f>IF(ISBLANK(laps_times[[#This Row],[10]]),"DNF",    rounds_cum_time[[#This Row],[9]]+laps_times[[#This Row],[10]])</f>
        <v>2.4434027777777777E-2</v>
      </c>
      <c r="T62" s="127">
        <f>IF(ISBLANK(laps_times[[#This Row],[11]]),"DNF",    rounds_cum_time[[#This Row],[10]]+laps_times[[#This Row],[11]])</f>
        <v>2.6754629629629628E-2</v>
      </c>
      <c r="U62" s="127">
        <f>IF(ISBLANK(laps_times[[#This Row],[12]]),"DNF",    rounds_cum_time[[#This Row],[11]]+laps_times[[#This Row],[12]])</f>
        <v>2.9112268518518516E-2</v>
      </c>
      <c r="V62" s="127">
        <f>IF(ISBLANK(laps_times[[#This Row],[13]]),"DNF",    rounds_cum_time[[#This Row],[12]]+laps_times[[#This Row],[13]])</f>
        <v>3.1486111111111111E-2</v>
      </c>
      <c r="W62" s="127">
        <f>IF(ISBLANK(laps_times[[#This Row],[14]]),"DNF",    rounds_cum_time[[#This Row],[13]]+laps_times[[#This Row],[14]])</f>
        <v>3.3818287037037036E-2</v>
      </c>
      <c r="X62" s="127">
        <f>IF(ISBLANK(laps_times[[#This Row],[15]]),"DNF",    rounds_cum_time[[#This Row],[14]]+laps_times[[#This Row],[15]])</f>
        <v>3.6182870370370372E-2</v>
      </c>
      <c r="Y62" s="127">
        <f>IF(ISBLANK(laps_times[[#This Row],[16]]),"DNF",    rounds_cum_time[[#This Row],[15]]+laps_times[[#This Row],[16]])</f>
        <v>3.8557870370370374E-2</v>
      </c>
      <c r="Z62" s="127">
        <f>IF(ISBLANK(laps_times[[#This Row],[17]]),"DNF",    rounds_cum_time[[#This Row],[16]]+laps_times[[#This Row],[17]])</f>
        <v>4.0906250000000005E-2</v>
      </c>
      <c r="AA62" s="127">
        <f>IF(ISBLANK(laps_times[[#This Row],[18]]),"DNF",    rounds_cum_time[[#This Row],[17]]+laps_times[[#This Row],[18]])</f>
        <v>4.3276620370370375E-2</v>
      </c>
      <c r="AB62" s="127">
        <f>IF(ISBLANK(laps_times[[#This Row],[19]]),"DNF",    rounds_cum_time[[#This Row],[18]]+laps_times[[#This Row],[19]])</f>
        <v>4.5670138888888892E-2</v>
      </c>
      <c r="AC62" s="127">
        <f>IF(ISBLANK(laps_times[[#This Row],[20]]),"DNF",    rounds_cum_time[[#This Row],[19]]+laps_times[[#This Row],[20]])</f>
        <v>4.8038194444444446E-2</v>
      </c>
      <c r="AD62" s="127">
        <f>IF(ISBLANK(laps_times[[#This Row],[21]]),"DNF",    rounds_cum_time[[#This Row],[20]]+laps_times[[#This Row],[21]])</f>
        <v>5.0409722222222224E-2</v>
      </c>
      <c r="AE62" s="127">
        <f>IF(ISBLANK(laps_times[[#This Row],[22]]),"DNF",    rounds_cum_time[[#This Row],[21]]+laps_times[[#This Row],[22]])</f>
        <v>5.2753472222222222E-2</v>
      </c>
      <c r="AF62" s="127">
        <f>IF(ISBLANK(laps_times[[#This Row],[23]]),"DNF",    rounds_cum_time[[#This Row],[22]]+laps_times[[#This Row],[23]])</f>
        <v>5.5069444444444442E-2</v>
      </c>
      <c r="AG62" s="127">
        <f>IF(ISBLANK(laps_times[[#This Row],[24]]),"DNF",    rounds_cum_time[[#This Row],[23]]+laps_times[[#This Row],[24]])</f>
        <v>5.7459490740740735E-2</v>
      </c>
      <c r="AH62" s="127">
        <f>IF(ISBLANK(laps_times[[#This Row],[25]]),"DNF",    rounds_cum_time[[#This Row],[24]]+laps_times[[#This Row],[25]])</f>
        <v>5.9863425925925917E-2</v>
      </c>
      <c r="AI62" s="127">
        <f>IF(ISBLANK(laps_times[[#This Row],[26]]),"DNF",    rounds_cum_time[[#This Row],[25]]+laps_times[[#This Row],[26]])</f>
        <v>6.2217592592592581E-2</v>
      </c>
      <c r="AJ62" s="127">
        <f>IF(ISBLANK(laps_times[[#This Row],[27]]),"DNF",    rounds_cum_time[[#This Row],[26]]+laps_times[[#This Row],[27]])</f>
        <v>6.4615740740740724E-2</v>
      </c>
      <c r="AK62" s="127">
        <f>IF(ISBLANK(laps_times[[#This Row],[28]]),"DNF",    rounds_cum_time[[#This Row],[27]]+laps_times[[#This Row],[28]])</f>
        <v>6.6921296296296284E-2</v>
      </c>
      <c r="AL62" s="127">
        <f>IF(ISBLANK(laps_times[[#This Row],[29]]),"DNF",    rounds_cum_time[[#This Row],[28]]+laps_times[[#This Row],[29]])</f>
        <v>6.9343749999999982E-2</v>
      </c>
      <c r="AM62" s="127">
        <f>IF(ISBLANK(laps_times[[#This Row],[30]]),"DNF",    rounds_cum_time[[#This Row],[29]]+laps_times[[#This Row],[30]])</f>
        <v>7.1812499999999987E-2</v>
      </c>
      <c r="AN62" s="127">
        <f>IF(ISBLANK(laps_times[[#This Row],[31]]),"DNF",    rounds_cum_time[[#This Row],[30]]+laps_times[[#This Row],[31]])</f>
        <v>7.419675925925924E-2</v>
      </c>
      <c r="AO62" s="127">
        <f>IF(ISBLANK(laps_times[[#This Row],[32]]),"DNF",    rounds_cum_time[[#This Row],[31]]+laps_times[[#This Row],[32]])</f>
        <v>7.666319444444443E-2</v>
      </c>
      <c r="AP62" s="127">
        <f>IF(ISBLANK(laps_times[[#This Row],[33]]),"DNF",    rounds_cum_time[[#This Row],[32]]+laps_times[[#This Row],[33]])</f>
        <v>7.9116898148148138E-2</v>
      </c>
      <c r="AQ62" s="127">
        <f>IF(ISBLANK(laps_times[[#This Row],[34]]),"DNF",    rounds_cum_time[[#This Row],[33]]+laps_times[[#This Row],[34]])</f>
        <v>8.1546296296296283E-2</v>
      </c>
      <c r="AR62" s="127">
        <f>IF(ISBLANK(laps_times[[#This Row],[35]]),"DNF",    rounds_cum_time[[#This Row],[34]]+laps_times[[#This Row],[35]])</f>
        <v>8.4159722222222205E-2</v>
      </c>
      <c r="AS62" s="127">
        <f>IF(ISBLANK(laps_times[[#This Row],[36]]),"DNF",    rounds_cum_time[[#This Row],[35]]+laps_times[[#This Row],[36]])</f>
        <v>8.6629629629629612E-2</v>
      </c>
      <c r="AT62" s="127">
        <f>IF(ISBLANK(laps_times[[#This Row],[37]]),"DNF",    rounds_cum_time[[#This Row],[36]]+laps_times[[#This Row],[37]])</f>
        <v>8.9046296296296276E-2</v>
      </c>
      <c r="AU62" s="127">
        <f>IF(ISBLANK(laps_times[[#This Row],[38]]),"DNF",    rounds_cum_time[[#This Row],[37]]+laps_times[[#This Row],[38]])</f>
        <v>9.147106481481479E-2</v>
      </c>
      <c r="AV62" s="127">
        <f>IF(ISBLANK(laps_times[[#This Row],[39]]),"DNF",    rounds_cum_time[[#This Row],[38]]+laps_times[[#This Row],[39]])</f>
        <v>9.3937499999999979E-2</v>
      </c>
      <c r="AW62" s="127">
        <f>IF(ISBLANK(laps_times[[#This Row],[40]]),"DNF",    rounds_cum_time[[#This Row],[39]]+laps_times[[#This Row],[40]])</f>
        <v>9.6362268518518493E-2</v>
      </c>
      <c r="AX62" s="127">
        <f>IF(ISBLANK(laps_times[[#This Row],[41]]),"DNF",    rounds_cum_time[[#This Row],[40]]+laps_times[[#This Row],[41]])</f>
        <v>9.8821759259259234E-2</v>
      </c>
      <c r="AY62" s="127">
        <f>IF(ISBLANK(laps_times[[#This Row],[42]]),"DNF",    rounds_cum_time[[#This Row],[41]]+laps_times[[#This Row],[42]])</f>
        <v>0.1013321759259259</v>
      </c>
      <c r="AZ62" s="127">
        <f>IF(ISBLANK(laps_times[[#This Row],[43]]),"DNF",    rounds_cum_time[[#This Row],[42]]+laps_times[[#This Row],[43]])</f>
        <v>0.10388194444444442</v>
      </c>
      <c r="BA62" s="127">
        <f>IF(ISBLANK(laps_times[[#This Row],[44]]),"DNF",    rounds_cum_time[[#This Row],[43]]+laps_times[[#This Row],[44]])</f>
        <v>0.10643055555555553</v>
      </c>
      <c r="BB62" s="127">
        <f>IF(ISBLANK(laps_times[[#This Row],[45]]),"DNF",    rounds_cum_time[[#This Row],[44]]+laps_times[[#This Row],[45]])</f>
        <v>0.1089247685185185</v>
      </c>
      <c r="BC62" s="127">
        <f>IF(ISBLANK(laps_times[[#This Row],[46]]),"DNF",    rounds_cum_time[[#This Row],[45]]+laps_times[[#This Row],[46]])</f>
        <v>0.11142129629629627</v>
      </c>
      <c r="BD62" s="127">
        <f>IF(ISBLANK(laps_times[[#This Row],[47]]),"DNF",    rounds_cum_time[[#This Row],[46]]+laps_times[[#This Row],[47]])</f>
        <v>0.11400115740740738</v>
      </c>
      <c r="BE62" s="127">
        <f>IF(ISBLANK(laps_times[[#This Row],[48]]),"DNF",    rounds_cum_time[[#This Row],[47]]+laps_times[[#This Row],[48]])</f>
        <v>0.1166284722222222</v>
      </c>
      <c r="BF62" s="127">
        <f>IF(ISBLANK(laps_times[[#This Row],[49]]),"DNF",    rounds_cum_time[[#This Row],[48]]+laps_times[[#This Row],[49]])</f>
        <v>0.11924537037037035</v>
      </c>
      <c r="BG62" s="127">
        <f>IF(ISBLANK(laps_times[[#This Row],[50]]),"DNF",    rounds_cum_time[[#This Row],[49]]+laps_times[[#This Row],[50]])</f>
        <v>0.12184490740740739</v>
      </c>
      <c r="BH62" s="127">
        <f>IF(ISBLANK(laps_times[[#This Row],[51]]),"DNF",    rounds_cum_time[[#This Row],[50]]+laps_times[[#This Row],[51]])</f>
        <v>0.12473495370370369</v>
      </c>
      <c r="BI62" s="127">
        <f>IF(ISBLANK(laps_times[[#This Row],[52]]),"DNF",    rounds_cum_time[[#This Row],[51]]+laps_times[[#This Row],[52]])</f>
        <v>0.12747106481481479</v>
      </c>
      <c r="BJ62" s="127">
        <f>IF(ISBLANK(laps_times[[#This Row],[53]]),"DNF",    rounds_cum_time[[#This Row],[52]]+laps_times[[#This Row],[53]])</f>
        <v>0.13023611111111108</v>
      </c>
      <c r="BK62" s="127">
        <f>IF(ISBLANK(laps_times[[#This Row],[54]]),"DNF",    rounds_cum_time[[#This Row],[53]]+laps_times[[#This Row],[54]])</f>
        <v>0.13307060185185182</v>
      </c>
      <c r="BL62" s="127">
        <f>IF(ISBLANK(laps_times[[#This Row],[55]]),"DNF",    rounds_cum_time[[#This Row],[54]]+laps_times[[#This Row],[55]])</f>
        <v>0.13608101851851848</v>
      </c>
      <c r="BM62" s="127">
        <f>IF(ISBLANK(laps_times[[#This Row],[56]]),"DNF",    rounds_cum_time[[#This Row],[55]]+laps_times[[#This Row],[56]])</f>
        <v>0.13907754629629626</v>
      </c>
      <c r="BN62" s="127">
        <f>IF(ISBLANK(laps_times[[#This Row],[57]]),"DNF",    rounds_cum_time[[#This Row],[56]]+laps_times[[#This Row],[57]])</f>
        <v>0.14214930555555552</v>
      </c>
      <c r="BO62" s="127">
        <f>IF(ISBLANK(laps_times[[#This Row],[58]]),"DNF",    rounds_cum_time[[#This Row],[57]]+laps_times[[#This Row],[58]])</f>
        <v>0.14489236111111109</v>
      </c>
      <c r="BP62" s="127">
        <f>IF(ISBLANK(laps_times[[#This Row],[59]]),"DNF",    rounds_cum_time[[#This Row],[58]]+laps_times[[#This Row],[59]])</f>
        <v>0.1477060185185185</v>
      </c>
      <c r="BQ62" s="127">
        <f>IF(ISBLANK(laps_times[[#This Row],[60]]),"DNF",    rounds_cum_time[[#This Row],[59]]+laps_times[[#This Row],[60]])</f>
        <v>0.15062037037037035</v>
      </c>
      <c r="BR62" s="127">
        <f>IF(ISBLANK(laps_times[[#This Row],[61]]),"DNF",    rounds_cum_time[[#This Row],[60]]+laps_times[[#This Row],[61]])</f>
        <v>0.15359027777777776</v>
      </c>
      <c r="BS62" s="127">
        <f>IF(ISBLANK(laps_times[[#This Row],[62]]),"DNF",    rounds_cum_time[[#This Row],[61]]+laps_times[[#This Row],[62]])</f>
        <v>0.15655902777777775</v>
      </c>
      <c r="BT62" s="128">
        <f>IF(ISBLANK(laps_times[[#This Row],[63]]),"DNF",    rounds_cum_time[[#This Row],[62]]+laps_times[[#This Row],[63]])</f>
        <v>0.15964930555555554</v>
      </c>
      <c r="BU62" s="128">
        <f>IF(ISBLANK(laps_times[[#This Row],[64]]),"DNF",    rounds_cum_time[[#This Row],[63]]+laps_times[[#This Row],[64]])</f>
        <v>0.16248032407407406</v>
      </c>
    </row>
    <row r="63" spans="2:73" x14ac:dyDescent="0.2">
      <c r="B63" s="124">
        <f>laps_times[[#This Row],[poř]]</f>
        <v>60</v>
      </c>
      <c r="C63" s="125">
        <f>laps_times[[#This Row],[s.č.]]</f>
        <v>112</v>
      </c>
      <c r="D63" s="125" t="str">
        <f>laps_times[[#This Row],[jméno]]</f>
        <v>Šindlerová Jana</v>
      </c>
      <c r="E63" s="126">
        <f>laps_times[[#This Row],[roč]]</f>
        <v>1969</v>
      </c>
      <c r="F63" s="126" t="str">
        <f>laps_times[[#This Row],[kat]]</f>
        <v>Z2</v>
      </c>
      <c r="G63" s="126">
        <f>laps_times[[#This Row],[poř_kat]]</f>
        <v>3</v>
      </c>
      <c r="H63" s="125" t="str">
        <f>IF(ISBLANK(laps_times[[#This Row],[klub]]),"-",laps_times[[#This Row],[klub]])</f>
        <v>iThinkBeer</v>
      </c>
      <c r="I63" s="161">
        <f>laps_times[[#This Row],[celk. čas]]</f>
        <v>0.16325578703703703</v>
      </c>
      <c r="J63" s="127">
        <f>laps_times[[#This Row],[1]]</f>
        <v>2.957175925925926E-3</v>
      </c>
      <c r="K63" s="127">
        <f>IF(ISBLANK(laps_times[[#This Row],[2]]),"DNF",    rounds_cum_time[[#This Row],[1]]+laps_times[[#This Row],[2]])</f>
        <v>5.1956018518518523E-3</v>
      </c>
      <c r="L63" s="127">
        <f>IF(ISBLANK(laps_times[[#This Row],[3]]),"DNF",    rounds_cum_time[[#This Row],[2]]+laps_times[[#This Row],[3]])</f>
        <v>7.5243055555555566E-3</v>
      </c>
      <c r="M63" s="127">
        <f>IF(ISBLANK(laps_times[[#This Row],[4]]),"DNF",    rounds_cum_time[[#This Row],[3]]+laps_times[[#This Row],[4]])</f>
        <v>9.8101851851851857E-3</v>
      </c>
      <c r="N63" s="127">
        <f>IF(ISBLANK(laps_times[[#This Row],[5]]),"DNF",    rounds_cum_time[[#This Row],[4]]+laps_times[[#This Row],[5]])</f>
        <v>1.2101851851851853E-2</v>
      </c>
      <c r="O63" s="127">
        <f>IF(ISBLANK(laps_times[[#This Row],[6]]),"DNF",    rounds_cum_time[[#This Row],[5]]+laps_times[[#This Row],[6]])</f>
        <v>1.4379629629629631E-2</v>
      </c>
      <c r="P63" s="127">
        <f>IF(ISBLANK(laps_times[[#This Row],[7]]),"DNF",    rounds_cum_time[[#This Row],[6]]+laps_times[[#This Row],[7]])</f>
        <v>1.6680555555555556E-2</v>
      </c>
      <c r="Q63" s="127">
        <f>IF(ISBLANK(laps_times[[#This Row],[8]]),"DNF",    rounds_cum_time[[#This Row],[7]]+laps_times[[#This Row],[8]])</f>
        <v>1.900925925925926E-2</v>
      </c>
      <c r="R63" s="127">
        <f>IF(ISBLANK(laps_times[[#This Row],[9]]),"DNF",    rounds_cum_time[[#This Row],[8]]+laps_times[[#This Row],[9]])</f>
        <v>2.1402777777777778E-2</v>
      </c>
      <c r="S63" s="127">
        <f>IF(ISBLANK(laps_times[[#This Row],[10]]),"DNF",    rounds_cum_time[[#This Row],[9]]+laps_times[[#This Row],[10]])</f>
        <v>2.3797453703703703E-2</v>
      </c>
      <c r="T63" s="127">
        <f>IF(ISBLANK(laps_times[[#This Row],[11]]),"DNF",    rounds_cum_time[[#This Row],[10]]+laps_times[[#This Row],[11]])</f>
        <v>2.6114583333333333E-2</v>
      </c>
      <c r="U63" s="127">
        <f>IF(ISBLANK(laps_times[[#This Row],[12]]),"DNF",    rounds_cum_time[[#This Row],[11]]+laps_times[[#This Row],[12]])</f>
        <v>2.8469907407407409E-2</v>
      </c>
      <c r="V63" s="127">
        <f>IF(ISBLANK(laps_times[[#This Row],[13]]),"DNF",    rounds_cum_time[[#This Row],[12]]+laps_times[[#This Row],[13]])</f>
        <v>3.0790509259259261E-2</v>
      </c>
      <c r="W63" s="127">
        <f>IF(ISBLANK(laps_times[[#This Row],[14]]),"DNF",    rounds_cum_time[[#This Row],[13]]+laps_times[[#This Row],[14]])</f>
        <v>3.3089120370370373E-2</v>
      </c>
      <c r="X63" s="127">
        <f>IF(ISBLANK(laps_times[[#This Row],[15]]),"DNF",    rounds_cum_time[[#This Row],[14]]+laps_times[[#This Row],[15]])</f>
        <v>3.5432870370370372E-2</v>
      </c>
      <c r="Y63" s="127">
        <f>IF(ISBLANK(laps_times[[#This Row],[16]]),"DNF",    rounds_cum_time[[#This Row],[15]]+laps_times[[#This Row],[16]])</f>
        <v>3.7804398148148149E-2</v>
      </c>
      <c r="Z63" s="127">
        <f>IF(ISBLANK(laps_times[[#This Row],[17]]),"DNF",    rounds_cum_time[[#This Row],[16]]+laps_times[[#This Row],[17]])</f>
        <v>4.0256944444444442E-2</v>
      </c>
      <c r="AA63" s="127">
        <f>IF(ISBLANK(laps_times[[#This Row],[18]]),"DNF",    rounds_cum_time[[#This Row],[17]]+laps_times[[#This Row],[18]])</f>
        <v>4.2673611111111107E-2</v>
      </c>
      <c r="AB63" s="127">
        <f>IF(ISBLANK(laps_times[[#This Row],[19]]),"DNF",    rounds_cum_time[[#This Row],[18]]+laps_times[[#This Row],[19]])</f>
        <v>4.5091435185185179E-2</v>
      </c>
      <c r="AC63" s="127">
        <f>IF(ISBLANK(laps_times[[#This Row],[20]]),"DNF",    rounds_cum_time[[#This Row],[19]]+laps_times[[#This Row],[20]])</f>
        <v>4.7509259259259251E-2</v>
      </c>
      <c r="AD63" s="127">
        <f>IF(ISBLANK(laps_times[[#This Row],[21]]),"DNF",    rounds_cum_time[[#This Row],[20]]+laps_times[[#This Row],[21]])</f>
        <v>4.9923611111111106E-2</v>
      </c>
      <c r="AE63" s="127">
        <f>IF(ISBLANK(laps_times[[#This Row],[22]]),"DNF",    rounds_cum_time[[#This Row],[21]]+laps_times[[#This Row],[22]])</f>
        <v>5.2320601851851847E-2</v>
      </c>
      <c r="AF63" s="127">
        <f>IF(ISBLANK(laps_times[[#This Row],[23]]),"DNF",    rounds_cum_time[[#This Row],[22]]+laps_times[[#This Row],[23]])</f>
        <v>5.4637731481481475E-2</v>
      </c>
      <c r="AG63" s="127">
        <f>IF(ISBLANK(laps_times[[#This Row],[24]]),"DNF",    rounds_cum_time[[#This Row],[23]]+laps_times[[#This Row],[24]])</f>
        <v>5.6935185185185179E-2</v>
      </c>
      <c r="AH63" s="127">
        <f>IF(ISBLANK(laps_times[[#This Row],[25]]),"DNF",    rounds_cum_time[[#This Row],[24]]+laps_times[[#This Row],[25]])</f>
        <v>5.9302083333333325E-2</v>
      </c>
      <c r="AI63" s="127">
        <f>IF(ISBLANK(laps_times[[#This Row],[26]]),"DNF",    rounds_cum_time[[#This Row],[25]]+laps_times[[#This Row],[26]])</f>
        <v>6.1736111111111103E-2</v>
      </c>
      <c r="AJ63" s="127">
        <f>IF(ISBLANK(laps_times[[#This Row],[27]]),"DNF",    rounds_cum_time[[#This Row],[26]]+laps_times[[#This Row],[27]])</f>
        <v>6.416898148148148E-2</v>
      </c>
      <c r="AK63" s="127">
        <f>IF(ISBLANK(laps_times[[#This Row],[28]]),"DNF",    rounds_cum_time[[#This Row],[27]]+laps_times[[#This Row],[28]])</f>
        <v>6.6597222222222224E-2</v>
      </c>
      <c r="AL63" s="127">
        <f>IF(ISBLANK(laps_times[[#This Row],[29]]),"DNF",    rounds_cum_time[[#This Row],[28]]+laps_times[[#This Row],[29]])</f>
        <v>6.9056712962962966E-2</v>
      </c>
      <c r="AM63" s="127">
        <f>IF(ISBLANK(laps_times[[#This Row],[30]]),"DNF",    rounds_cum_time[[#This Row],[29]]+laps_times[[#This Row],[30]])</f>
        <v>7.1552083333333336E-2</v>
      </c>
      <c r="AN63" s="127">
        <f>IF(ISBLANK(laps_times[[#This Row],[31]]),"DNF",    rounds_cum_time[[#This Row],[30]]+laps_times[[#This Row],[31]])</f>
        <v>7.4055555555555555E-2</v>
      </c>
      <c r="AO63" s="127">
        <f>IF(ISBLANK(laps_times[[#This Row],[32]]),"DNF",    rounds_cum_time[[#This Row],[31]]+laps_times[[#This Row],[32]])</f>
        <v>7.6549768518518524E-2</v>
      </c>
      <c r="AP63" s="127">
        <f>IF(ISBLANK(laps_times[[#This Row],[33]]),"DNF",    rounds_cum_time[[#This Row],[32]]+laps_times[[#This Row],[33]])</f>
        <v>7.9254629629629633E-2</v>
      </c>
      <c r="AQ63" s="127">
        <f>IF(ISBLANK(laps_times[[#This Row],[34]]),"DNF",    rounds_cum_time[[#This Row],[33]]+laps_times[[#This Row],[34]])</f>
        <v>8.1782407407407415E-2</v>
      </c>
      <c r="AR63" s="127">
        <f>IF(ISBLANK(laps_times[[#This Row],[35]]),"DNF",    rounds_cum_time[[#This Row],[34]]+laps_times[[#This Row],[35]])</f>
        <v>8.4258101851851855E-2</v>
      </c>
      <c r="AS63" s="127">
        <f>IF(ISBLANK(laps_times[[#This Row],[36]]),"DNF",    rounds_cum_time[[#This Row],[35]]+laps_times[[#This Row],[36]])</f>
        <v>8.679166666666667E-2</v>
      </c>
      <c r="AT63" s="127">
        <f>IF(ISBLANK(laps_times[[#This Row],[37]]),"DNF",    rounds_cum_time[[#This Row],[36]]+laps_times[[#This Row],[37]])</f>
        <v>8.9506944444444445E-2</v>
      </c>
      <c r="AU63" s="127">
        <f>IF(ISBLANK(laps_times[[#This Row],[38]]),"DNF",    rounds_cum_time[[#This Row],[37]]+laps_times[[#This Row],[38]])</f>
        <v>9.2171296296296293E-2</v>
      </c>
      <c r="AV63" s="127">
        <f>IF(ISBLANK(laps_times[[#This Row],[39]]),"DNF",    rounds_cum_time[[#This Row],[38]]+laps_times[[#This Row],[39]])</f>
        <v>9.4840277777777773E-2</v>
      </c>
      <c r="AW63" s="127">
        <f>IF(ISBLANK(laps_times[[#This Row],[40]]),"DNF",    rounds_cum_time[[#This Row],[39]]+laps_times[[#This Row],[40]])</f>
        <v>9.7438657407407397E-2</v>
      </c>
      <c r="AX63" s="127">
        <f>IF(ISBLANK(laps_times[[#This Row],[41]]),"DNF",    rounds_cum_time[[#This Row],[40]]+laps_times[[#This Row],[41]])</f>
        <v>0.10015509259259259</v>
      </c>
      <c r="AY63" s="127">
        <f>IF(ISBLANK(laps_times[[#This Row],[42]]),"DNF",    rounds_cum_time[[#This Row],[41]]+laps_times[[#This Row],[42]])</f>
        <v>0.10287268518518518</v>
      </c>
      <c r="AZ63" s="127">
        <f>IF(ISBLANK(laps_times[[#This Row],[43]]),"DNF",    rounds_cum_time[[#This Row],[42]]+laps_times[[#This Row],[43]])</f>
        <v>0.10618749999999999</v>
      </c>
      <c r="BA63" s="127">
        <f>IF(ISBLANK(laps_times[[#This Row],[44]]),"DNF",    rounds_cum_time[[#This Row],[43]]+laps_times[[#This Row],[44]])</f>
        <v>0.10887962962962962</v>
      </c>
      <c r="BB63" s="127">
        <f>IF(ISBLANK(laps_times[[#This Row],[45]]),"DNF",    rounds_cum_time[[#This Row],[44]]+laps_times[[#This Row],[45]])</f>
        <v>0.11155671296296295</v>
      </c>
      <c r="BC63" s="127">
        <f>IF(ISBLANK(laps_times[[#This Row],[46]]),"DNF",    rounds_cum_time[[#This Row],[45]]+laps_times[[#This Row],[46]])</f>
        <v>0.11468634259259258</v>
      </c>
      <c r="BD63" s="127">
        <f>IF(ISBLANK(laps_times[[#This Row],[47]]),"DNF",    rounds_cum_time[[#This Row],[46]]+laps_times[[#This Row],[47]])</f>
        <v>0.11736921296296296</v>
      </c>
      <c r="BE63" s="127">
        <f>IF(ISBLANK(laps_times[[#This Row],[48]]),"DNF",    rounds_cum_time[[#This Row],[47]]+laps_times[[#This Row],[48]])</f>
        <v>0.12002430555555556</v>
      </c>
      <c r="BF63" s="127">
        <f>IF(ISBLANK(laps_times[[#This Row],[49]]),"DNF",    rounds_cum_time[[#This Row],[48]]+laps_times[[#This Row],[49]])</f>
        <v>0.12328819444444444</v>
      </c>
      <c r="BG63" s="127">
        <f>IF(ISBLANK(laps_times[[#This Row],[50]]),"DNF",    rounds_cum_time[[#This Row],[49]]+laps_times[[#This Row],[50]])</f>
        <v>0.12602199074074075</v>
      </c>
      <c r="BH63" s="127">
        <f>IF(ISBLANK(laps_times[[#This Row],[51]]),"DNF",    rounds_cum_time[[#This Row],[50]]+laps_times[[#This Row],[51]])</f>
        <v>0.12875578703703705</v>
      </c>
      <c r="BI63" s="127">
        <f>IF(ISBLANK(laps_times[[#This Row],[52]]),"DNF",    rounds_cum_time[[#This Row],[51]]+laps_times[[#This Row],[52]])</f>
        <v>0.1312939814814815</v>
      </c>
      <c r="BJ63" s="127">
        <f>IF(ISBLANK(laps_times[[#This Row],[53]]),"DNF",    rounds_cum_time[[#This Row],[52]]+laps_times[[#This Row],[53]])</f>
        <v>0.13390509259259262</v>
      </c>
      <c r="BK63" s="127">
        <f>IF(ISBLANK(laps_times[[#This Row],[54]]),"DNF",    rounds_cum_time[[#This Row],[53]]+laps_times[[#This Row],[54]])</f>
        <v>0.13648842592592594</v>
      </c>
      <c r="BL63" s="127">
        <f>IF(ISBLANK(laps_times[[#This Row],[55]]),"DNF",    rounds_cum_time[[#This Row],[54]]+laps_times[[#This Row],[55]])</f>
        <v>0.13970486111111113</v>
      </c>
      <c r="BM63" s="127">
        <f>IF(ISBLANK(laps_times[[#This Row],[56]]),"DNF",    rounds_cum_time[[#This Row],[55]]+laps_times[[#This Row],[56]])</f>
        <v>0.14235532407407409</v>
      </c>
      <c r="BN63" s="127">
        <f>IF(ISBLANK(laps_times[[#This Row],[57]]),"DNF",    rounds_cum_time[[#This Row],[56]]+laps_times[[#This Row],[57]])</f>
        <v>0.14498611111111112</v>
      </c>
      <c r="BO63" s="127">
        <f>IF(ISBLANK(laps_times[[#This Row],[58]]),"DNF",    rounds_cum_time[[#This Row],[57]]+laps_times[[#This Row],[58]])</f>
        <v>0.14775462962962965</v>
      </c>
      <c r="BP63" s="127">
        <f>IF(ISBLANK(laps_times[[#This Row],[59]]),"DNF",    rounds_cum_time[[#This Row],[58]]+laps_times[[#This Row],[59]])</f>
        <v>0.15033449074074076</v>
      </c>
      <c r="BQ63" s="127">
        <f>IF(ISBLANK(laps_times[[#This Row],[60]]),"DNF",    rounds_cum_time[[#This Row],[59]]+laps_times[[#This Row],[60]])</f>
        <v>0.15285416666666668</v>
      </c>
      <c r="BR63" s="127">
        <f>IF(ISBLANK(laps_times[[#This Row],[61]]),"DNF",    rounds_cum_time[[#This Row],[60]]+laps_times[[#This Row],[61]])</f>
        <v>0.15542013888888889</v>
      </c>
      <c r="BS63" s="127">
        <f>IF(ISBLANK(laps_times[[#This Row],[62]]),"DNF",    rounds_cum_time[[#This Row],[61]]+laps_times[[#This Row],[62]])</f>
        <v>0.15807870370370369</v>
      </c>
      <c r="BT63" s="128">
        <f>IF(ISBLANK(laps_times[[#This Row],[63]]),"DNF",    rounds_cum_time[[#This Row],[62]]+laps_times[[#This Row],[63]])</f>
        <v>0.16064004629629627</v>
      </c>
      <c r="BU63" s="128">
        <f>IF(ISBLANK(laps_times[[#This Row],[64]]),"DNF",    rounds_cum_time[[#This Row],[63]]+laps_times[[#This Row],[64]])</f>
        <v>0.16325578703703703</v>
      </c>
    </row>
    <row r="64" spans="2:73" x14ac:dyDescent="0.2">
      <c r="B64" s="124">
        <f>laps_times[[#This Row],[poř]]</f>
        <v>61</v>
      </c>
      <c r="C64" s="125">
        <f>laps_times[[#This Row],[s.č.]]</f>
        <v>33</v>
      </c>
      <c r="D64" s="125" t="str">
        <f>laps_times[[#This Row],[jméno]]</f>
        <v>Haňur Roman</v>
      </c>
      <c r="E64" s="126">
        <f>laps_times[[#This Row],[roč]]</f>
        <v>1969</v>
      </c>
      <c r="F64" s="126" t="str">
        <f>laps_times[[#This Row],[kat]]</f>
        <v>M40</v>
      </c>
      <c r="G64" s="126">
        <f>laps_times[[#This Row],[poř_kat]]</f>
        <v>22</v>
      </c>
      <c r="H64" s="125" t="str">
        <f>IF(ISBLANK(laps_times[[#This Row],[klub]]),"-",laps_times[[#This Row],[klub]])</f>
        <v>BBK</v>
      </c>
      <c r="I64" s="161">
        <f>laps_times[[#This Row],[celk. čas]]</f>
        <v>0.16368750000000001</v>
      </c>
      <c r="J64" s="127">
        <f>laps_times[[#This Row],[1]]</f>
        <v>2.7534722222222218E-3</v>
      </c>
      <c r="K64" s="127">
        <f>IF(ISBLANK(laps_times[[#This Row],[2]]),"DNF",    rounds_cum_time[[#This Row],[1]]+laps_times[[#This Row],[2]])</f>
        <v>5.0393518518518513E-3</v>
      </c>
      <c r="L64" s="127">
        <f>IF(ISBLANK(laps_times[[#This Row],[3]]),"DNF",    rounds_cum_time[[#This Row],[2]]+laps_times[[#This Row],[3]])</f>
        <v>7.3136574074074067E-3</v>
      </c>
      <c r="M64" s="127">
        <f>IF(ISBLANK(laps_times[[#This Row],[4]]),"DNF",    rounds_cum_time[[#This Row],[3]]+laps_times[[#This Row],[4]])</f>
        <v>9.6238425925925918E-3</v>
      </c>
      <c r="N64" s="127">
        <f>IF(ISBLANK(laps_times[[#This Row],[5]]),"DNF",    rounds_cum_time[[#This Row],[4]]+laps_times[[#This Row],[5]])</f>
        <v>1.1890046296296296E-2</v>
      </c>
      <c r="O64" s="127">
        <f>IF(ISBLANK(laps_times[[#This Row],[6]]),"DNF",    rounds_cum_time[[#This Row],[5]]+laps_times[[#This Row],[6]])</f>
        <v>1.4209490740740741E-2</v>
      </c>
      <c r="P64" s="127">
        <f>IF(ISBLANK(laps_times[[#This Row],[7]]),"DNF",    rounds_cum_time[[#This Row],[6]]+laps_times[[#This Row],[7]])</f>
        <v>1.6518518518518519E-2</v>
      </c>
      <c r="Q64" s="127">
        <f>IF(ISBLANK(laps_times[[#This Row],[8]]),"DNF",    rounds_cum_time[[#This Row],[7]]+laps_times[[#This Row],[8]])</f>
        <v>1.8805555555555555E-2</v>
      </c>
      <c r="R64" s="127">
        <f>IF(ISBLANK(laps_times[[#This Row],[9]]),"DNF",    rounds_cum_time[[#This Row],[8]]+laps_times[[#This Row],[9]])</f>
        <v>2.1089120370370369E-2</v>
      </c>
      <c r="S64" s="127">
        <f>IF(ISBLANK(laps_times[[#This Row],[10]]),"DNF",    rounds_cum_time[[#This Row],[9]]+laps_times[[#This Row],[10]])</f>
        <v>2.3427083333333331E-2</v>
      </c>
      <c r="T64" s="127">
        <f>IF(ISBLANK(laps_times[[#This Row],[11]]),"DNF",    rounds_cum_time[[#This Row],[10]]+laps_times[[#This Row],[11]])</f>
        <v>2.5765046296296293E-2</v>
      </c>
      <c r="U64" s="127">
        <f>IF(ISBLANK(laps_times[[#This Row],[12]]),"DNF",    rounds_cum_time[[#This Row],[11]]+laps_times[[#This Row],[12]])</f>
        <v>2.8131944444444442E-2</v>
      </c>
      <c r="V64" s="127">
        <f>IF(ISBLANK(laps_times[[#This Row],[13]]),"DNF",    rounds_cum_time[[#This Row],[12]]+laps_times[[#This Row],[13]])</f>
        <v>3.0504629629629628E-2</v>
      </c>
      <c r="W64" s="127">
        <f>IF(ISBLANK(laps_times[[#This Row],[14]]),"DNF",    rounds_cum_time[[#This Row],[13]]+laps_times[[#This Row],[14]])</f>
        <v>3.284837962962963E-2</v>
      </c>
      <c r="X64" s="127">
        <f>IF(ISBLANK(laps_times[[#This Row],[15]]),"DNF",    rounds_cum_time[[#This Row],[14]]+laps_times[[#This Row],[15]])</f>
        <v>3.5197916666666669E-2</v>
      </c>
      <c r="Y64" s="127">
        <f>IF(ISBLANK(laps_times[[#This Row],[16]]),"DNF",    rounds_cum_time[[#This Row],[15]]+laps_times[[#This Row],[16]])</f>
        <v>3.7623842592592598E-2</v>
      </c>
      <c r="Z64" s="127">
        <f>IF(ISBLANK(laps_times[[#This Row],[17]]),"DNF",    rounds_cum_time[[#This Row],[16]]+laps_times[[#This Row],[17]])</f>
        <v>4.0012731481481489E-2</v>
      </c>
      <c r="AA64" s="127">
        <f>IF(ISBLANK(laps_times[[#This Row],[18]]),"DNF",    rounds_cum_time[[#This Row],[17]]+laps_times[[#This Row],[18]])</f>
        <v>4.2398148148148157E-2</v>
      </c>
      <c r="AB64" s="127">
        <f>IF(ISBLANK(laps_times[[#This Row],[19]]),"DNF",    rounds_cum_time[[#This Row],[18]]+laps_times[[#This Row],[19]])</f>
        <v>4.4750000000000012E-2</v>
      </c>
      <c r="AC64" s="127">
        <f>IF(ISBLANK(laps_times[[#This Row],[20]]),"DNF",    rounds_cum_time[[#This Row],[19]]+laps_times[[#This Row],[20]])</f>
        <v>4.7079861111111121E-2</v>
      </c>
      <c r="AD64" s="127">
        <f>IF(ISBLANK(laps_times[[#This Row],[21]]),"DNF",    rounds_cum_time[[#This Row],[20]]+laps_times[[#This Row],[21]])</f>
        <v>4.9584490740740748E-2</v>
      </c>
      <c r="AE64" s="127">
        <f>IF(ISBLANK(laps_times[[#This Row],[22]]),"DNF",    rounds_cum_time[[#This Row],[21]]+laps_times[[#This Row],[22]])</f>
        <v>5.1951388888888894E-2</v>
      </c>
      <c r="AF64" s="127">
        <f>IF(ISBLANK(laps_times[[#This Row],[23]]),"DNF",    rounds_cum_time[[#This Row],[22]]+laps_times[[#This Row],[23]])</f>
        <v>5.4317129629629632E-2</v>
      </c>
      <c r="AG64" s="127">
        <f>IF(ISBLANK(laps_times[[#This Row],[24]]),"DNF",    rounds_cum_time[[#This Row],[23]]+laps_times[[#This Row],[24]])</f>
        <v>5.6662037037037039E-2</v>
      </c>
      <c r="AH64" s="127">
        <f>IF(ISBLANK(laps_times[[#This Row],[25]]),"DNF",    rounds_cum_time[[#This Row],[24]]+laps_times[[#This Row],[25]])</f>
        <v>5.9075231481481486E-2</v>
      </c>
      <c r="AI64" s="127">
        <f>IF(ISBLANK(laps_times[[#This Row],[26]]),"DNF",    rounds_cum_time[[#This Row],[25]]+laps_times[[#This Row],[26]])</f>
        <v>6.149768518518519E-2</v>
      </c>
      <c r="AJ64" s="127">
        <f>IF(ISBLANK(laps_times[[#This Row],[27]]),"DNF",    rounds_cum_time[[#This Row],[26]]+laps_times[[#This Row],[27]])</f>
        <v>6.3989583333333336E-2</v>
      </c>
      <c r="AK64" s="127">
        <f>IF(ISBLANK(laps_times[[#This Row],[28]]),"DNF",    rounds_cum_time[[#This Row],[27]]+laps_times[[#This Row],[28]])</f>
        <v>6.6394675925925933E-2</v>
      </c>
      <c r="AL64" s="127">
        <f>IF(ISBLANK(laps_times[[#This Row],[29]]),"DNF",    rounds_cum_time[[#This Row],[28]]+laps_times[[#This Row],[29]])</f>
        <v>6.8802083333333347E-2</v>
      </c>
      <c r="AM64" s="127">
        <f>IF(ISBLANK(laps_times[[#This Row],[30]]),"DNF",    rounds_cum_time[[#This Row],[29]]+laps_times[[#This Row],[30]])</f>
        <v>7.1215277777777794E-2</v>
      </c>
      <c r="AN64" s="127">
        <f>IF(ISBLANK(laps_times[[#This Row],[31]]),"DNF",    rounds_cum_time[[#This Row],[30]]+laps_times[[#This Row],[31]])</f>
        <v>7.3717592592592612E-2</v>
      </c>
      <c r="AO64" s="127">
        <f>IF(ISBLANK(laps_times[[#This Row],[32]]),"DNF",    rounds_cum_time[[#This Row],[31]]+laps_times[[#This Row],[32]])</f>
        <v>7.6128472222222243E-2</v>
      </c>
      <c r="AP64" s="127">
        <f>IF(ISBLANK(laps_times[[#This Row],[33]]),"DNF",    rounds_cum_time[[#This Row],[32]]+laps_times[[#This Row],[33]])</f>
        <v>7.8559027777777804E-2</v>
      </c>
      <c r="AQ64" s="127">
        <f>IF(ISBLANK(laps_times[[#This Row],[34]]),"DNF",    rounds_cum_time[[#This Row],[33]]+laps_times[[#This Row],[34]])</f>
        <v>8.1149305555555579E-2</v>
      </c>
      <c r="AR64" s="127">
        <f>IF(ISBLANK(laps_times[[#This Row],[35]]),"DNF",    rounds_cum_time[[#This Row],[34]]+laps_times[[#This Row],[35]])</f>
        <v>8.3567129629629658E-2</v>
      </c>
      <c r="AS64" s="127">
        <f>IF(ISBLANK(laps_times[[#This Row],[36]]),"DNF",    rounds_cum_time[[#This Row],[35]]+laps_times[[#This Row],[36]])</f>
        <v>8.6025462962962998E-2</v>
      </c>
      <c r="AT64" s="127">
        <f>IF(ISBLANK(laps_times[[#This Row],[37]]),"DNF",    rounds_cum_time[[#This Row],[36]]+laps_times[[#This Row],[37]])</f>
        <v>8.8483796296296338E-2</v>
      </c>
      <c r="AU64" s="127">
        <f>IF(ISBLANK(laps_times[[#This Row],[38]]),"DNF",    rounds_cum_time[[#This Row],[37]]+laps_times[[#This Row],[38]])</f>
        <v>9.0924768518518564E-2</v>
      </c>
      <c r="AV64" s="127">
        <f>IF(ISBLANK(laps_times[[#This Row],[39]]),"DNF",    rounds_cum_time[[#This Row],[38]]+laps_times[[#This Row],[39]])</f>
        <v>9.3385416666666707E-2</v>
      </c>
      <c r="AW64" s="127">
        <f>IF(ISBLANK(laps_times[[#This Row],[40]]),"DNF",    rounds_cum_time[[#This Row],[39]]+laps_times[[#This Row],[40]])</f>
        <v>9.6065972222222268E-2</v>
      </c>
      <c r="AX64" s="127">
        <f>IF(ISBLANK(laps_times[[#This Row],[41]]),"DNF",    rounds_cum_time[[#This Row],[40]]+laps_times[[#This Row],[41]])</f>
        <v>9.8531250000000042E-2</v>
      </c>
      <c r="AY64" s="127">
        <f>IF(ISBLANK(laps_times[[#This Row],[42]]),"DNF",    rounds_cum_time[[#This Row],[41]]+laps_times[[#This Row],[42]])</f>
        <v>0.10098611111111115</v>
      </c>
      <c r="AZ64" s="127">
        <f>IF(ISBLANK(laps_times[[#This Row],[43]]),"DNF",    rounds_cum_time[[#This Row],[42]]+laps_times[[#This Row],[43]])</f>
        <v>0.1036643518518519</v>
      </c>
      <c r="BA64" s="127">
        <f>IF(ISBLANK(laps_times[[#This Row],[44]]),"DNF",    rounds_cum_time[[#This Row],[43]]+laps_times[[#This Row],[44]])</f>
        <v>0.10627199074074078</v>
      </c>
      <c r="BB64" s="127">
        <f>IF(ISBLANK(laps_times[[#This Row],[45]]),"DNF",    rounds_cum_time[[#This Row],[44]]+laps_times[[#This Row],[45]])</f>
        <v>0.10889004629629634</v>
      </c>
      <c r="BC64" s="127">
        <f>IF(ISBLANK(laps_times[[#This Row],[46]]),"DNF",    rounds_cum_time[[#This Row],[45]]+laps_times[[#This Row],[46]])</f>
        <v>0.11178240740740746</v>
      </c>
      <c r="BD64" s="127">
        <f>IF(ISBLANK(laps_times[[#This Row],[47]]),"DNF",    rounds_cum_time[[#This Row],[46]]+laps_times[[#This Row],[47]])</f>
        <v>0.11437731481481486</v>
      </c>
      <c r="BE64" s="127">
        <f>IF(ISBLANK(laps_times[[#This Row],[48]]),"DNF",    rounds_cum_time[[#This Row],[47]]+laps_times[[#This Row],[48]])</f>
        <v>0.1172731481481482</v>
      </c>
      <c r="BF64" s="127">
        <f>IF(ISBLANK(laps_times[[#This Row],[49]]),"DNF",    rounds_cum_time[[#This Row],[48]]+laps_times[[#This Row],[49]])</f>
        <v>0.12001620370370375</v>
      </c>
      <c r="BG64" s="127">
        <f>IF(ISBLANK(laps_times[[#This Row],[50]]),"DNF",    rounds_cum_time[[#This Row],[49]]+laps_times[[#This Row],[50]])</f>
        <v>0.12279282407407412</v>
      </c>
      <c r="BH64" s="127">
        <f>IF(ISBLANK(laps_times[[#This Row],[51]]),"DNF",    rounds_cum_time[[#This Row],[50]]+laps_times[[#This Row],[51]])</f>
        <v>0.1255891203703704</v>
      </c>
      <c r="BI64" s="127">
        <f>IF(ISBLANK(laps_times[[#This Row],[52]]),"DNF",    rounds_cum_time[[#This Row],[51]]+laps_times[[#This Row],[52]])</f>
        <v>0.12864351851851855</v>
      </c>
      <c r="BJ64" s="127">
        <f>IF(ISBLANK(laps_times[[#This Row],[53]]),"DNF",    rounds_cum_time[[#This Row],[52]]+laps_times[[#This Row],[53]])</f>
        <v>0.13148958333333335</v>
      </c>
      <c r="BK64" s="127">
        <f>IF(ISBLANK(laps_times[[#This Row],[54]]),"DNF",    rounds_cum_time[[#This Row],[53]]+laps_times[[#This Row],[54]])</f>
        <v>0.13436226851851854</v>
      </c>
      <c r="BL64" s="127">
        <f>IF(ISBLANK(laps_times[[#This Row],[55]]),"DNF",    rounds_cum_time[[#This Row],[54]]+laps_times[[#This Row],[55]])</f>
        <v>0.13744675925925928</v>
      </c>
      <c r="BM64" s="127">
        <f>IF(ISBLANK(laps_times[[#This Row],[56]]),"DNF",    rounds_cum_time[[#This Row],[55]]+laps_times[[#This Row],[56]])</f>
        <v>0.1402916666666667</v>
      </c>
      <c r="BN64" s="127">
        <f>IF(ISBLANK(laps_times[[#This Row],[57]]),"DNF",    rounds_cum_time[[#This Row],[56]]+laps_times[[#This Row],[57]])</f>
        <v>0.14316782407407411</v>
      </c>
      <c r="BO64" s="127">
        <f>IF(ISBLANK(laps_times[[#This Row],[58]]),"DNF",    rounds_cum_time[[#This Row],[57]]+laps_times[[#This Row],[58]])</f>
        <v>0.14642939814814818</v>
      </c>
      <c r="BP64" s="127">
        <f>IF(ISBLANK(laps_times[[#This Row],[59]]),"DNF",    rounds_cum_time[[#This Row],[58]]+laps_times[[#This Row],[59]])</f>
        <v>0.14940972222222226</v>
      </c>
      <c r="BQ64" s="127">
        <f>IF(ISBLANK(laps_times[[#This Row],[60]]),"DNF",    rounds_cum_time[[#This Row],[59]]+laps_times[[#This Row],[60]])</f>
        <v>0.15237037037037041</v>
      </c>
      <c r="BR64" s="127">
        <f>IF(ISBLANK(laps_times[[#This Row],[61]]),"DNF",    rounds_cum_time[[#This Row],[60]]+laps_times[[#This Row],[61]])</f>
        <v>0.15524652777777781</v>
      </c>
      <c r="BS64" s="127">
        <f>IF(ISBLANK(laps_times[[#This Row],[62]]),"DNF",    rounds_cum_time[[#This Row],[61]]+laps_times[[#This Row],[62]])</f>
        <v>0.15823032407407411</v>
      </c>
      <c r="BT64" s="128">
        <f>IF(ISBLANK(laps_times[[#This Row],[63]]),"DNF",    rounds_cum_time[[#This Row],[62]]+laps_times[[#This Row],[63]])</f>
        <v>0.16107870370370375</v>
      </c>
      <c r="BU64" s="128">
        <f>IF(ISBLANK(laps_times[[#This Row],[64]]),"DNF",    rounds_cum_time[[#This Row],[63]]+laps_times[[#This Row],[64]])</f>
        <v>0.16368750000000004</v>
      </c>
    </row>
    <row r="65" spans="2:73" x14ac:dyDescent="0.2">
      <c r="B65" s="124">
        <f>laps_times[[#This Row],[poř]]</f>
        <v>62</v>
      </c>
      <c r="C65" s="125">
        <f>laps_times[[#This Row],[s.č.]]</f>
        <v>12</v>
      </c>
      <c r="D65" s="125" t="str">
        <f>laps_times[[#This Row],[jméno]]</f>
        <v>Wolaschka Peter</v>
      </c>
      <c r="E65" s="126">
        <f>laps_times[[#This Row],[roč]]</f>
        <v>1969</v>
      </c>
      <c r="F65" s="126" t="str">
        <f>laps_times[[#This Row],[kat]]</f>
        <v>M40</v>
      </c>
      <c r="G65" s="126">
        <f>laps_times[[#This Row],[poř_kat]]</f>
        <v>23</v>
      </c>
      <c r="H65" s="125" t="str">
        <f>IF(ISBLANK(laps_times[[#This Row],[klub]]),"-",laps_times[[#This Row],[klub]])</f>
        <v>-</v>
      </c>
      <c r="I65" s="161">
        <f>laps_times[[#This Row],[celk. čas]]</f>
        <v>0.16500925925925927</v>
      </c>
      <c r="J65" s="127">
        <f>laps_times[[#This Row],[1]]</f>
        <v>2.6215277777777777E-3</v>
      </c>
      <c r="K65" s="127">
        <f>IF(ISBLANK(laps_times[[#This Row],[2]]),"DNF",    rounds_cum_time[[#This Row],[1]]+laps_times[[#This Row],[2]])</f>
        <v>4.7916666666666663E-3</v>
      </c>
      <c r="L65" s="127">
        <f>IF(ISBLANK(laps_times[[#This Row],[3]]),"DNF",    rounds_cum_time[[#This Row],[2]]+laps_times[[#This Row],[3]])</f>
        <v>7.0034722222222217E-3</v>
      </c>
      <c r="M65" s="127">
        <f>IF(ISBLANK(laps_times[[#This Row],[4]]),"DNF",    rounds_cum_time[[#This Row],[3]]+laps_times[[#This Row],[4]])</f>
        <v>9.2129629629629627E-3</v>
      </c>
      <c r="N65" s="127">
        <f>IF(ISBLANK(laps_times[[#This Row],[5]]),"DNF",    rounds_cum_time[[#This Row],[4]]+laps_times[[#This Row],[5]])</f>
        <v>1.1425925925925926E-2</v>
      </c>
      <c r="O65" s="127">
        <f>IF(ISBLANK(laps_times[[#This Row],[6]]),"DNF",    rounds_cum_time[[#This Row],[5]]+laps_times[[#This Row],[6]])</f>
        <v>1.3657407407407408E-2</v>
      </c>
      <c r="P65" s="127">
        <f>IF(ISBLANK(laps_times[[#This Row],[7]]),"DNF",    rounds_cum_time[[#This Row],[6]]+laps_times[[#This Row],[7]])</f>
        <v>1.585763888888889E-2</v>
      </c>
      <c r="Q65" s="127">
        <f>IF(ISBLANK(laps_times[[#This Row],[8]]),"DNF",    rounds_cum_time[[#This Row],[7]]+laps_times[[#This Row],[8]])</f>
        <v>1.8076388888888888E-2</v>
      </c>
      <c r="R65" s="127">
        <f>IF(ISBLANK(laps_times[[#This Row],[9]]),"DNF",    rounds_cum_time[[#This Row],[8]]+laps_times[[#This Row],[9]])</f>
        <v>2.0275462962962964E-2</v>
      </c>
      <c r="S65" s="127">
        <f>IF(ISBLANK(laps_times[[#This Row],[10]]),"DNF",    rounds_cum_time[[#This Row],[9]]+laps_times[[#This Row],[10]])</f>
        <v>2.2534722222222223E-2</v>
      </c>
      <c r="T65" s="127">
        <f>IF(ISBLANK(laps_times[[#This Row],[11]]),"DNF",    rounds_cum_time[[#This Row],[10]]+laps_times[[#This Row],[11]])</f>
        <v>2.4818287037037038E-2</v>
      </c>
      <c r="U65" s="127">
        <f>IF(ISBLANK(laps_times[[#This Row],[12]]),"DNF",    rounds_cum_time[[#This Row],[11]]+laps_times[[#This Row],[12]])</f>
        <v>2.7098379629629632E-2</v>
      </c>
      <c r="V65" s="127">
        <f>IF(ISBLANK(laps_times[[#This Row],[13]]),"DNF",    rounds_cum_time[[#This Row],[12]]+laps_times[[#This Row],[13]])</f>
        <v>2.9423611111111112E-2</v>
      </c>
      <c r="W65" s="127">
        <f>IF(ISBLANK(laps_times[[#This Row],[14]]),"DNF",    rounds_cum_time[[#This Row],[13]]+laps_times[[#This Row],[14]])</f>
        <v>3.1706018518518522E-2</v>
      </c>
      <c r="X65" s="127">
        <f>IF(ISBLANK(laps_times[[#This Row],[15]]),"DNF",    rounds_cum_time[[#This Row],[14]]+laps_times[[#This Row],[15]])</f>
        <v>3.4012731481481484E-2</v>
      </c>
      <c r="Y65" s="127">
        <f>IF(ISBLANK(laps_times[[#This Row],[16]]),"DNF",    rounds_cum_time[[#This Row],[15]]+laps_times[[#This Row],[16]])</f>
        <v>3.6305555555555556E-2</v>
      </c>
      <c r="Z65" s="127">
        <f>IF(ISBLANK(laps_times[[#This Row],[17]]),"DNF",    rounds_cum_time[[#This Row],[16]]+laps_times[[#This Row],[17]])</f>
        <v>3.8641203703703705E-2</v>
      </c>
      <c r="AA65" s="127">
        <f>IF(ISBLANK(laps_times[[#This Row],[18]]),"DNF",    rounds_cum_time[[#This Row],[17]]+laps_times[[#This Row],[18]])</f>
        <v>4.0947916666666667E-2</v>
      </c>
      <c r="AB65" s="127">
        <f>IF(ISBLANK(laps_times[[#This Row],[19]]),"DNF",    rounds_cum_time[[#This Row],[18]]+laps_times[[#This Row],[19]])</f>
        <v>4.3305555555555555E-2</v>
      </c>
      <c r="AC65" s="127">
        <f>IF(ISBLANK(laps_times[[#This Row],[20]]),"DNF",    rounds_cum_time[[#This Row],[19]]+laps_times[[#This Row],[20]])</f>
        <v>4.5663194444444444E-2</v>
      </c>
      <c r="AD65" s="127">
        <f>IF(ISBLANK(laps_times[[#This Row],[21]]),"DNF",    rounds_cum_time[[#This Row],[20]]+laps_times[[#This Row],[21]])</f>
        <v>4.8055555555555553E-2</v>
      </c>
      <c r="AE65" s="127">
        <f>IF(ISBLANK(laps_times[[#This Row],[22]]),"DNF",    rounds_cum_time[[#This Row],[21]]+laps_times[[#This Row],[22]])</f>
        <v>5.0456018518518518E-2</v>
      </c>
      <c r="AF65" s="127">
        <f>IF(ISBLANK(laps_times[[#This Row],[23]]),"DNF",    rounds_cum_time[[#This Row],[22]]+laps_times[[#This Row],[23]])</f>
        <v>5.2817129629629631E-2</v>
      </c>
      <c r="AG65" s="127">
        <f>IF(ISBLANK(laps_times[[#This Row],[24]]),"DNF",    rounds_cum_time[[#This Row],[23]]+laps_times[[#This Row],[24]])</f>
        <v>5.5245370370370368E-2</v>
      </c>
      <c r="AH65" s="127">
        <f>IF(ISBLANK(laps_times[[#This Row],[25]]),"DNF",    rounds_cum_time[[#This Row],[24]]+laps_times[[#This Row],[25]])</f>
        <v>5.7681712962962962E-2</v>
      </c>
      <c r="AI65" s="127">
        <f>IF(ISBLANK(laps_times[[#This Row],[26]]),"DNF",    rounds_cum_time[[#This Row],[25]]+laps_times[[#This Row],[26]])</f>
        <v>6.0096064814814817E-2</v>
      </c>
      <c r="AJ65" s="127">
        <f>IF(ISBLANK(laps_times[[#This Row],[27]]),"DNF",    rounds_cum_time[[#This Row],[26]]+laps_times[[#This Row],[27]])</f>
        <v>6.2513888888888897E-2</v>
      </c>
      <c r="AK65" s="127">
        <f>IF(ISBLANK(laps_times[[#This Row],[28]]),"DNF",    rounds_cum_time[[#This Row],[27]]+laps_times[[#This Row],[28]])</f>
        <v>6.4925925925925929E-2</v>
      </c>
      <c r="AL65" s="127">
        <f>IF(ISBLANK(laps_times[[#This Row],[29]]),"DNF",    rounds_cum_time[[#This Row],[28]]+laps_times[[#This Row],[29]])</f>
        <v>6.737731481481482E-2</v>
      </c>
      <c r="AM65" s="127">
        <f>IF(ISBLANK(laps_times[[#This Row],[30]]),"DNF",    rounds_cum_time[[#This Row],[29]]+laps_times[[#This Row],[30]])</f>
        <v>6.9853009259259261E-2</v>
      </c>
      <c r="AN65" s="127">
        <f>IF(ISBLANK(laps_times[[#This Row],[31]]),"DNF",    rounds_cum_time[[#This Row],[30]]+laps_times[[#This Row],[31]])</f>
        <v>7.2342592592592597E-2</v>
      </c>
      <c r="AO65" s="127">
        <f>IF(ISBLANK(laps_times[[#This Row],[32]]),"DNF",    rounds_cum_time[[#This Row],[31]]+laps_times[[#This Row],[32]])</f>
        <v>7.4913194444444456E-2</v>
      </c>
      <c r="AP65" s="127">
        <f>IF(ISBLANK(laps_times[[#This Row],[33]]),"DNF",    rounds_cum_time[[#This Row],[32]]+laps_times[[#This Row],[33]])</f>
        <v>7.7490740740740749E-2</v>
      </c>
      <c r="AQ65" s="127">
        <f>IF(ISBLANK(laps_times[[#This Row],[34]]),"DNF",    rounds_cum_time[[#This Row],[33]]+laps_times[[#This Row],[34]])</f>
        <v>8.0116898148148152E-2</v>
      </c>
      <c r="AR65" s="127">
        <f>IF(ISBLANK(laps_times[[#This Row],[35]]),"DNF",    rounds_cum_time[[#This Row],[34]]+laps_times[[#This Row],[35]])</f>
        <v>8.2689814814814813E-2</v>
      </c>
      <c r="AS65" s="127">
        <f>IF(ISBLANK(laps_times[[#This Row],[36]]),"DNF",    rounds_cum_time[[#This Row],[35]]+laps_times[[#This Row],[36]])</f>
        <v>8.5267361111111106E-2</v>
      </c>
      <c r="AT65" s="127">
        <f>IF(ISBLANK(laps_times[[#This Row],[37]]),"DNF",    rounds_cum_time[[#This Row],[36]]+laps_times[[#This Row],[37]])</f>
        <v>8.7820601851851851E-2</v>
      </c>
      <c r="AU65" s="127">
        <f>IF(ISBLANK(laps_times[[#This Row],[38]]),"DNF",    rounds_cum_time[[#This Row],[37]]+laps_times[[#This Row],[38]])</f>
        <v>9.0413194444444442E-2</v>
      </c>
      <c r="AV65" s="127">
        <f>IF(ISBLANK(laps_times[[#This Row],[39]]),"DNF",    rounds_cum_time[[#This Row],[38]]+laps_times[[#This Row],[39]])</f>
        <v>9.3064814814814809E-2</v>
      </c>
      <c r="AW65" s="127">
        <f>IF(ISBLANK(laps_times[[#This Row],[40]]),"DNF",    rounds_cum_time[[#This Row],[39]]+laps_times[[#This Row],[40]])</f>
        <v>9.577430555555555E-2</v>
      </c>
      <c r="AX65" s="127">
        <f>IF(ISBLANK(laps_times[[#This Row],[41]]),"DNF",    rounds_cum_time[[#This Row],[40]]+laps_times[[#This Row],[41]])</f>
        <v>9.8528935185185185E-2</v>
      </c>
      <c r="AY65" s="127">
        <f>IF(ISBLANK(laps_times[[#This Row],[42]]),"DNF",    rounds_cum_time[[#This Row],[41]]+laps_times[[#This Row],[42]])</f>
        <v>0.10131944444444445</v>
      </c>
      <c r="AZ65" s="127">
        <f>IF(ISBLANK(laps_times[[#This Row],[43]]),"DNF",    rounds_cum_time[[#This Row],[42]]+laps_times[[#This Row],[43]])</f>
        <v>0.10411689814814815</v>
      </c>
      <c r="BA65" s="127">
        <f>IF(ISBLANK(laps_times[[#This Row],[44]]),"DNF",    rounds_cum_time[[#This Row],[43]]+laps_times[[#This Row],[44]])</f>
        <v>0.10691087962962963</v>
      </c>
      <c r="BB65" s="127">
        <f>IF(ISBLANK(laps_times[[#This Row],[45]]),"DNF",    rounds_cum_time[[#This Row],[44]]+laps_times[[#This Row],[45]])</f>
        <v>0.10967708333333333</v>
      </c>
      <c r="BC65" s="127">
        <f>IF(ISBLANK(laps_times[[#This Row],[46]]),"DNF",    rounds_cum_time[[#This Row],[45]]+laps_times[[#This Row],[46]])</f>
        <v>0.11245486111111111</v>
      </c>
      <c r="BD65" s="127">
        <f>IF(ISBLANK(laps_times[[#This Row],[47]]),"DNF",    rounds_cum_time[[#This Row],[46]]+laps_times[[#This Row],[47]])</f>
        <v>0.11524652777777777</v>
      </c>
      <c r="BE65" s="127">
        <f>IF(ISBLANK(laps_times[[#This Row],[48]]),"DNF",    rounds_cum_time[[#This Row],[47]]+laps_times[[#This Row],[48]])</f>
        <v>0.11812731481481481</v>
      </c>
      <c r="BF65" s="127">
        <f>IF(ISBLANK(laps_times[[#This Row],[49]]),"DNF",    rounds_cum_time[[#This Row],[48]]+laps_times[[#This Row],[49]])</f>
        <v>0.12107291666666666</v>
      </c>
      <c r="BG65" s="127">
        <f>IF(ISBLANK(laps_times[[#This Row],[50]]),"DNF",    rounds_cum_time[[#This Row],[49]]+laps_times[[#This Row],[50]])</f>
        <v>0.12393749999999999</v>
      </c>
      <c r="BH65" s="127">
        <f>IF(ISBLANK(laps_times[[#This Row],[51]]),"DNF",    rounds_cum_time[[#This Row],[50]]+laps_times[[#This Row],[51]])</f>
        <v>0.12693055555555555</v>
      </c>
      <c r="BI65" s="127">
        <f>IF(ISBLANK(laps_times[[#This Row],[52]]),"DNF",    rounds_cum_time[[#This Row],[51]]+laps_times[[#This Row],[52]])</f>
        <v>0.12993171296296296</v>
      </c>
      <c r="BJ65" s="127">
        <f>IF(ISBLANK(laps_times[[#This Row],[53]]),"DNF",    rounds_cum_time[[#This Row],[52]]+laps_times[[#This Row],[53]])</f>
        <v>0.13284375000000001</v>
      </c>
      <c r="BK65" s="127">
        <f>IF(ISBLANK(laps_times[[#This Row],[54]]),"DNF",    rounds_cum_time[[#This Row],[53]]+laps_times[[#This Row],[54]])</f>
        <v>0.13572337962962963</v>
      </c>
      <c r="BL65" s="127">
        <f>IF(ISBLANK(laps_times[[#This Row],[55]]),"DNF",    rounds_cum_time[[#This Row],[54]]+laps_times[[#This Row],[55]])</f>
        <v>0.13855902777777779</v>
      </c>
      <c r="BM65" s="127">
        <f>IF(ISBLANK(laps_times[[#This Row],[56]]),"DNF",    rounds_cum_time[[#This Row],[55]]+laps_times[[#This Row],[56]])</f>
        <v>0.14154166666666668</v>
      </c>
      <c r="BN65" s="127">
        <f>IF(ISBLANK(laps_times[[#This Row],[57]]),"DNF",    rounds_cum_time[[#This Row],[56]]+laps_times[[#This Row],[57]])</f>
        <v>0.14449189814814817</v>
      </c>
      <c r="BO65" s="127">
        <f>IF(ISBLANK(laps_times[[#This Row],[58]]),"DNF",    rounds_cum_time[[#This Row],[57]]+laps_times[[#This Row],[58]])</f>
        <v>0.14739814814814817</v>
      </c>
      <c r="BP65" s="127">
        <f>IF(ISBLANK(laps_times[[#This Row],[59]]),"DNF",    rounds_cum_time[[#This Row],[58]]+laps_times[[#This Row],[59]])</f>
        <v>0.15038078703703706</v>
      </c>
      <c r="BQ65" s="127">
        <f>IF(ISBLANK(laps_times[[#This Row],[60]]),"DNF",    rounds_cum_time[[#This Row],[59]]+laps_times[[#This Row],[60]])</f>
        <v>0.15337847222222223</v>
      </c>
      <c r="BR65" s="127">
        <f>IF(ISBLANK(laps_times[[#This Row],[61]]),"DNF",    rounds_cum_time[[#This Row],[60]]+laps_times[[#This Row],[61]])</f>
        <v>0.15635648148148149</v>
      </c>
      <c r="BS65" s="127">
        <f>IF(ISBLANK(laps_times[[#This Row],[62]]),"DNF",    rounds_cum_time[[#This Row],[61]]+laps_times[[#This Row],[62]])</f>
        <v>0.15932986111111111</v>
      </c>
      <c r="BT65" s="128">
        <f>IF(ISBLANK(laps_times[[#This Row],[63]]),"DNF",    rounds_cum_time[[#This Row],[62]]+laps_times[[#This Row],[63]])</f>
        <v>0.16237152777777777</v>
      </c>
      <c r="BU65" s="128">
        <f>IF(ISBLANK(laps_times[[#This Row],[64]]),"DNF",    rounds_cum_time[[#This Row],[63]]+laps_times[[#This Row],[64]])</f>
        <v>0.16500925925925924</v>
      </c>
    </row>
    <row r="66" spans="2:73" x14ac:dyDescent="0.2">
      <c r="B66" s="124">
        <f>laps_times[[#This Row],[poř]]</f>
        <v>63</v>
      </c>
      <c r="C66" s="125">
        <f>laps_times[[#This Row],[s.č.]]</f>
        <v>128</v>
      </c>
      <c r="D66" s="125" t="str">
        <f>laps_times[[#This Row],[jméno]]</f>
        <v>Toman Martin</v>
      </c>
      <c r="E66" s="126">
        <f>laps_times[[#This Row],[roč]]</f>
        <v>1971</v>
      </c>
      <c r="F66" s="126" t="str">
        <f>laps_times[[#This Row],[kat]]</f>
        <v>M40</v>
      </c>
      <c r="G66" s="126">
        <f>laps_times[[#This Row],[poř_kat]]</f>
        <v>24</v>
      </c>
      <c r="H66" s="125" t="str">
        <f>IF(ISBLANK(laps_times[[#This Row],[klub]]),"-",laps_times[[#This Row],[klub]])</f>
        <v>SK Babice</v>
      </c>
      <c r="I66" s="161">
        <f>laps_times[[#This Row],[celk. čas]]</f>
        <v>0.16521527777777778</v>
      </c>
      <c r="J66" s="127">
        <f>laps_times[[#This Row],[1]]</f>
        <v>2.9525462962962964E-3</v>
      </c>
      <c r="K66" s="127">
        <f>IF(ISBLANK(laps_times[[#This Row],[2]]),"DNF",    rounds_cum_time[[#This Row],[1]]+laps_times[[#This Row],[2]])</f>
        <v>5.4212962962962965E-3</v>
      </c>
      <c r="L66" s="127">
        <f>IF(ISBLANK(laps_times[[#This Row],[3]]),"DNF",    rounds_cum_time[[#This Row],[2]]+laps_times[[#This Row],[3]])</f>
        <v>7.9085648148148145E-3</v>
      </c>
      <c r="M66" s="127">
        <f>IF(ISBLANK(laps_times[[#This Row],[4]]),"DNF",    rounds_cum_time[[#This Row],[3]]+laps_times[[#This Row],[4]])</f>
        <v>1.033912037037037E-2</v>
      </c>
      <c r="N66" s="127">
        <f>IF(ISBLANK(laps_times[[#This Row],[5]]),"DNF",    rounds_cum_time[[#This Row],[4]]+laps_times[[#This Row],[5]])</f>
        <v>1.280324074074074E-2</v>
      </c>
      <c r="O66" s="127">
        <f>IF(ISBLANK(laps_times[[#This Row],[6]]),"DNF",    rounds_cum_time[[#This Row],[5]]+laps_times[[#This Row],[6]])</f>
        <v>1.528125E-2</v>
      </c>
      <c r="P66" s="127">
        <f>IF(ISBLANK(laps_times[[#This Row],[7]]),"DNF",    rounds_cum_time[[#This Row],[6]]+laps_times[[#This Row],[7]])</f>
        <v>1.7716435185185186E-2</v>
      </c>
      <c r="Q66" s="127">
        <f>IF(ISBLANK(laps_times[[#This Row],[8]]),"DNF",    rounds_cum_time[[#This Row],[7]]+laps_times[[#This Row],[8]])</f>
        <v>2.0187500000000001E-2</v>
      </c>
      <c r="R66" s="127">
        <f>IF(ISBLANK(laps_times[[#This Row],[9]]),"DNF",    rounds_cum_time[[#This Row],[8]]+laps_times[[#This Row],[9]])</f>
        <v>2.2629629629629631E-2</v>
      </c>
      <c r="S66" s="127">
        <f>IF(ISBLANK(laps_times[[#This Row],[10]]),"DNF",    rounds_cum_time[[#This Row],[9]]+laps_times[[#This Row],[10]])</f>
        <v>2.5034722222222226E-2</v>
      </c>
      <c r="T66" s="127">
        <f>IF(ISBLANK(laps_times[[#This Row],[11]]),"DNF",    rounds_cum_time[[#This Row],[10]]+laps_times[[#This Row],[11]])</f>
        <v>2.7401620370370375E-2</v>
      </c>
      <c r="U66" s="127">
        <f>IF(ISBLANK(laps_times[[#This Row],[12]]),"DNF",    rounds_cum_time[[#This Row],[11]]+laps_times[[#This Row],[12]])</f>
        <v>2.9792824074074079E-2</v>
      </c>
      <c r="V66" s="127">
        <f>IF(ISBLANK(laps_times[[#This Row],[13]]),"DNF",    rounds_cum_time[[#This Row],[12]]+laps_times[[#This Row],[13]])</f>
        <v>3.2162037037037045E-2</v>
      </c>
      <c r="W66" s="127">
        <f>IF(ISBLANK(laps_times[[#This Row],[14]]),"DNF",    rounds_cum_time[[#This Row],[13]]+laps_times[[#This Row],[14]])</f>
        <v>3.4549768518518528E-2</v>
      </c>
      <c r="X66" s="127">
        <f>IF(ISBLANK(laps_times[[#This Row],[15]]),"DNF",    rounds_cum_time[[#This Row],[14]]+laps_times[[#This Row],[15]])</f>
        <v>3.6912037037037049E-2</v>
      </c>
      <c r="Y66" s="127">
        <f>IF(ISBLANK(laps_times[[#This Row],[16]]),"DNF",    rounds_cum_time[[#This Row],[15]]+laps_times[[#This Row],[16]])</f>
        <v>3.930324074074075E-2</v>
      </c>
      <c r="Z66" s="127">
        <f>IF(ISBLANK(laps_times[[#This Row],[17]]),"DNF",    rounds_cum_time[[#This Row],[16]]+laps_times[[#This Row],[17]])</f>
        <v>4.1791666666666678E-2</v>
      </c>
      <c r="AA66" s="127">
        <f>IF(ISBLANK(laps_times[[#This Row],[18]]),"DNF",    rounds_cum_time[[#This Row],[17]]+laps_times[[#This Row],[18]])</f>
        <v>4.4128472222222236E-2</v>
      </c>
      <c r="AB66" s="127">
        <f>IF(ISBLANK(laps_times[[#This Row],[19]]),"DNF",    rounds_cum_time[[#This Row],[18]]+laps_times[[#This Row],[19]])</f>
        <v>4.6508101851851863E-2</v>
      </c>
      <c r="AC66" s="127">
        <f>IF(ISBLANK(laps_times[[#This Row],[20]]),"DNF",    rounds_cum_time[[#This Row],[19]]+laps_times[[#This Row],[20]])</f>
        <v>4.8917824074074086E-2</v>
      </c>
      <c r="AD66" s="127">
        <f>IF(ISBLANK(laps_times[[#This Row],[21]]),"DNF",    rounds_cum_time[[#This Row],[20]]+laps_times[[#This Row],[21]])</f>
        <v>5.1361111111111121E-2</v>
      </c>
      <c r="AE66" s="127">
        <f>IF(ISBLANK(laps_times[[#This Row],[22]]),"DNF",    rounds_cum_time[[#This Row],[21]]+laps_times[[#This Row],[22]])</f>
        <v>5.375347222222223E-2</v>
      </c>
      <c r="AF66" s="127">
        <f>IF(ISBLANK(laps_times[[#This Row],[23]]),"DNF",    rounds_cum_time[[#This Row],[22]]+laps_times[[#This Row],[23]])</f>
        <v>5.6180555555555567E-2</v>
      </c>
      <c r="AG66" s="127">
        <f>IF(ISBLANK(laps_times[[#This Row],[24]]),"DNF",    rounds_cum_time[[#This Row],[23]]+laps_times[[#This Row],[24]])</f>
        <v>5.8593750000000014E-2</v>
      </c>
      <c r="AH66" s="127">
        <f>IF(ISBLANK(laps_times[[#This Row],[25]]),"DNF",    rounds_cum_time[[#This Row],[24]]+laps_times[[#This Row],[25]])</f>
        <v>6.1003472222222237E-2</v>
      </c>
      <c r="AI66" s="127">
        <f>IF(ISBLANK(laps_times[[#This Row],[26]]),"DNF",    rounds_cum_time[[#This Row],[25]]+laps_times[[#This Row],[26]])</f>
        <v>6.3363425925925934E-2</v>
      </c>
      <c r="AJ66" s="127">
        <f>IF(ISBLANK(laps_times[[#This Row],[27]]),"DNF",    rounds_cum_time[[#This Row],[26]]+laps_times[[#This Row],[27]])</f>
        <v>6.5857638888888903E-2</v>
      </c>
      <c r="AK66" s="127">
        <f>IF(ISBLANK(laps_times[[#This Row],[28]]),"DNF",    rounds_cum_time[[#This Row],[27]]+laps_times[[#This Row],[28]])</f>
        <v>6.8267361111111119E-2</v>
      </c>
      <c r="AL66" s="127">
        <f>IF(ISBLANK(laps_times[[#This Row],[29]]),"DNF",    rounds_cum_time[[#This Row],[28]]+laps_times[[#This Row],[29]])</f>
        <v>7.0729166666666676E-2</v>
      </c>
      <c r="AM66" s="127">
        <f>IF(ISBLANK(laps_times[[#This Row],[30]]),"DNF",    rounds_cum_time[[#This Row],[29]]+laps_times[[#This Row],[30]])</f>
        <v>7.3195601851851866E-2</v>
      </c>
      <c r="AN66" s="127">
        <f>IF(ISBLANK(laps_times[[#This Row],[31]]),"DNF",    rounds_cum_time[[#This Row],[30]]+laps_times[[#This Row],[31]])</f>
        <v>7.5664351851851872E-2</v>
      </c>
      <c r="AO66" s="127">
        <f>IF(ISBLANK(laps_times[[#This Row],[32]]),"DNF",    rounds_cum_time[[#This Row],[31]]+laps_times[[#This Row],[32]])</f>
        <v>7.8250000000000014E-2</v>
      </c>
      <c r="AP66" s="127">
        <f>IF(ISBLANK(laps_times[[#This Row],[33]]),"DNF",    rounds_cum_time[[#This Row],[32]]+laps_times[[#This Row],[33]])</f>
        <v>8.0741898148148167E-2</v>
      </c>
      <c r="AQ66" s="127">
        <f>IF(ISBLANK(laps_times[[#This Row],[34]]),"DNF",    rounds_cum_time[[#This Row],[33]]+laps_times[[#This Row],[34]])</f>
        <v>8.323379629629632E-2</v>
      </c>
      <c r="AR66" s="127">
        <f>IF(ISBLANK(laps_times[[#This Row],[35]]),"DNF",    rounds_cum_time[[#This Row],[34]]+laps_times[[#This Row],[35]])</f>
        <v>8.5759259259259285E-2</v>
      </c>
      <c r="AS66" s="127">
        <f>IF(ISBLANK(laps_times[[#This Row],[36]]),"DNF",    rounds_cum_time[[#This Row],[35]]+laps_times[[#This Row],[36]])</f>
        <v>8.8305555555555582E-2</v>
      </c>
      <c r="AT66" s="127">
        <f>IF(ISBLANK(laps_times[[#This Row],[37]]),"DNF",    rounds_cum_time[[#This Row],[36]]+laps_times[[#This Row],[37]])</f>
        <v>9.1333333333333364E-2</v>
      </c>
      <c r="AU66" s="127">
        <f>IF(ISBLANK(laps_times[[#This Row],[38]]),"DNF",    rounds_cum_time[[#This Row],[37]]+laps_times[[#This Row],[38]])</f>
        <v>9.3825231481481516E-2</v>
      </c>
      <c r="AV66" s="127">
        <f>IF(ISBLANK(laps_times[[#This Row],[39]]),"DNF",    rounds_cum_time[[#This Row],[38]]+laps_times[[#This Row],[39]])</f>
        <v>9.6391203703703743E-2</v>
      </c>
      <c r="AW66" s="127">
        <f>IF(ISBLANK(laps_times[[#This Row],[40]]),"DNF",    rounds_cum_time[[#This Row],[39]]+laps_times[[#This Row],[40]])</f>
        <v>9.8866898148148183E-2</v>
      </c>
      <c r="AX66" s="127">
        <f>IF(ISBLANK(laps_times[[#This Row],[41]]),"DNF",    rounds_cum_time[[#This Row],[40]]+laps_times[[#This Row],[41]])</f>
        <v>0.10137847222222225</v>
      </c>
      <c r="AY66" s="127">
        <f>IF(ISBLANK(laps_times[[#This Row],[42]]),"DNF",    rounds_cum_time[[#This Row],[41]]+laps_times[[#This Row],[42]])</f>
        <v>0.1039953703703704</v>
      </c>
      <c r="AZ66" s="127">
        <f>IF(ISBLANK(laps_times[[#This Row],[43]]),"DNF",    rounds_cum_time[[#This Row],[42]]+laps_times[[#This Row],[43]])</f>
        <v>0.10659837962962966</v>
      </c>
      <c r="BA66" s="127">
        <f>IF(ISBLANK(laps_times[[#This Row],[44]]),"DNF",    rounds_cum_time[[#This Row],[43]]+laps_times[[#This Row],[44]])</f>
        <v>0.10920601851851855</v>
      </c>
      <c r="BB66" s="127">
        <f>IF(ISBLANK(laps_times[[#This Row],[45]]),"DNF",    rounds_cum_time[[#This Row],[44]]+laps_times[[#This Row],[45]])</f>
        <v>0.11194097222222225</v>
      </c>
      <c r="BC66" s="127">
        <f>IF(ISBLANK(laps_times[[#This Row],[46]]),"DNF",    rounds_cum_time[[#This Row],[45]]+laps_times[[#This Row],[46]])</f>
        <v>0.11453703703703706</v>
      </c>
      <c r="BD66" s="127">
        <f>IF(ISBLANK(laps_times[[#This Row],[47]]),"DNF",    rounds_cum_time[[#This Row],[46]]+laps_times[[#This Row],[47]])</f>
        <v>0.11720023148148151</v>
      </c>
      <c r="BE66" s="127">
        <f>IF(ISBLANK(laps_times[[#This Row],[48]]),"DNF",    rounds_cum_time[[#This Row],[47]]+laps_times[[#This Row],[48]])</f>
        <v>0.11996875000000003</v>
      </c>
      <c r="BF66" s="127">
        <f>IF(ISBLANK(laps_times[[#This Row],[49]]),"DNF",    rounds_cum_time[[#This Row],[48]]+laps_times[[#This Row],[49]])</f>
        <v>0.12260300925925928</v>
      </c>
      <c r="BG66" s="127">
        <f>IF(ISBLANK(laps_times[[#This Row],[50]]),"DNF",    rounds_cum_time[[#This Row],[49]]+laps_times[[#This Row],[50]])</f>
        <v>0.12537037037037038</v>
      </c>
      <c r="BH66" s="127">
        <f>IF(ISBLANK(laps_times[[#This Row],[51]]),"DNF",    rounds_cum_time[[#This Row],[50]]+laps_times[[#This Row],[51]])</f>
        <v>0.12811689814814817</v>
      </c>
      <c r="BI66" s="127">
        <f>IF(ISBLANK(laps_times[[#This Row],[52]]),"DNF",    rounds_cum_time[[#This Row],[51]]+laps_times[[#This Row],[52]])</f>
        <v>0.13089583333333335</v>
      </c>
      <c r="BJ66" s="127">
        <f>IF(ISBLANK(laps_times[[#This Row],[53]]),"DNF",    rounds_cum_time[[#This Row],[52]]+laps_times[[#This Row],[53]])</f>
        <v>0.13376736111111112</v>
      </c>
      <c r="BK66" s="127">
        <f>IF(ISBLANK(laps_times[[#This Row],[54]]),"DNF",    rounds_cum_time[[#This Row],[53]]+laps_times[[#This Row],[54]])</f>
        <v>0.13677777777777778</v>
      </c>
      <c r="BL66" s="127">
        <f>IF(ISBLANK(laps_times[[#This Row],[55]]),"DNF",    rounds_cum_time[[#This Row],[54]]+laps_times[[#This Row],[55]])</f>
        <v>0.13956828703703703</v>
      </c>
      <c r="BM66" s="127">
        <f>IF(ISBLANK(laps_times[[#This Row],[56]]),"DNF",    rounds_cum_time[[#This Row],[55]]+laps_times[[#This Row],[56]])</f>
        <v>0.14246759259259259</v>
      </c>
      <c r="BN66" s="127">
        <f>IF(ISBLANK(laps_times[[#This Row],[57]]),"DNF",    rounds_cum_time[[#This Row],[56]]+laps_times[[#This Row],[57]])</f>
        <v>0.14534606481481482</v>
      </c>
      <c r="BO66" s="127">
        <f>IF(ISBLANK(laps_times[[#This Row],[58]]),"DNF",    rounds_cum_time[[#This Row],[57]]+laps_times[[#This Row],[58]])</f>
        <v>0.1484537037037037</v>
      </c>
      <c r="BP66" s="127">
        <f>IF(ISBLANK(laps_times[[#This Row],[59]]),"DNF",    rounds_cum_time[[#This Row],[58]]+laps_times[[#This Row],[59]])</f>
        <v>0.15137847222222223</v>
      </c>
      <c r="BQ66" s="127">
        <f>IF(ISBLANK(laps_times[[#This Row],[60]]),"DNF",    rounds_cum_time[[#This Row],[59]]+laps_times[[#This Row],[60]])</f>
        <v>0.15428240740740742</v>
      </c>
      <c r="BR66" s="127">
        <f>IF(ISBLANK(laps_times[[#This Row],[61]]),"DNF",    rounds_cum_time[[#This Row],[60]]+laps_times[[#This Row],[61]])</f>
        <v>0.1572476851851852</v>
      </c>
      <c r="BS66" s="127">
        <f>IF(ISBLANK(laps_times[[#This Row],[62]]),"DNF",    rounds_cum_time[[#This Row],[61]]+laps_times[[#This Row],[62]])</f>
        <v>0.16009027777777779</v>
      </c>
      <c r="BT66" s="128">
        <f>IF(ISBLANK(laps_times[[#This Row],[63]]),"DNF",    rounds_cum_time[[#This Row],[62]]+laps_times[[#This Row],[63]])</f>
        <v>0.16284490740740742</v>
      </c>
      <c r="BU66" s="128">
        <f>IF(ISBLANK(laps_times[[#This Row],[64]]),"DNF",    rounds_cum_time[[#This Row],[63]]+laps_times[[#This Row],[64]])</f>
        <v>0.16521527777777781</v>
      </c>
    </row>
    <row r="67" spans="2:73" x14ac:dyDescent="0.2">
      <c r="B67" s="124">
        <f>laps_times[[#This Row],[poř]]</f>
        <v>64</v>
      </c>
      <c r="C67" s="125">
        <f>laps_times[[#This Row],[s.č.]]</f>
        <v>103</v>
      </c>
      <c r="D67" s="125" t="str">
        <f>laps_times[[#This Row],[jméno]]</f>
        <v>Rokos Ivan</v>
      </c>
      <c r="E67" s="126">
        <f>laps_times[[#This Row],[roč]]</f>
        <v>1959</v>
      </c>
      <c r="F67" s="126" t="str">
        <f>laps_times[[#This Row],[kat]]</f>
        <v>M50</v>
      </c>
      <c r="G67" s="126">
        <f>laps_times[[#This Row],[poř_kat]]</f>
        <v>12</v>
      </c>
      <c r="H67" s="125" t="str">
        <f>IF(ISBLANK(laps_times[[#This Row],[klub]]),"-",laps_times[[#This Row],[klub]])</f>
        <v>Jiskra Třeboň</v>
      </c>
      <c r="I67" s="161">
        <f>laps_times[[#This Row],[celk. čas]]</f>
        <v>0.16553703703703704</v>
      </c>
      <c r="J67" s="127">
        <f>laps_times[[#This Row],[1]]</f>
        <v>2.6979166666666666E-3</v>
      </c>
      <c r="K67" s="127">
        <f>IF(ISBLANK(laps_times[[#This Row],[2]]),"DNF",    rounds_cum_time[[#This Row],[1]]+laps_times[[#This Row],[2]])</f>
        <v>4.8622685185185184E-3</v>
      </c>
      <c r="L67" s="127">
        <f>IF(ISBLANK(laps_times[[#This Row],[3]]),"DNF",    rounds_cum_time[[#This Row],[2]]+laps_times[[#This Row],[3]])</f>
        <v>7.0868055555555554E-3</v>
      </c>
      <c r="M67" s="127">
        <f>IF(ISBLANK(laps_times[[#This Row],[4]]),"DNF",    rounds_cum_time[[#This Row],[3]]+laps_times[[#This Row],[4]])</f>
        <v>9.3645833333333324E-3</v>
      </c>
      <c r="N67" s="127">
        <f>IF(ISBLANK(laps_times[[#This Row],[5]]),"DNF",    rounds_cum_time[[#This Row],[4]]+laps_times[[#This Row],[5]])</f>
        <v>1.1674768518518518E-2</v>
      </c>
      <c r="O67" s="127">
        <f>IF(ISBLANK(laps_times[[#This Row],[6]]),"DNF",    rounds_cum_time[[#This Row],[5]]+laps_times[[#This Row],[6]])</f>
        <v>1.3959490740740741E-2</v>
      </c>
      <c r="P67" s="127">
        <f>IF(ISBLANK(laps_times[[#This Row],[7]]),"DNF",    rounds_cum_time[[#This Row],[6]]+laps_times[[#This Row],[7]])</f>
        <v>1.6245370370370372E-2</v>
      </c>
      <c r="Q67" s="127">
        <f>IF(ISBLANK(laps_times[[#This Row],[8]]),"DNF",    rounds_cum_time[[#This Row],[7]]+laps_times[[#This Row],[8]])</f>
        <v>1.8561342592592595E-2</v>
      </c>
      <c r="R67" s="127">
        <f>IF(ISBLANK(laps_times[[#This Row],[9]]),"DNF",    rounds_cum_time[[#This Row],[8]]+laps_times[[#This Row],[9]])</f>
        <v>2.0869212962962964E-2</v>
      </c>
      <c r="S67" s="127">
        <f>IF(ISBLANK(laps_times[[#This Row],[10]]),"DNF",    rounds_cum_time[[#This Row],[9]]+laps_times[[#This Row],[10]])</f>
        <v>2.3157407407407408E-2</v>
      </c>
      <c r="T67" s="127">
        <f>IF(ISBLANK(laps_times[[#This Row],[11]]),"DNF",    rounds_cum_time[[#This Row],[10]]+laps_times[[#This Row],[11]])</f>
        <v>2.5429398148148149E-2</v>
      </c>
      <c r="U67" s="127">
        <f>IF(ISBLANK(laps_times[[#This Row],[12]]),"DNF",    rounds_cum_time[[#This Row],[11]]+laps_times[[#This Row],[12]])</f>
        <v>2.7743055555555556E-2</v>
      </c>
      <c r="V67" s="127">
        <f>IF(ISBLANK(laps_times[[#This Row],[13]]),"DNF",    rounds_cum_time[[#This Row],[12]]+laps_times[[#This Row],[13]])</f>
        <v>3.0048611111111109E-2</v>
      </c>
      <c r="W67" s="127">
        <f>IF(ISBLANK(laps_times[[#This Row],[14]]),"DNF",    rounds_cum_time[[#This Row],[13]]+laps_times[[#This Row],[14]])</f>
        <v>3.2354166666666663E-2</v>
      </c>
      <c r="X67" s="127">
        <f>IF(ISBLANK(laps_times[[#This Row],[15]]),"DNF",    rounds_cum_time[[#This Row],[14]]+laps_times[[#This Row],[15]])</f>
        <v>3.4686342592592588E-2</v>
      </c>
      <c r="Y67" s="127">
        <f>IF(ISBLANK(laps_times[[#This Row],[16]]),"DNF",    rounds_cum_time[[#This Row],[15]]+laps_times[[#This Row],[16]])</f>
        <v>3.7083333333333329E-2</v>
      </c>
      <c r="Z67" s="127">
        <f>IF(ISBLANK(laps_times[[#This Row],[17]]),"DNF",    rounds_cum_time[[#This Row],[16]]+laps_times[[#This Row],[17]])</f>
        <v>3.9410879629629622E-2</v>
      </c>
      <c r="AA67" s="127">
        <f>IF(ISBLANK(laps_times[[#This Row],[18]]),"DNF",    rounds_cum_time[[#This Row],[17]]+laps_times[[#This Row],[18]])</f>
        <v>4.1774305555555551E-2</v>
      </c>
      <c r="AB67" s="127">
        <f>IF(ISBLANK(laps_times[[#This Row],[19]]),"DNF",    rounds_cum_time[[#This Row],[18]]+laps_times[[#This Row],[19]])</f>
        <v>4.4111111111111108E-2</v>
      </c>
      <c r="AC67" s="127">
        <f>IF(ISBLANK(laps_times[[#This Row],[20]]),"DNF",    rounds_cum_time[[#This Row],[19]]+laps_times[[#This Row],[20]])</f>
        <v>4.6447916666666665E-2</v>
      </c>
      <c r="AD67" s="127">
        <f>IF(ISBLANK(laps_times[[#This Row],[21]]),"DNF",    rounds_cum_time[[#This Row],[20]]+laps_times[[#This Row],[21]])</f>
        <v>4.8765046296296292E-2</v>
      </c>
      <c r="AE67" s="127">
        <f>IF(ISBLANK(laps_times[[#This Row],[22]]),"DNF",    rounds_cum_time[[#This Row],[21]]+laps_times[[#This Row],[22]])</f>
        <v>5.1119212962962957E-2</v>
      </c>
      <c r="AF67" s="127">
        <f>IF(ISBLANK(laps_times[[#This Row],[23]]),"DNF",    rounds_cum_time[[#This Row],[22]]+laps_times[[#This Row],[23]])</f>
        <v>5.351504629629629E-2</v>
      </c>
      <c r="AG67" s="127">
        <f>IF(ISBLANK(laps_times[[#This Row],[24]]),"DNF",    rounds_cum_time[[#This Row],[23]]+laps_times[[#This Row],[24]])</f>
        <v>5.5872685185185178E-2</v>
      </c>
      <c r="AH67" s="127">
        <f>IF(ISBLANK(laps_times[[#This Row],[25]]),"DNF",    rounds_cum_time[[#This Row],[24]]+laps_times[[#This Row],[25]])</f>
        <v>5.8245370370370364E-2</v>
      </c>
      <c r="AI67" s="127">
        <f>IF(ISBLANK(laps_times[[#This Row],[26]]),"DNF",    rounds_cum_time[[#This Row],[25]]+laps_times[[#This Row],[26]])</f>
        <v>6.0741898148148142E-2</v>
      </c>
      <c r="AJ67" s="127">
        <f>IF(ISBLANK(laps_times[[#This Row],[27]]),"DNF",    rounds_cum_time[[#This Row],[26]]+laps_times[[#This Row],[27]])</f>
        <v>6.3201388888888876E-2</v>
      </c>
      <c r="AK67" s="127">
        <f>IF(ISBLANK(laps_times[[#This Row],[28]]),"DNF",    rounds_cum_time[[#This Row],[27]]+laps_times[[#This Row],[28]])</f>
        <v>6.5605324074074059E-2</v>
      </c>
      <c r="AL67" s="127">
        <f>IF(ISBLANK(laps_times[[#This Row],[29]]),"DNF",    rounds_cum_time[[#This Row],[28]]+laps_times[[#This Row],[29]])</f>
        <v>6.8054398148148135E-2</v>
      </c>
      <c r="AM67" s="127">
        <f>IF(ISBLANK(laps_times[[#This Row],[30]]),"DNF",    rounds_cum_time[[#This Row],[29]]+laps_times[[#This Row],[30]])</f>
        <v>7.0488425925925913E-2</v>
      </c>
      <c r="AN67" s="127">
        <f>IF(ISBLANK(laps_times[[#This Row],[31]]),"DNF",    rounds_cum_time[[#This Row],[30]]+laps_times[[#This Row],[31]])</f>
        <v>7.2855324074074065E-2</v>
      </c>
      <c r="AO67" s="127">
        <f>IF(ISBLANK(laps_times[[#This Row],[32]]),"DNF",    rounds_cum_time[[#This Row],[31]]+laps_times[[#This Row],[32]])</f>
        <v>7.5240740740740733E-2</v>
      </c>
      <c r="AP67" s="127">
        <f>IF(ISBLANK(laps_times[[#This Row],[33]]),"DNF",    rounds_cum_time[[#This Row],[32]]+laps_times[[#This Row],[33]])</f>
        <v>7.7717592592592588E-2</v>
      </c>
      <c r="AQ67" s="127">
        <f>IF(ISBLANK(laps_times[[#This Row],[34]]),"DNF",    rounds_cum_time[[#This Row],[33]]+laps_times[[#This Row],[34]])</f>
        <v>8.0078703703703694E-2</v>
      </c>
      <c r="AR67" s="127">
        <f>IF(ISBLANK(laps_times[[#This Row],[35]]),"DNF",    rounds_cum_time[[#This Row],[34]]+laps_times[[#This Row],[35]])</f>
        <v>8.2475694444444428E-2</v>
      </c>
      <c r="AS67" s="127">
        <f>IF(ISBLANK(laps_times[[#This Row],[36]]),"DNF",    rounds_cum_time[[#This Row],[35]]+laps_times[[#This Row],[36]])</f>
        <v>8.499537037037036E-2</v>
      </c>
      <c r="AT67" s="127">
        <f>IF(ISBLANK(laps_times[[#This Row],[37]]),"DNF",    rounds_cum_time[[#This Row],[36]]+laps_times[[#This Row],[37]])</f>
        <v>8.7468749999999984E-2</v>
      </c>
      <c r="AU67" s="127">
        <f>IF(ISBLANK(laps_times[[#This Row],[38]]),"DNF",    rounds_cum_time[[#This Row],[37]]+laps_times[[#This Row],[38]])</f>
        <v>8.9950231481481471E-2</v>
      </c>
      <c r="AV67" s="127">
        <f>IF(ISBLANK(laps_times[[#This Row],[39]]),"DNF",    rounds_cum_time[[#This Row],[38]]+laps_times[[#This Row],[39]])</f>
        <v>9.238541666666665E-2</v>
      </c>
      <c r="AW67" s="127">
        <f>IF(ISBLANK(laps_times[[#This Row],[40]]),"DNF",    rounds_cum_time[[#This Row],[39]]+laps_times[[#This Row],[40]])</f>
        <v>9.4921296296296281E-2</v>
      </c>
      <c r="AX67" s="127">
        <f>IF(ISBLANK(laps_times[[#This Row],[41]]),"DNF",    rounds_cum_time[[#This Row],[40]]+laps_times[[#This Row],[41]])</f>
        <v>9.7578703703703695E-2</v>
      </c>
      <c r="AY67" s="127">
        <f>IF(ISBLANK(laps_times[[#This Row],[42]]),"DNF",    rounds_cum_time[[#This Row],[41]]+laps_times[[#This Row],[42]])</f>
        <v>0.10020717592592591</v>
      </c>
      <c r="AZ67" s="127">
        <f>IF(ISBLANK(laps_times[[#This Row],[43]]),"DNF",    rounds_cum_time[[#This Row],[42]]+laps_times[[#This Row],[43]])</f>
        <v>0.10288310185185184</v>
      </c>
      <c r="BA67" s="127">
        <f>IF(ISBLANK(laps_times[[#This Row],[44]]),"DNF",    rounds_cum_time[[#This Row],[43]]+laps_times[[#This Row],[44]])</f>
        <v>0.10558564814814814</v>
      </c>
      <c r="BB67" s="127">
        <f>IF(ISBLANK(laps_times[[#This Row],[45]]),"DNF",    rounds_cum_time[[#This Row],[44]]+laps_times[[#This Row],[45]])</f>
        <v>0.10922916666666665</v>
      </c>
      <c r="BC67" s="127">
        <f>IF(ISBLANK(laps_times[[#This Row],[46]]),"DNF",    rounds_cum_time[[#This Row],[45]]+laps_times[[#This Row],[46]])</f>
        <v>0.11211805555555554</v>
      </c>
      <c r="BD67" s="127">
        <f>IF(ISBLANK(laps_times[[#This Row],[47]]),"DNF",    rounds_cum_time[[#This Row],[46]]+laps_times[[#This Row],[47]])</f>
        <v>0.1149398148148148</v>
      </c>
      <c r="BE67" s="127">
        <f>IF(ISBLANK(laps_times[[#This Row],[48]]),"DNF",    rounds_cum_time[[#This Row],[47]]+laps_times[[#This Row],[48]])</f>
        <v>0.11796412037037035</v>
      </c>
      <c r="BF67" s="127">
        <f>IF(ISBLANK(laps_times[[#This Row],[49]]),"DNF",    rounds_cum_time[[#This Row],[48]]+laps_times[[#This Row],[49]])</f>
        <v>0.12082523148148146</v>
      </c>
      <c r="BG67" s="127">
        <f>IF(ISBLANK(laps_times[[#This Row],[50]]),"DNF",    rounds_cum_time[[#This Row],[49]]+laps_times[[#This Row],[50]])</f>
        <v>0.12379745370370368</v>
      </c>
      <c r="BH67" s="127">
        <f>IF(ISBLANK(laps_times[[#This Row],[51]]),"DNF",    rounds_cum_time[[#This Row],[50]]+laps_times[[#This Row],[51]])</f>
        <v>0.12666666666666665</v>
      </c>
      <c r="BI67" s="127">
        <f>IF(ISBLANK(laps_times[[#This Row],[52]]),"DNF",    rounds_cum_time[[#This Row],[51]]+laps_times[[#This Row],[52]])</f>
        <v>0.12958217592592591</v>
      </c>
      <c r="BJ67" s="127">
        <f>IF(ISBLANK(laps_times[[#This Row],[53]]),"DNF",    rounds_cum_time[[#This Row],[52]]+laps_times[[#This Row],[53]])</f>
        <v>0.13271990740740738</v>
      </c>
      <c r="BK67" s="127">
        <f>IF(ISBLANK(laps_times[[#This Row],[54]]),"DNF",    rounds_cum_time[[#This Row],[53]]+laps_times[[#This Row],[54]])</f>
        <v>0.13582870370370367</v>
      </c>
      <c r="BL67" s="127">
        <f>IF(ISBLANK(laps_times[[#This Row],[55]]),"DNF",    rounds_cum_time[[#This Row],[54]]+laps_times[[#This Row],[55]])</f>
        <v>0.13881597222222219</v>
      </c>
      <c r="BM67" s="127">
        <f>IF(ISBLANK(laps_times[[#This Row],[56]]),"DNF",    rounds_cum_time[[#This Row],[55]]+laps_times[[#This Row],[56]])</f>
        <v>0.14195717592592591</v>
      </c>
      <c r="BN67" s="127">
        <f>IF(ISBLANK(laps_times[[#This Row],[57]]),"DNF",    rounds_cum_time[[#This Row],[56]]+laps_times[[#This Row],[57]])</f>
        <v>0.14497685185185183</v>
      </c>
      <c r="BO67" s="127">
        <f>IF(ISBLANK(laps_times[[#This Row],[58]]),"DNF",    rounds_cum_time[[#This Row],[57]]+laps_times[[#This Row],[58]])</f>
        <v>0.14809953703703702</v>
      </c>
      <c r="BP67" s="127">
        <f>IF(ISBLANK(laps_times[[#This Row],[59]]),"DNF",    rounds_cum_time[[#This Row],[58]]+laps_times[[#This Row],[59]])</f>
        <v>0.15162962962962961</v>
      </c>
      <c r="BQ67" s="127">
        <f>IF(ISBLANK(laps_times[[#This Row],[60]]),"DNF",    rounds_cum_time[[#This Row],[59]]+laps_times[[#This Row],[60]])</f>
        <v>0.15503819444444442</v>
      </c>
      <c r="BR67" s="127">
        <f>IF(ISBLANK(laps_times[[#This Row],[61]]),"DNF",    rounds_cum_time[[#This Row],[60]]+laps_times[[#This Row],[61]])</f>
        <v>0.15797222222222218</v>
      </c>
      <c r="BS67" s="127">
        <f>IF(ISBLANK(laps_times[[#This Row],[62]]),"DNF",    rounds_cum_time[[#This Row],[61]]+laps_times[[#This Row],[62]])</f>
        <v>0.16066666666666662</v>
      </c>
      <c r="BT67" s="128">
        <f>IF(ISBLANK(laps_times[[#This Row],[63]]),"DNF",    rounds_cum_time[[#This Row],[62]]+laps_times[[#This Row],[63]])</f>
        <v>0.16326736111111106</v>
      </c>
      <c r="BU67" s="128">
        <f>IF(ISBLANK(laps_times[[#This Row],[64]]),"DNF",    rounds_cum_time[[#This Row],[63]]+laps_times[[#This Row],[64]])</f>
        <v>0.16553703703703698</v>
      </c>
    </row>
    <row r="68" spans="2:73" x14ac:dyDescent="0.2">
      <c r="B68" s="124">
        <f>laps_times[[#This Row],[poř]]</f>
        <v>65</v>
      </c>
      <c r="C68" s="125">
        <f>laps_times[[#This Row],[s.č.]]</f>
        <v>6</v>
      </c>
      <c r="D68" s="125" t="str">
        <f>laps_times[[#This Row],[jméno]]</f>
        <v>Bohuněk Zdeněk</v>
      </c>
      <c r="E68" s="126">
        <f>laps_times[[#This Row],[roč]]</f>
        <v>1960</v>
      </c>
      <c r="F68" s="126" t="str">
        <f>laps_times[[#This Row],[kat]]</f>
        <v>M50</v>
      </c>
      <c r="G68" s="126">
        <f>laps_times[[#This Row],[poř_kat]]</f>
        <v>13</v>
      </c>
      <c r="H68" s="125" t="str">
        <f>IF(ISBLANK(laps_times[[#This Row],[klub]]),"-",laps_times[[#This Row],[klub]])</f>
        <v>O5 BK Furča</v>
      </c>
      <c r="I68" s="161">
        <f>laps_times[[#This Row],[celk. čas]]</f>
        <v>0.1655763888888889</v>
      </c>
      <c r="J68" s="127">
        <f>laps_times[[#This Row],[1]]</f>
        <v>3.196759259259259E-3</v>
      </c>
      <c r="K68" s="127">
        <f>IF(ISBLANK(laps_times[[#This Row],[2]]),"DNF",    rounds_cum_time[[#This Row],[1]]+laps_times[[#This Row],[2]])</f>
        <v>5.7592592592592591E-3</v>
      </c>
      <c r="L68" s="127">
        <f>IF(ISBLANK(laps_times[[#This Row],[3]]),"DNF",    rounds_cum_time[[#This Row],[2]]+laps_times[[#This Row],[3]])</f>
        <v>8.2905092592592596E-3</v>
      </c>
      <c r="M68" s="127">
        <f>IF(ISBLANK(laps_times[[#This Row],[4]]),"DNF",    rounds_cum_time[[#This Row],[3]]+laps_times[[#This Row],[4]])</f>
        <v>1.0802083333333334E-2</v>
      </c>
      <c r="N68" s="127">
        <f>IF(ISBLANK(laps_times[[#This Row],[5]]),"DNF",    rounds_cum_time[[#This Row],[4]]+laps_times[[#This Row],[5]])</f>
        <v>1.3296296296296297E-2</v>
      </c>
      <c r="O68" s="127">
        <f>IF(ISBLANK(laps_times[[#This Row],[6]]),"DNF",    rounds_cum_time[[#This Row],[5]]+laps_times[[#This Row],[6]])</f>
        <v>1.5775462962962963E-2</v>
      </c>
      <c r="P68" s="127">
        <f>IF(ISBLANK(laps_times[[#This Row],[7]]),"DNF",    rounds_cum_time[[#This Row],[6]]+laps_times[[#This Row],[7]])</f>
        <v>1.8261574074074076E-2</v>
      </c>
      <c r="Q68" s="127">
        <f>IF(ISBLANK(laps_times[[#This Row],[8]]),"DNF",    rounds_cum_time[[#This Row],[7]]+laps_times[[#This Row],[8]])</f>
        <v>2.0745370370370372E-2</v>
      </c>
      <c r="R68" s="127">
        <f>IF(ISBLANK(laps_times[[#This Row],[9]]),"DNF",    rounds_cum_time[[#This Row],[8]]+laps_times[[#This Row],[9]])</f>
        <v>2.3260416666666669E-2</v>
      </c>
      <c r="S68" s="127">
        <f>IF(ISBLANK(laps_times[[#This Row],[10]]),"DNF",    rounds_cum_time[[#This Row],[9]]+laps_times[[#This Row],[10]])</f>
        <v>2.5728009259259263E-2</v>
      </c>
      <c r="T68" s="127">
        <f>IF(ISBLANK(laps_times[[#This Row],[11]]),"DNF",    rounds_cum_time[[#This Row],[10]]+laps_times[[#This Row],[11]])</f>
        <v>2.8204861111111115E-2</v>
      </c>
      <c r="U68" s="127">
        <f>IF(ISBLANK(laps_times[[#This Row],[12]]),"DNF",    rounds_cum_time[[#This Row],[11]]+laps_times[[#This Row],[12]])</f>
        <v>3.0656250000000003E-2</v>
      </c>
      <c r="V68" s="127">
        <f>IF(ISBLANK(laps_times[[#This Row],[13]]),"DNF",    rounds_cum_time[[#This Row],[12]]+laps_times[[#This Row],[13]])</f>
        <v>3.3111111111111112E-2</v>
      </c>
      <c r="W68" s="127">
        <f>IF(ISBLANK(laps_times[[#This Row],[14]]),"DNF",    rounds_cum_time[[#This Row],[13]]+laps_times[[#This Row],[14]])</f>
        <v>3.5569444444444445E-2</v>
      </c>
      <c r="X68" s="127">
        <f>IF(ISBLANK(laps_times[[#This Row],[15]]),"DNF",    rounds_cum_time[[#This Row],[14]]+laps_times[[#This Row],[15]])</f>
        <v>3.804050925925926E-2</v>
      </c>
      <c r="Y68" s="127">
        <f>IF(ISBLANK(laps_times[[#This Row],[16]]),"DNF",    rounds_cum_time[[#This Row],[15]]+laps_times[[#This Row],[16]])</f>
        <v>4.0537037037037038E-2</v>
      </c>
      <c r="Z68" s="127">
        <f>IF(ISBLANK(laps_times[[#This Row],[17]]),"DNF",    rounds_cum_time[[#This Row],[16]]+laps_times[[#This Row],[17]])</f>
        <v>4.2978009259259257E-2</v>
      </c>
      <c r="AA68" s="127">
        <f>IF(ISBLANK(laps_times[[#This Row],[18]]),"DNF",    rounds_cum_time[[#This Row],[17]]+laps_times[[#This Row],[18]])</f>
        <v>4.5474537037037036E-2</v>
      </c>
      <c r="AB68" s="127">
        <f>IF(ISBLANK(laps_times[[#This Row],[19]]),"DNF",    rounds_cum_time[[#This Row],[18]]+laps_times[[#This Row],[19]])</f>
        <v>4.7944444444444442E-2</v>
      </c>
      <c r="AC68" s="127">
        <f>IF(ISBLANK(laps_times[[#This Row],[20]]),"DNF",    rounds_cum_time[[#This Row],[19]]+laps_times[[#This Row],[20]])</f>
        <v>5.0414351851851849E-2</v>
      </c>
      <c r="AD68" s="127">
        <f>IF(ISBLANK(laps_times[[#This Row],[21]]),"DNF",    rounds_cum_time[[#This Row],[20]]+laps_times[[#This Row],[21]])</f>
        <v>5.2865740740740741E-2</v>
      </c>
      <c r="AE68" s="127">
        <f>IF(ISBLANK(laps_times[[#This Row],[22]]),"DNF",    rounds_cum_time[[#This Row],[21]]+laps_times[[#This Row],[22]])</f>
        <v>5.5324074074074074E-2</v>
      </c>
      <c r="AF68" s="127">
        <f>IF(ISBLANK(laps_times[[#This Row],[23]]),"DNF",    rounds_cum_time[[#This Row],[22]]+laps_times[[#This Row],[23]])</f>
        <v>5.7810185185185187E-2</v>
      </c>
      <c r="AG68" s="127">
        <f>IF(ISBLANK(laps_times[[#This Row],[24]]),"DNF",    rounds_cum_time[[#This Row],[23]]+laps_times[[#This Row],[24]])</f>
        <v>6.0295138888888891E-2</v>
      </c>
      <c r="AH68" s="127">
        <f>IF(ISBLANK(laps_times[[#This Row],[25]]),"DNF",    rounds_cum_time[[#This Row],[24]]+laps_times[[#This Row],[25]])</f>
        <v>6.2802083333333342E-2</v>
      </c>
      <c r="AI68" s="127">
        <f>IF(ISBLANK(laps_times[[#This Row],[26]]),"DNF",    rounds_cum_time[[#This Row],[25]]+laps_times[[#This Row],[26]])</f>
        <v>6.5261574074074083E-2</v>
      </c>
      <c r="AJ68" s="127">
        <f>IF(ISBLANK(laps_times[[#This Row],[27]]),"DNF",    rounds_cum_time[[#This Row],[26]]+laps_times[[#This Row],[27]])</f>
        <v>6.774305555555557E-2</v>
      </c>
      <c r="AK68" s="127">
        <f>IF(ISBLANK(laps_times[[#This Row],[28]]),"DNF",    rounds_cum_time[[#This Row],[27]]+laps_times[[#This Row],[28]])</f>
        <v>7.0234953703703723E-2</v>
      </c>
      <c r="AL68" s="127">
        <f>IF(ISBLANK(laps_times[[#This Row],[29]]),"DNF",    rounds_cum_time[[#This Row],[28]]+laps_times[[#This Row],[29]])</f>
        <v>7.2747685185185207E-2</v>
      </c>
      <c r="AM68" s="127">
        <f>IF(ISBLANK(laps_times[[#This Row],[30]]),"DNF",    rounds_cum_time[[#This Row],[29]]+laps_times[[#This Row],[30]])</f>
        <v>7.5290509259259286E-2</v>
      </c>
      <c r="AN68" s="127">
        <f>IF(ISBLANK(laps_times[[#This Row],[31]]),"DNF",    rounds_cum_time[[#This Row],[30]]+laps_times[[#This Row],[31]])</f>
        <v>7.7858796296296329E-2</v>
      </c>
      <c r="AO68" s="127">
        <f>IF(ISBLANK(laps_times[[#This Row],[32]]),"DNF",    rounds_cum_time[[#This Row],[31]]+laps_times[[#This Row],[32]])</f>
        <v>8.0399305555555592E-2</v>
      </c>
      <c r="AP68" s="127">
        <f>IF(ISBLANK(laps_times[[#This Row],[33]]),"DNF",    rounds_cum_time[[#This Row],[32]]+laps_times[[#This Row],[33]])</f>
        <v>8.2898148148148179E-2</v>
      </c>
      <c r="AQ68" s="127">
        <f>IF(ISBLANK(laps_times[[#This Row],[34]]),"DNF",    rounds_cum_time[[#This Row],[33]]+laps_times[[#This Row],[34]])</f>
        <v>8.5410879629629663E-2</v>
      </c>
      <c r="AR68" s="127">
        <f>IF(ISBLANK(laps_times[[#This Row],[35]]),"DNF",    rounds_cum_time[[#This Row],[34]]+laps_times[[#This Row],[35]])</f>
        <v>8.800578703703707E-2</v>
      </c>
      <c r="AS68" s="127">
        <f>IF(ISBLANK(laps_times[[#This Row],[36]]),"DNF",    rounds_cum_time[[#This Row],[35]]+laps_times[[#This Row],[36]])</f>
        <v>9.0531250000000035E-2</v>
      </c>
      <c r="AT68" s="127">
        <f>IF(ISBLANK(laps_times[[#This Row],[37]]),"DNF",    rounds_cum_time[[#This Row],[36]]+laps_times[[#This Row],[37]])</f>
        <v>9.3042824074074104E-2</v>
      </c>
      <c r="AU68" s="127">
        <f>IF(ISBLANK(laps_times[[#This Row],[38]]),"DNF",    rounds_cum_time[[#This Row],[37]]+laps_times[[#This Row],[38]])</f>
        <v>9.5559027777777805E-2</v>
      </c>
      <c r="AV68" s="127">
        <f>IF(ISBLANK(laps_times[[#This Row],[39]]),"DNF",    rounds_cum_time[[#This Row],[38]]+laps_times[[#This Row],[39]])</f>
        <v>9.8158564814814844E-2</v>
      </c>
      <c r="AW68" s="127">
        <f>IF(ISBLANK(laps_times[[#This Row],[40]]),"DNF",    rounds_cum_time[[#This Row],[39]]+laps_times[[#This Row],[40]])</f>
        <v>0.10072453703703707</v>
      </c>
      <c r="AX68" s="127">
        <f>IF(ISBLANK(laps_times[[#This Row],[41]]),"DNF",    rounds_cum_time[[#This Row],[40]]+laps_times[[#This Row],[41]])</f>
        <v>0.10330092592592596</v>
      </c>
      <c r="AY68" s="127">
        <f>IF(ISBLANK(laps_times[[#This Row],[42]]),"DNF",    rounds_cum_time[[#This Row],[41]]+laps_times[[#This Row],[42]])</f>
        <v>0.10589467592592597</v>
      </c>
      <c r="AZ68" s="127">
        <f>IF(ISBLANK(laps_times[[#This Row],[43]]),"DNF",    rounds_cum_time[[#This Row],[42]]+laps_times[[#This Row],[43]])</f>
        <v>0.10849421296296301</v>
      </c>
      <c r="BA68" s="127">
        <f>IF(ISBLANK(laps_times[[#This Row],[44]]),"DNF",    rounds_cum_time[[#This Row],[43]]+laps_times[[#This Row],[44]])</f>
        <v>0.11109953703703708</v>
      </c>
      <c r="BB68" s="127">
        <f>IF(ISBLANK(laps_times[[#This Row],[45]]),"DNF",    rounds_cum_time[[#This Row],[44]]+laps_times[[#This Row],[45]])</f>
        <v>0.11373958333333338</v>
      </c>
      <c r="BC68" s="127">
        <f>IF(ISBLANK(laps_times[[#This Row],[46]]),"DNF",    rounds_cum_time[[#This Row],[45]]+laps_times[[#This Row],[46]])</f>
        <v>0.11635879629629635</v>
      </c>
      <c r="BD68" s="127">
        <f>IF(ISBLANK(laps_times[[#This Row],[47]]),"DNF",    rounds_cum_time[[#This Row],[46]]+laps_times[[#This Row],[47]])</f>
        <v>0.11901851851851857</v>
      </c>
      <c r="BE68" s="127">
        <f>IF(ISBLANK(laps_times[[#This Row],[48]]),"DNF",    rounds_cum_time[[#This Row],[47]]+laps_times[[#This Row],[48]])</f>
        <v>0.12171527777777782</v>
      </c>
      <c r="BF68" s="127">
        <f>IF(ISBLANK(laps_times[[#This Row],[49]]),"DNF",    rounds_cum_time[[#This Row],[48]]+laps_times[[#This Row],[49]])</f>
        <v>0.12447800925925931</v>
      </c>
      <c r="BG68" s="127">
        <f>IF(ISBLANK(laps_times[[#This Row],[50]]),"DNF",    rounds_cum_time[[#This Row],[49]]+laps_times[[#This Row],[50]])</f>
        <v>0.12716087962962969</v>
      </c>
      <c r="BH68" s="127">
        <f>IF(ISBLANK(laps_times[[#This Row],[51]]),"DNF",    rounds_cum_time[[#This Row],[50]]+laps_times[[#This Row],[51]])</f>
        <v>0.12984143518518523</v>
      </c>
      <c r="BI68" s="127">
        <f>IF(ISBLANK(laps_times[[#This Row],[52]]),"DNF",    rounds_cum_time[[#This Row],[51]]+laps_times[[#This Row],[52]])</f>
        <v>0.13254513888888894</v>
      </c>
      <c r="BJ68" s="127">
        <f>IF(ISBLANK(laps_times[[#This Row],[53]]),"DNF",    rounds_cum_time[[#This Row],[52]]+laps_times[[#This Row],[53]])</f>
        <v>0.13524421296296302</v>
      </c>
      <c r="BK68" s="127">
        <f>IF(ISBLANK(laps_times[[#This Row],[54]]),"DNF",    rounds_cum_time[[#This Row],[53]]+laps_times[[#This Row],[54]])</f>
        <v>0.13797106481481486</v>
      </c>
      <c r="BL68" s="127">
        <f>IF(ISBLANK(laps_times[[#This Row],[55]]),"DNF",    rounds_cum_time[[#This Row],[54]]+laps_times[[#This Row],[55]])</f>
        <v>0.14069675925925931</v>
      </c>
      <c r="BM68" s="127">
        <f>IF(ISBLANK(laps_times[[#This Row],[56]]),"DNF",    rounds_cum_time[[#This Row],[55]]+laps_times[[#This Row],[56]])</f>
        <v>0.14350115740740746</v>
      </c>
      <c r="BN68" s="127">
        <f>IF(ISBLANK(laps_times[[#This Row],[57]]),"DNF",    rounds_cum_time[[#This Row],[56]]+laps_times[[#This Row],[57]])</f>
        <v>0.14627546296296301</v>
      </c>
      <c r="BO68" s="127">
        <f>IF(ISBLANK(laps_times[[#This Row],[58]]),"DNF",    rounds_cum_time[[#This Row],[57]]+laps_times[[#This Row],[58]])</f>
        <v>0.14906828703703709</v>
      </c>
      <c r="BP68" s="127">
        <f>IF(ISBLANK(laps_times[[#This Row],[59]]),"DNF",    rounds_cum_time[[#This Row],[58]]+laps_times[[#This Row],[59]])</f>
        <v>0.15180092592592598</v>
      </c>
      <c r="BQ68" s="127">
        <f>IF(ISBLANK(laps_times[[#This Row],[60]]),"DNF",    rounds_cum_time[[#This Row],[59]]+laps_times[[#This Row],[60]])</f>
        <v>0.15459259259259264</v>
      </c>
      <c r="BR68" s="127">
        <f>IF(ISBLANK(laps_times[[#This Row],[61]]),"DNF",    rounds_cum_time[[#This Row],[60]]+laps_times[[#This Row],[61]])</f>
        <v>0.1573819444444445</v>
      </c>
      <c r="BS68" s="127">
        <f>IF(ISBLANK(laps_times[[#This Row],[62]]),"DNF",    rounds_cum_time[[#This Row],[61]]+laps_times[[#This Row],[62]])</f>
        <v>0.16021180555555561</v>
      </c>
      <c r="BT68" s="128">
        <f>IF(ISBLANK(laps_times[[#This Row],[63]]),"DNF",    rounds_cum_time[[#This Row],[62]]+laps_times[[#This Row],[63]])</f>
        <v>0.1630069444444445</v>
      </c>
      <c r="BU68" s="128">
        <f>IF(ISBLANK(laps_times[[#This Row],[64]]),"DNF",    rounds_cum_time[[#This Row],[63]]+laps_times[[#This Row],[64]])</f>
        <v>0.16557638888888895</v>
      </c>
    </row>
    <row r="69" spans="2:73" x14ac:dyDescent="0.2">
      <c r="B69" s="124">
        <f>laps_times[[#This Row],[poř]]</f>
        <v>66</v>
      </c>
      <c r="C69" s="125">
        <f>laps_times[[#This Row],[s.č.]]</f>
        <v>127</v>
      </c>
      <c r="D69" s="125" t="str">
        <f>laps_times[[#This Row],[jméno]]</f>
        <v>Toman Bohumil</v>
      </c>
      <c r="E69" s="126">
        <f>laps_times[[#This Row],[roč]]</f>
        <v>1973</v>
      </c>
      <c r="F69" s="126" t="str">
        <f>laps_times[[#This Row],[kat]]</f>
        <v>M40</v>
      </c>
      <c r="G69" s="126">
        <f>laps_times[[#This Row],[poř_kat]]</f>
        <v>25</v>
      </c>
      <c r="H69" s="125" t="str">
        <f>IF(ISBLANK(laps_times[[#This Row],[klub]]),"-",laps_times[[#This Row],[klub]])</f>
        <v>-</v>
      </c>
      <c r="I69" s="161">
        <f>laps_times[[#This Row],[celk. čas]]</f>
        <v>0.16620601851851852</v>
      </c>
      <c r="J69" s="127">
        <f>laps_times[[#This Row],[1]]</f>
        <v>3.0057870370370373E-3</v>
      </c>
      <c r="K69" s="127">
        <f>IF(ISBLANK(laps_times[[#This Row],[2]]),"DNF",    rounds_cum_time[[#This Row],[1]]+laps_times[[#This Row],[2]])</f>
        <v>5.4479166666666669E-3</v>
      </c>
      <c r="L69" s="127">
        <f>IF(ISBLANK(laps_times[[#This Row],[3]]),"DNF",    rounds_cum_time[[#This Row],[2]]+laps_times[[#This Row],[3]])</f>
        <v>7.8518518518518529E-3</v>
      </c>
      <c r="M69" s="127">
        <f>IF(ISBLANK(laps_times[[#This Row],[4]]),"DNF",    rounds_cum_time[[#This Row],[3]]+laps_times[[#This Row],[4]])</f>
        <v>1.0237268518518521E-2</v>
      </c>
      <c r="N69" s="127">
        <f>IF(ISBLANK(laps_times[[#This Row],[5]]),"DNF",    rounds_cum_time[[#This Row],[4]]+laps_times[[#This Row],[5]])</f>
        <v>1.271064814814815E-2</v>
      </c>
      <c r="O69" s="127">
        <f>IF(ISBLANK(laps_times[[#This Row],[6]]),"DNF",    rounds_cum_time[[#This Row],[5]]+laps_times[[#This Row],[6]])</f>
        <v>1.5090277777777779E-2</v>
      </c>
      <c r="P69" s="127">
        <f>IF(ISBLANK(laps_times[[#This Row],[7]]),"DNF",    rounds_cum_time[[#This Row],[6]]+laps_times[[#This Row],[7]])</f>
        <v>1.7451388888888891E-2</v>
      </c>
      <c r="Q69" s="127">
        <f>IF(ISBLANK(laps_times[[#This Row],[8]]),"DNF",    rounds_cum_time[[#This Row],[7]]+laps_times[[#This Row],[8]])</f>
        <v>1.9994212962962964E-2</v>
      </c>
      <c r="R69" s="127">
        <f>IF(ISBLANK(laps_times[[#This Row],[9]]),"DNF",    rounds_cum_time[[#This Row],[8]]+laps_times[[#This Row],[9]])</f>
        <v>2.2325231481481481E-2</v>
      </c>
      <c r="S69" s="127">
        <f>IF(ISBLANK(laps_times[[#This Row],[10]]),"DNF",    rounds_cum_time[[#This Row],[9]]+laps_times[[#This Row],[10]])</f>
        <v>2.4729166666666667E-2</v>
      </c>
      <c r="T69" s="127">
        <f>IF(ISBLANK(laps_times[[#This Row],[11]]),"DNF",    rounds_cum_time[[#This Row],[10]]+laps_times[[#This Row],[11]])</f>
        <v>2.7137731481481481E-2</v>
      </c>
      <c r="U69" s="127">
        <f>IF(ISBLANK(laps_times[[#This Row],[12]]),"DNF",    rounds_cum_time[[#This Row],[11]]+laps_times[[#This Row],[12]])</f>
        <v>2.9564814814814815E-2</v>
      </c>
      <c r="V69" s="127">
        <f>IF(ISBLANK(laps_times[[#This Row],[13]]),"DNF",    rounds_cum_time[[#This Row],[12]]+laps_times[[#This Row],[13]])</f>
        <v>3.1972222222222221E-2</v>
      </c>
      <c r="W69" s="127">
        <f>IF(ISBLANK(laps_times[[#This Row],[14]]),"DNF",    rounds_cum_time[[#This Row],[13]]+laps_times[[#This Row],[14]])</f>
        <v>3.4431712962962963E-2</v>
      </c>
      <c r="X69" s="127">
        <f>IF(ISBLANK(laps_times[[#This Row],[15]]),"DNF",    rounds_cum_time[[#This Row],[14]]+laps_times[[#This Row],[15]])</f>
        <v>3.6880787037037038E-2</v>
      </c>
      <c r="Y69" s="127">
        <f>IF(ISBLANK(laps_times[[#This Row],[16]]),"DNF",    rounds_cum_time[[#This Row],[15]]+laps_times[[#This Row],[16]])</f>
        <v>3.9328703703703706E-2</v>
      </c>
      <c r="Z69" s="127">
        <f>IF(ISBLANK(laps_times[[#This Row],[17]]),"DNF",    rounds_cum_time[[#This Row],[16]]+laps_times[[#This Row],[17]])</f>
        <v>4.1804398148148153E-2</v>
      </c>
      <c r="AA69" s="127">
        <f>IF(ISBLANK(laps_times[[#This Row],[18]]),"DNF",    rounds_cum_time[[#This Row],[17]]+laps_times[[#This Row],[18]])</f>
        <v>4.4230324074074082E-2</v>
      </c>
      <c r="AB69" s="127">
        <f>IF(ISBLANK(laps_times[[#This Row],[19]]),"DNF",    rounds_cum_time[[#This Row],[18]]+laps_times[[#This Row],[19]])</f>
        <v>4.6689814814814823E-2</v>
      </c>
      <c r="AC69" s="127">
        <f>IF(ISBLANK(laps_times[[#This Row],[20]]),"DNF",    rounds_cum_time[[#This Row],[19]]+laps_times[[#This Row],[20]])</f>
        <v>4.9152777777777788E-2</v>
      </c>
      <c r="AD69" s="127">
        <f>IF(ISBLANK(laps_times[[#This Row],[21]]),"DNF",    rounds_cum_time[[#This Row],[20]]+laps_times[[#This Row],[21]])</f>
        <v>5.158449074074075E-2</v>
      </c>
      <c r="AE69" s="127">
        <f>IF(ISBLANK(laps_times[[#This Row],[22]]),"DNF",    rounds_cum_time[[#This Row],[21]]+laps_times[[#This Row],[22]])</f>
        <v>5.4041666666666675E-2</v>
      </c>
      <c r="AF69" s="127">
        <f>IF(ISBLANK(laps_times[[#This Row],[23]]),"DNF",    rounds_cum_time[[#This Row],[22]]+laps_times[[#This Row],[23]])</f>
        <v>5.6528935185185196E-2</v>
      </c>
      <c r="AG69" s="127">
        <f>IF(ISBLANK(laps_times[[#This Row],[24]]),"DNF",    rounds_cum_time[[#This Row],[23]]+laps_times[[#This Row],[24]])</f>
        <v>5.9045138888888897E-2</v>
      </c>
      <c r="AH69" s="127">
        <f>IF(ISBLANK(laps_times[[#This Row],[25]]),"DNF",    rounds_cum_time[[#This Row],[24]]+laps_times[[#This Row],[25]])</f>
        <v>6.156597222222223E-2</v>
      </c>
      <c r="AI69" s="127">
        <f>IF(ISBLANK(laps_times[[#This Row],[26]]),"DNF",    rounds_cum_time[[#This Row],[25]]+laps_times[[#This Row],[26]])</f>
        <v>6.408680555555557E-2</v>
      </c>
      <c r="AJ69" s="127">
        <f>IF(ISBLANK(laps_times[[#This Row],[27]]),"DNF",    rounds_cum_time[[#This Row],[26]]+laps_times[[#This Row],[27]])</f>
        <v>6.6586805555555573E-2</v>
      </c>
      <c r="AK69" s="127">
        <f>IF(ISBLANK(laps_times[[#This Row],[28]]),"DNF",    rounds_cum_time[[#This Row],[27]]+laps_times[[#This Row],[28]])</f>
        <v>6.9187500000000013E-2</v>
      </c>
      <c r="AL69" s="127">
        <f>IF(ISBLANK(laps_times[[#This Row],[29]]),"DNF",    rounds_cum_time[[#This Row],[28]]+laps_times[[#This Row],[29]])</f>
        <v>7.1671296296296302E-2</v>
      </c>
      <c r="AM69" s="127">
        <f>IF(ISBLANK(laps_times[[#This Row],[30]]),"DNF",    rounds_cum_time[[#This Row],[29]]+laps_times[[#This Row],[30]])</f>
        <v>7.4163194444444455E-2</v>
      </c>
      <c r="AN69" s="127">
        <f>IF(ISBLANK(laps_times[[#This Row],[31]]),"DNF",    rounds_cum_time[[#This Row],[30]]+laps_times[[#This Row],[31]])</f>
        <v>7.6630787037037046E-2</v>
      </c>
      <c r="AO69" s="127">
        <f>IF(ISBLANK(laps_times[[#This Row],[32]]),"DNF",    rounds_cum_time[[#This Row],[31]]+laps_times[[#This Row],[32]])</f>
        <v>7.9146990740740747E-2</v>
      </c>
      <c r="AP69" s="127">
        <f>IF(ISBLANK(laps_times[[#This Row],[33]]),"DNF",    rounds_cum_time[[#This Row],[32]]+laps_times[[#This Row],[33]])</f>
        <v>8.166782407407408E-2</v>
      </c>
      <c r="AQ69" s="127">
        <f>IF(ISBLANK(laps_times[[#This Row],[34]]),"DNF",    rounds_cum_time[[#This Row],[33]]+laps_times[[#This Row],[34]])</f>
        <v>8.4196759259259263E-2</v>
      </c>
      <c r="AR69" s="127">
        <f>IF(ISBLANK(laps_times[[#This Row],[35]]),"DNF",    rounds_cum_time[[#This Row],[34]]+laps_times[[#This Row],[35]])</f>
        <v>8.6743055555555559E-2</v>
      </c>
      <c r="AS69" s="127">
        <f>IF(ISBLANK(laps_times[[#This Row],[36]]),"DNF",    rounds_cum_time[[#This Row],[35]]+laps_times[[#This Row],[36]])</f>
        <v>8.9266203703703709E-2</v>
      </c>
      <c r="AT69" s="127">
        <f>IF(ISBLANK(laps_times[[#This Row],[37]]),"DNF",    rounds_cum_time[[#This Row],[36]]+laps_times[[#This Row],[37]])</f>
        <v>9.183912037037037E-2</v>
      </c>
      <c r="AU69" s="127">
        <f>IF(ISBLANK(laps_times[[#This Row],[38]]),"DNF",    rounds_cum_time[[#This Row],[37]]+laps_times[[#This Row],[38]])</f>
        <v>9.4461805555555556E-2</v>
      </c>
      <c r="AV69" s="127">
        <f>IF(ISBLANK(laps_times[[#This Row],[39]]),"DNF",    rounds_cum_time[[#This Row],[38]]+laps_times[[#This Row],[39]])</f>
        <v>9.7041666666666665E-2</v>
      </c>
      <c r="AW69" s="127">
        <f>IF(ISBLANK(laps_times[[#This Row],[40]]),"DNF",    rounds_cum_time[[#This Row],[39]]+laps_times[[#This Row],[40]])</f>
        <v>9.9655092592592587E-2</v>
      </c>
      <c r="AX69" s="127">
        <f>IF(ISBLANK(laps_times[[#This Row],[41]]),"DNF",    rounds_cum_time[[#This Row],[40]]+laps_times[[#This Row],[41]])</f>
        <v>0.10226041666666666</v>
      </c>
      <c r="AY69" s="127">
        <f>IF(ISBLANK(laps_times[[#This Row],[42]]),"DNF",    rounds_cum_time[[#This Row],[41]]+laps_times[[#This Row],[42]])</f>
        <v>0.10490393518518518</v>
      </c>
      <c r="AZ69" s="127">
        <f>IF(ISBLANK(laps_times[[#This Row],[43]]),"DNF",    rounds_cum_time[[#This Row],[42]]+laps_times[[#This Row],[43]])</f>
        <v>0.10762152777777777</v>
      </c>
      <c r="BA69" s="127">
        <f>IF(ISBLANK(laps_times[[#This Row],[44]]),"DNF",    rounds_cum_time[[#This Row],[43]]+laps_times[[#This Row],[44]])</f>
        <v>0.11026041666666665</v>
      </c>
      <c r="BB69" s="127">
        <f>IF(ISBLANK(laps_times[[#This Row],[45]]),"DNF",    rounds_cum_time[[#This Row],[44]]+laps_times[[#This Row],[45]])</f>
        <v>0.11299537037037036</v>
      </c>
      <c r="BC69" s="127">
        <f>IF(ISBLANK(laps_times[[#This Row],[46]]),"DNF",    rounds_cum_time[[#This Row],[45]]+laps_times[[#This Row],[46]])</f>
        <v>0.11584953703703703</v>
      </c>
      <c r="BD69" s="127">
        <f>IF(ISBLANK(laps_times[[#This Row],[47]]),"DNF",    rounds_cum_time[[#This Row],[46]]+laps_times[[#This Row],[47]])</f>
        <v>0.11878240740740739</v>
      </c>
      <c r="BE69" s="127">
        <f>IF(ISBLANK(laps_times[[#This Row],[48]]),"DNF",    rounds_cum_time[[#This Row],[47]]+laps_times[[#This Row],[48]])</f>
        <v>0.1215023148148148</v>
      </c>
      <c r="BF69" s="127">
        <f>IF(ISBLANK(laps_times[[#This Row],[49]]),"DNF",    rounds_cum_time[[#This Row],[48]]+laps_times[[#This Row],[49]])</f>
        <v>0.12422916666666665</v>
      </c>
      <c r="BG69" s="127">
        <f>IF(ISBLANK(laps_times[[#This Row],[50]]),"DNF",    rounds_cum_time[[#This Row],[49]]+laps_times[[#This Row],[50]])</f>
        <v>0.12695254629629629</v>
      </c>
      <c r="BH69" s="127">
        <f>IF(ISBLANK(laps_times[[#This Row],[51]]),"DNF",    rounds_cum_time[[#This Row],[50]]+laps_times[[#This Row],[51]])</f>
        <v>0.12983449074074074</v>
      </c>
      <c r="BI69" s="127">
        <f>IF(ISBLANK(laps_times[[#This Row],[52]]),"DNF",    rounds_cum_time[[#This Row],[51]]+laps_times[[#This Row],[52]])</f>
        <v>0.1325925925925926</v>
      </c>
      <c r="BJ69" s="127">
        <f>IF(ISBLANK(laps_times[[#This Row],[53]]),"DNF",    rounds_cum_time[[#This Row],[52]]+laps_times[[#This Row],[53]])</f>
        <v>0.13565046296296296</v>
      </c>
      <c r="BK69" s="127">
        <f>IF(ISBLANK(laps_times[[#This Row],[54]]),"DNF",    rounds_cum_time[[#This Row],[53]]+laps_times[[#This Row],[54]])</f>
        <v>0.1384548611111111</v>
      </c>
      <c r="BL69" s="127">
        <f>IF(ISBLANK(laps_times[[#This Row],[55]]),"DNF",    rounds_cum_time[[#This Row],[54]]+laps_times[[#This Row],[55]])</f>
        <v>0.14128935185185185</v>
      </c>
      <c r="BM69" s="127">
        <f>IF(ISBLANK(laps_times[[#This Row],[56]]),"DNF",    rounds_cum_time[[#This Row],[55]]+laps_times[[#This Row],[56]])</f>
        <v>0.1444074074074074</v>
      </c>
      <c r="BN69" s="127">
        <f>IF(ISBLANK(laps_times[[#This Row],[57]]),"DNF",    rounds_cum_time[[#This Row],[56]]+laps_times[[#This Row],[57]])</f>
        <v>0.14723842592592593</v>
      </c>
      <c r="BO69" s="127">
        <f>IF(ISBLANK(laps_times[[#This Row],[58]]),"DNF",    rounds_cum_time[[#This Row],[57]]+laps_times[[#This Row],[58]])</f>
        <v>0.15008796296296295</v>
      </c>
      <c r="BP69" s="127">
        <f>IF(ISBLANK(laps_times[[#This Row],[59]]),"DNF",    rounds_cum_time[[#This Row],[58]]+laps_times[[#This Row],[59]])</f>
        <v>0.15314351851851851</v>
      </c>
      <c r="BQ69" s="127">
        <f>IF(ISBLANK(laps_times[[#This Row],[60]]),"DNF",    rounds_cum_time[[#This Row],[59]]+laps_times[[#This Row],[60]])</f>
        <v>0.15596874999999999</v>
      </c>
      <c r="BR69" s="127">
        <f>IF(ISBLANK(laps_times[[#This Row],[61]]),"DNF",    rounds_cum_time[[#This Row],[60]]+laps_times[[#This Row],[61]])</f>
        <v>0.15869328703703703</v>
      </c>
      <c r="BS69" s="127">
        <f>IF(ISBLANK(laps_times[[#This Row],[62]]),"DNF",    rounds_cum_time[[#This Row],[61]]+laps_times[[#This Row],[62]])</f>
        <v>0.16135763888888888</v>
      </c>
      <c r="BT69" s="128">
        <f>IF(ISBLANK(laps_times[[#This Row],[63]]),"DNF",    rounds_cum_time[[#This Row],[62]]+laps_times[[#This Row],[63]])</f>
        <v>0.16397453703703702</v>
      </c>
      <c r="BU69" s="128">
        <f>IF(ISBLANK(laps_times[[#This Row],[64]]),"DNF",    rounds_cum_time[[#This Row],[63]]+laps_times[[#This Row],[64]])</f>
        <v>0.16620601851851849</v>
      </c>
    </row>
    <row r="70" spans="2:73" x14ac:dyDescent="0.2">
      <c r="B70" s="124">
        <f>laps_times[[#This Row],[poř]]</f>
        <v>67</v>
      </c>
      <c r="C70" s="125">
        <f>laps_times[[#This Row],[s.č.]]</f>
        <v>87</v>
      </c>
      <c r="D70" s="125" t="str">
        <f>laps_times[[#This Row],[jméno]]</f>
        <v>Pilík Stanislav</v>
      </c>
      <c r="E70" s="126">
        <f>laps_times[[#This Row],[roč]]</f>
        <v>1950</v>
      </c>
      <c r="F70" s="126" t="str">
        <f>laps_times[[#This Row],[kat]]</f>
        <v>M60</v>
      </c>
      <c r="G70" s="126">
        <f>laps_times[[#This Row],[poř_kat]]</f>
        <v>3</v>
      </c>
      <c r="H70" s="125" t="str">
        <f>IF(ISBLANK(laps_times[[#This Row],[klub]]),"-",laps_times[[#This Row],[klub]])</f>
        <v>Panský Mlýn Rakovník</v>
      </c>
      <c r="I70" s="161">
        <f>laps_times[[#This Row],[celk. čas]]</f>
        <v>0.1673125</v>
      </c>
      <c r="J70" s="127">
        <f>laps_times[[#This Row],[1]]</f>
        <v>2.9004629629629628E-3</v>
      </c>
      <c r="K70" s="127">
        <f>IF(ISBLANK(laps_times[[#This Row],[2]]),"DNF",    rounds_cum_time[[#This Row],[1]]+laps_times[[#This Row],[2]])</f>
        <v>5.2013888888888891E-3</v>
      </c>
      <c r="L70" s="127">
        <f>IF(ISBLANK(laps_times[[#This Row],[3]]),"DNF",    rounds_cum_time[[#This Row],[2]]+laps_times[[#This Row],[3]])</f>
        <v>7.5127314814814813E-3</v>
      </c>
      <c r="M70" s="127">
        <f>IF(ISBLANK(laps_times[[#This Row],[4]]),"DNF",    rounds_cum_time[[#This Row],[3]]+laps_times[[#This Row],[4]])</f>
        <v>9.7928240740740736E-3</v>
      </c>
      <c r="N70" s="127">
        <f>IF(ISBLANK(laps_times[[#This Row],[5]]),"DNF",    rounds_cum_time[[#This Row],[4]]+laps_times[[#This Row],[5]])</f>
        <v>1.2098379629629629E-2</v>
      </c>
      <c r="O70" s="127">
        <f>IF(ISBLANK(laps_times[[#This Row],[6]]),"DNF",    rounds_cum_time[[#This Row],[5]]+laps_times[[#This Row],[6]])</f>
        <v>1.4435185185185185E-2</v>
      </c>
      <c r="P70" s="127">
        <f>IF(ISBLANK(laps_times[[#This Row],[7]]),"DNF",    rounds_cum_time[[#This Row],[6]]+laps_times[[#This Row],[7]])</f>
        <v>1.6829861111111111E-2</v>
      </c>
      <c r="Q70" s="127">
        <f>IF(ISBLANK(laps_times[[#This Row],[8]]),"DNF",    rounds_cum_time[[#This Row],[7]]+laps_times[[#This Row],[8]])</f>
        <v>1.9160879629629628E-2</v>
      </c>
      <c r="R70" s="127">
        <f>IF(ISBLANK(laps_times[[#This Row],[9]]),"DNF",    rounds_cum_time[[#This Row],[8]]+laps_times[[#This Row],[9]])</f>
        <v>2.1482638888888888E-2</v>
      </c>
      <c r="S70" s="127">
        <f>IF(ISBLANK(laps_times[[#This Row],[10]]),"DNF",    rounds_cum_time[[#This Row],[9]]+laps_times[[#This Row],[10]])</f>
        <v>2.3791666666666666E-2</v>
      </c>
      <c r="T70" s="127">
        <f>IF(ISBLANK(laps_times[[#This Row],[11]]),"DNF",    rounds_cum_time[[#This Row],[10]]+laps_times[[#This Row],[11]])</f>
        <v>2.6097222222222223E-2</v>
      </c>
      <c r="U70" s="127">
        <f>IF(ISBLANK(laps_times[[#This Row],[12]]),"DNF",    rounds_cum_time[[#This Row],[11]]+laps_times[[#This Row],[12]])</f>
        <v>2.839699074074074E-2</v>
      </c>
      <c r="V70" s="127">
        <f>IF(ISBLANK(laps_times[[#This Row],[13]]),"DNF",    rounds_cum_time[[#This Row],[12]]+laps_times[[#This Row],[13]])</f>
        <v>3.0716435185185183E-2</v>
      </c>
      <c r="W70" s="127">
        <f>IF(ISBLANK(laps_times[[#This Row],[14]]),"DNF",    rounds_cum_time[[#This Row],[13]]+laps_times[[#This Row],[14]])</f>
        <v>3.3090277777777774E-2</v>
      </c>
      <c r="X70" s="127">
        <f>IF(ISBLANK(laps_times[[#This Row],[15]]),"DNF",    rounds_cum_time[[#This Row],[14]]+laps_times[[#This Row],[15]])</f>
        <v>3.5484953703703699E-2</v>
      </c>
      <c r="Y70" s="127">
        <f>IF(ISBLANK(laps_times[[#This Row],[16]]),"DNF",    rounds_cum_time[[#This Row],[15]]+laps_times[[#This Row],[16]])</f>
        <v>3.7901620370370363E-2</v>
      </c>
      <c r="Z70" s="127">
        <f>IF(ISBLANK(laps_times[[#This Row],[17]]),"DNF",    rounds_cum_time[[#This Row],[16]]+laps_times[[#This Row],[17]])</f>
        <v>4.0249999999999994E-2</v>
      </c>
      <c r="AA70" s="127">
        <f>IF(ISBLANK(laps_times[[#This Row],[18]]),"DNF",    rounds_cum_time[[#This Row],[17]]+laps_times[[#This Row],[18]])</f>
        <v>4.261689814814814E-2</v>
      </c>
      <c r="AB70" s="127">
        <f>IF(ISBLANK(laps_times[[#This Row],[19]]),"DNF",    rounds_cum_time[[#This Row],[18]]+laps_times[[#This Row],[19]])</f>
        <v>4.4966435185185179E-2</v>
      </c>
      <c r="AC70" s="127">
        <f>IF(ISBLANK(laps_times[[#This Row],[20]]),"DNF",    rounds_cum_time[[#This Row],[19]]+laps_times[[#This Row],[20]])</f>
        <v>4.735763888888888E-2</v>
      </c>
      <c r="AD70" s="127">
        <f>IF(ISBLANK(laps_times[[#This Row],[21]]),"DNF",    rounds_cum_time[[#This Row],[20]]+laps_times[[#This Row],[21]])</f>
        <v>4.9746527777777771E-2</v>
      </c>
      <c r="AE70" s="127">
        <f>IF(ISBLANK(laps_times[[#This Row],[22]]),"DNF",    rounds_cum_time[[#This Row],[21]]+laps_times[[#This Row],[22]])</f>
        <v>5.2122685185185182E-2</v>
      </c>
      <c r="AF70" s="127">
        <f>IF(ISBLANK(laps_times[[#This Row],[23]]),"DNF",    rounds_cum_time[[#This Row],[22]]+laps_times[[#This Row],[23]])</f>
        <v>5.446643518518518E-2</v>
      </c>
      <c r="AG70" s="127">
        <f>IF(ISBLANK(laps_times[[#This Row],[24]]),"DNF",    rounds_cum_time[[#This Row],[23]]+laps_times[[#This Row],[24]])</f>
        <v>5.6854166666666664E-2</v>
      </c>
      <c r="AH70" s="127">
        <f>IF(ISBLANK(laps_times[[#This Row],[25]]),"DNF",    rounds_cum_time[[#This Row],[24]]+laps_times[[#This Row],[25]])</f>
        <v>5.9217592592592593E-2</v>
      </c>
      <c r="AI70" s="127">
        <f>IF(ISBLANK(laps_times[[#This Row],[26]]),"DNF",    rounds_cum_time[[#This Row],[25]]+laps_times[[#This Row],[26]])</f>
        <v>6.1593750000000003E-2</v>
      </c>
      <c r="AJ70" s="127">
        <f>IF(ISBLANK(laps_times[[#This Row],[27]]),"DNF",    rounds_cum_time[[#This Row],[26]]+laps_times[[#This Row],[27]])</f>
        <v>6.4019675925925931E-2</v>
      </c>
      <c r="AK70" s="127">
        <f>IF(ISBLANK(laps_times[[#This Row],[28]]),"DNF",    rounds_cum_time[[#This Row],[27]]+laps_times[[#This Row],[28]])</f>
        <v>6.6498842592592602E-2</v>
      </c>
      <c r="AL70" s="127">
        <f>IF(ISBLANK(laps_times[[#This Row],[29]]),"DNF",    rounds_cum_time[[#This Row],[28]]+laps_times[[#This Row],[29]])</f>
        <v>6.9013888888888902E-2</v>
      </c>
      <c r="AM70" s="127">
        <f>IF(ISBLANK(laps_times[[#This Row],[30]]),"DNF",    rounds_cum_time[[#This Row],[29]]+laps_times[[#This Row],[30]])</f>
        <v>7.151273148148149E-2</v>
      </c>
      <c r="AN70" s="127">
        <f>IF(ISBLANK(laps_times[[#This Row],[31]]),"DNF",    rounds_cum_time[[#This Row],[30]]+laps_times[[#This Row],[31]])</f>
        <v>7.391203703703704E-2</v>
      </c>
      <c r="AO70" s="127">
        <f>IF(ISBLANK(laps_times[[#This Row],[32]]),"DNF",    rounds_cum_time[[#This Row],[31]]+laps_times[[#This Row],[32]])</f>
        <v>7.6354166666666667E-2</v>
      </c>
      <c r="AP70" s="127">
        <f>IF(ISBLANK(laps_times[[#This Row],[33]]),"DNF",    rounds_cum_time[[#This Row],[32]]+laps_times[[#This Row],[33]])</f>
        <v>7.8784722222222228E-2</v>
      </c>
      <c r="AQ70" s="127">
        <f>IF(ISBLANK(laps_times[[#This Row],[34]]),"DNF",    rounds_cum_time[[#This Row],[33]]+laps_times[[#This Row],[34]])</f>
        <v>8.1244212962962969E-2</v>
      </c>
      <c r="AR70" s="127">
        <f>IF(ISBLANK(laps_times[[#This Row],[35]]),"DNF",    rounds_cum_time[[#This Row],[34]]+laps_times[[#This Row],[35]])</f>
        <v>8.3725694444444457E-2</v>
      </c>
      <c r="AS70" s="127">
        <f>IF(ISBLANK(laps_times[[#This Row],[36]]),"DNF",    rounds_cum_time[[#This Row],[35]]+laps_times[[#This Row],[36]])</f>
        <v>8.6239583333333342E-2</v>
      </c>
      <c r="AT70" s="127">
        <f>IF(ISBLANK(laps_times[[#This Row],[37]]),"DNF",    rounds_cum_time[[#This Row],[36]]+laps_times[[#This Row],[37]])</f>
        <v>8.8789351851851855E-2</v>
      </c>
      <c r="AU70" s="127">
        <f>IF(ISBLANK(laps_times[[#This Row],[38]]),"DNF",    rounds_cum_time[[#This Row],[37]]+laps_times[[#This Row],[38]])</f>
        <v>9.1401620370370376E-2</v>
      </c>
      <c r="AV70" s="127">
        <f>IF(ISBLANK(laps_times[[#This Row],[39]]),"DNF",    rounds_cum_time[[#This Row],[38]]+laps_times[[#This Row],[39]])</f>
        <v>9.4218750000000004E-2</v>
      </c>
      <c r="AW70" s="127">
        <f>IF(ISBLANK(laps_times[[#This Row],[40]]),"DNF",    rounds_cum_time[[#This Row],[39]]+laps_times[[#This Row],[40]])</f>
        <v>9.6971064814814822E-2</v>
      </c>
      <c r="AX70" s="127">
        <f>IF(ISBLANK(laps_times[[#This Row],[41]]),"DNF",    rounds_cum_time[[#This Row],[40]]+laps_times[[#This Row],[41]])</f>
        <v>9.973958333333334E-2</v>
      </c>
      <c r="AY70" s="127">
        <f>IF(ISBLANK(laps_times[[#This Row],[42]]),"DNF",    rounds_cum_time[[#This Row],[41]]+laps_times[[#This Row],[42]])</f>
        <v>0.10269907407407408</v>
      </c>
      <c r="AZ70" s="127">
        <f>IF(ISBLANK(laps_times[[#This Row],[43]]),"DNF",    rounds_cum_time[[#This Row],[42]]+laps_times[[#This Row],[43]])</f>
        <v>0.1054988425925926</v>
      </c>
      <c r="BA70" s="127">
        <f>IF(ISBLANK(laps_times[[#This Row],[44]]),"DNF",    rounds_cum_time[[#This Row],[43]]+laps_times[[#This Row],[44]])</f>
        <v>0.10832523148148149</v>
      </c>
      <c r="BB70" s="127">
        <f>IF(ISBLANK(laps_times[[#This Row],[45]]),"DNF",    rounds_cum_time[[#This Row],[44]]+laps_times[[#This Row],[45]])</f>
        <v>0.11115972222222223</v>
      </c>
      <c r="BC70" s="127">
        <f>IF(ISBLANK(laps_times[[#This Row],[46]]),"DNF",    rounds_cum_time[[#This Row],[45]]+laps_times[[#This Row],[46]])</f>
        <v>0.11403935185185186</v>
      </c>
      <c r="BD70" s="127">
        <f>IF(ISBLANK(laps_times[[#This Row],[47]]),"DNF",    rounds_cum_time[[#This Row],[46]]+laps_times[[#This Row],[47]])</f>
        <v>0.11690277777777779</v>
      </c>
      <c r="BE70" s="127">
        <f>IF(ISBLANK(laps_times[[#This Row],[48]]),"DNF",    rounds_cum_time[[#This Row],[47]]+laps_times[[#This Row],[48]])</f>
        <v>0.11986111111111111</v>
      </c>
      <c r="BF70" s="127">
        <f>IF(ISBLANK(laps_times[[#This Row],[49]]),"DNF",    rounds_cum_time[[#This Row],[48]]+laps_times[[#This Row],[49]])</f>
        <v>0.12281828703703704</v>
      </c>
      <c r="BG70" s="127">
        <f>IF(ISBLANK(laps_times[[#This Row],[50]]),"DNF",    rounds_cum_time[[#This Row],[49]]+laps_times[[#This Row],[50]])</f>
        <v>0.12588310185185186</v>
      </c>
      <c r="BH70" s="127">
        <f>IF(ISBLANK(laps_times[[#This Row],[51]]),"DNF",    rounds_cum_time[[#This Row],[50]]+laps_times[[#This Row],[51]])</f>
        <v>0.12878935185185186</v>
      </c>
      <c r="BI70" s="127">
        <f>IF(ISBLANK(laps_times[[#This Row],[52]]),"DNF",    rounds_cum_time[[#This Row],[51]]+laps_times[[#This Row],[52]])</f>
        <v>0.13173611111111111</v>
      </c>
      <c r="BJ70" s="127">
        <f>IF(ISBLANK(laps_times[[#This Row],[53]]),"DNF",    rounds_cum_time[[#This Row],[52]]+laps_times[[#This Row],[53]])</f>
        <v>0.13467824074074075</v>
      </c>
      <c r="BK70" s="127">
        <f>IF(ISBLANK(laps_times[[#This Row],[54]]),"DNF",    rounds_cum_time[[#This Row],[53]]+laps_times[[#This Row],[54]])</f>
        <v>0.13762384259259261</v>
      </c>
      <c r="BL70" s="127">
        <f>IF(ISBLANK(laps_times[[#This Row],[55]]),"DNF",    rounds_cum_time[[#This Row],[54]]+laps_times[[#This Row],[55]])</f>
        <v>0.14073726851851853</v>
      </c>
      <c r="BM70" s="127">
        <f>IF(ISBLANK(laps_times[[#This Row],[56]]),"DNF",    rounds_cum_time[[#This Row],[55]]+laps_times[[#This Row],[56]])</f>
        <v>0.14372569444444447</v>
      </c>
      <c r="BN70" s="127">
        <f>IF(ISBLANK(laps_times[[#This Row],[57]]),"DNF",    rounds_cum_time[[#This Row],[56]]+laps_times[[#This Row],[57]])</f>
        <v>0.1467928240740741</v>
      </c>
      <c r="BO70" s="127">
        <f>IF(ISBLANK(laps_times[[#This Row],[58]]),"DNF",    rounds_cum_time[[#This Row],[57]]+laps_times[[#This Row],[58]])</f>
        <v>0.14981481481481485</v>
      </c>
      <c r="BP70" s="127">
        <f>IF(ISBLANK(laps_times[[#This Row],[59]]),"DNF",    rounds_cum_time[[#This Row],[58]]+laps_times[[#This Row],[59]])</f>
        <v>0.15297800925925928</v>
      </c>
      <c r="BQ70" s="127">
        <f>IF(ISBLANK(laps_times[[#This Row],[60]]),"DNF",    rounds_cum_time[[#This Row],[59]]+laps_times[[#This Row],[60]])</f>
        <v>0.15599884259259261</v>
      </c>
      <c r="BR70" s="127">
        <f>IF(ISBLANK(laps_times[[#This Row],[61]]),"DNF",    rounds_cum_time[[#This Row],[60]]+laps_times[[#This Row],[61]])</f>
        <v>0.15900578703703705</v>
      </c>
      <c r="BS70" s="127">
        <f>IF(ISBLANK(laps_times[[#This Row],[62]]),"DNF",    rounds_cum_time[[#This Row],[61]]+laps_times[[#This Row],[62]])</f>
        <v>0.1619363425925926</v>
      </c>
      <c r="BT70" s="128">
        <f>IF(ISBLANK(laps_times[[#This Row],[63]]),"DNF",    rounds_cum_time[[#This Row],[62]]+laps_times[[#This Row],[63]])</f>
        <v>0.16459375000000001</v>
      </c>
      <c r="BU70" s="128">
        <f>IF(ISBLANK(laps_times[[#This Row],[64]]),"DNF",    rounds_cum_time[[#This Row],[63]]+laps_times[[#This Row],[64]])</f>
        <v>0.1673125</v>
      </c>
    </row>
    <row r="71" spans="2:73" x14ac:dyDescent="0.2">
      <c r="B71" s="124">
        <f>laps_times[[#This Row],[poř]]</f>
        <v>68</v>
      </c>
      <c r="C71" s="125">
        <f>laps_times[[#This Row],[s.č.]]</f>
        <v>131</v>
      </c>
      <c r="D71" s="125" t="str">
        <f>laps_times[[#This Row],[jméno]]</f>
        <v>Turický Ladislav</v>
      </c>
      <c r="E71" s="126">
        <f>laps_times[[#This Row],[roč]]</f>
        <v>1981</v>
      </c>
      <c r="F71" s="126" t="str">
        <f>laps_times[[#This Row],[kat]]</f>
        <v>M30</v>
      </c>
      <c r="G71" s="126">
        <f>laps_times[[#This Row],[poř_kat]]</f>
        <v>22</v>
      </c>
      <c r="H71" s="125" t="str">
        <f>IF(ISBLANK(laps_times[[#This Row],[klub]]),"-",laps_times[[#This Row],[klub]])</f>
        <v>Pteam</v>
      </c>
      <c r="I71" s="161">
        <f>laps_times[[#This Row],[celk. čas]]</f>
        <v>0.16824189814814816</v>
      </c>
      <c r="J71" s="127">
        <f>laps_times[[#This Row],[1]]</f>
        <v>3.3391203703703708E-3</v>
      </c>
      <c r="K71" s="127">
        <f>IF(ISBLANK(laps_times[[#This Row],[2]]),"DNF",    rounds_cum_time[[#This Row],[1]]+laps_times[[#This Row],[2]])</f>
        <v>5.8576388888888897E-3</v>
      </c>
      <c r="L71" s="127">
        <f>IF(ISBLANK(laps_times[[#This Row],[3]]),"DNF",    rounds_cum_time[[#This Row],[2]]+laps_times[[#This Row],[3]])</f>
        <v>8.3634259259259269E-3</v>
      </c>
      <c r="M71" s="127">
        <f>IF(ISBLANK(laps_times[[#This Row],[4]]),"DNF",    rounds_cum_time[[#This Row],[3]]+laps_times[[#This Row],[4]])</f>
        <v>1.0891203703703705E-2</v>
      </c>
      <c r="N71" s="127">
        <f>IF(ISBLANK(laps_times[[#This Row],[5]]),"DNF",    rounds_cum_time[[#This Row],[4]]+laps_times[[#This Row],[5]])</f>
        <v>1.3405092592592593E-2</v>
      </c>
      <c r="O71" s="127">
        <f>IF(ISBLANK(laps_times[[#This Row],[6]]),"DNF",    rounds_cum_time[[#This Row],[5]]+laps_times[[#This Row],[6]])</f>
        <v>1.6351851851851854E-2</v>
      </c>
      <c r="P71" s="127">
        <f>IF(ISBLANK(laps_times[[#This Row],[7]]),"DNF",    rounds_cum_time[[#This Row],[6]]+laps_times[[#This Row],[7]])</f>
        <v>1.8861111111111113E-2</v>
      </c>
      <c r="Q71" s="127">
        <f>IF(ISBLANK(laps_times[[#This Row],[8]]),"DNF",    rounds_cum_time[[#This Row],[7]]+laps_times[[#This Row],[8]])</f>
        <v>2.142476851851852E-2</v>
      </c>
      <c r="R71" s="127">
        <f>IF(ISBLANK(laps_times[[#This Row],[9]]),"DNF",    rounds_cum_time[[#This Row],[8]]+laps_times[[#This Row],[9]])</f>
        <v>2.3956018518518519E-2</v>
      </c>
      <c r="S71" s="127">
        <f>IF(ISBLANK(laps_times[[#This Row],[10]]),"DNF",    rounds_cum_time[[#This Row],[9]]+laps_times[[#This Row],[10]])</f>
        <v>2.6513888888888889E-2</v>
      </c>
      <c r="T71" s="127">
        <f>IF(ISBLANK(laps_times[[#This Row],[11]]),"DNF",    rounds_cum_time[[#This Row],[10]]+laps_times[[#This Row],[11]])</f>
        <v>2.9033564814814814E-2</v>
      </c>
      <c r="U71" s="127">
        <f>IF(ISBLANK(laps_times[[#This Row],[12]]),"DNF",    rounds_cum_time[[#This Row],[11]]+laps_times[[#This Row],[12]])</f>
        <v>3.1540509259259261E-2</v>
      </c>
      <c r="V71" s="127">
        <f>IF(ISBLANK(laps_times[[#This Row],[13]]),"DNF",    rounds_cum_time[[#This Row],[12]]+laps_times[[#This Row],[13]])</f>
        <v>3.4069444444444444E-2</v>
      </c>
      <c r="W71" s="127">
        <f>IF(ISBLANK(laps_times[[#This Row],[14]]),"DNF",    rounds_cum_time[[#This Row],[13]]+laps_times[[#This Row],[14]])</f>
        <v>3.6545138888888891E-2</v>
      </c>
      <c r="X71" s="127">
        <f>IF(ISBLANK(laps_times[[#This Row],[15]]),"DNF",    rounds_cum_time[[#This Row],[14]]+laps_times[[#This Row],[15]])</f>
        <v>3.9010416666666665E-2</v>
      </c>
      <c r="Y71" s="127">
        <f>IF(ISBLANK(laps_times[[#This Row],[16]]),"DNF",    rounds_cum_time[[#This Row],[15]]+laps_times[[#This Row],[16]])</f>
        <v>4.1496527777777778E-2</v>
      </c>
      <c r="Z71" s="127">
        <f>IF(ISBLANK(laps_times[[#This Row],[17]]),"DNF",    rounds_cum_time[[#This Row],[16]]+laps_times[[#This Row],[17]])</f>
        <v>4.3954861111111111E-2</v>
      </c>
      <c r="AA71" s="127">
        <f>IF(ISBLANK(laps_times[[#This Row],[18]]),"DNF",    rounds_cum_time[[#This Row],[17]]+laps_times[[#This Row],[18]])</f>
        <v>4.6431712962962959E-2</v>
      </c>
      <c r="AB71" s="127">
        <f>IF(ISBLANK(laps_times[[#This Row],[19]]),"DNF",    rounds_cum_time[[#This Row],[18]]+laps_times[[#This Row],[19]])</f>
        <v>4.8945601851851851E-2</v>
      </c>
      <c r="AC71" s="127">
        <f>IF(ISBLANK(laps_times[[#This Row],[20]]),"DNF",    rounds_cum_time[[#This Row],[19]]+laps_times[[#This Row],[20]])</f>
        <v>5.1437499999999997E-2</v>
      </c>
      <c r="AD71" s="127">
        <f>IF(ISBLANK(laps_times[[#This Row],[21]]),"DNF",    rounds_cum_time[[#This Row],[20]]+laps_times[[#This Row],[21]])</f>
        <v>5.390972222222222E-2</v>
      </c>
      <c r="AE71" s="127">
        <f>IF(ISBLANK(laps_times[[#This Row],[22]]),"DNF",    rounds_cum_time[[#This Row],[21]]+laps_times[[#This Row],[22]])</f>
        <v>5.6403935185185182E-2</v>
      </c>
      <c r="AF71" s="127">
        <f>IF(ISBLANK(laps_times[[#This Row],[23]]),"DNF",    rounds_cum_time[[#This Row],[22]]+laps_times[[#This Row],[23]])</f>
        <v>5.8929398148148147E-2</v>
      </c>
      <c r="AG71" s="127">
        <f>IF(ISBLANK(laps_times[[#This Row],[24]]),"DNF",    rounds_cum_time[[#This Row],[23]]+laps_times[[#This Row],[24]])</f>
        <v>6.141550925925926E-2</v>
      </c>
      <c r="AH71" s="127">
        <f>IF(ISBLANK(laps_times[[#This Row],[25]]),"DNF",    rounds_cum_time[[#This Row],[24]]+laps_times[[#This Row],[25]])</f>
        <v>6.3962962962962958E-2</v>
      </c>
      <c r="AI71" s="127">
        <f>IF(ISBLANK(laps_times[[#This Row],[26]]),"DNF",    rounds_cum_time[[#This Row],[25]]+laps_times[[#This Row],[26]])</f>
        <v>6.648263888888889E-2</v>
      </c>
      <c r="AJ71" s="127">
        <f>IF(ISBLANK(laps_times[[#This Row],[27]]),"DNF",    rounds_cum_time[[#This Row],[26]]+laps_times[[#This Row],[27]])</f>
        <v>6.9002314814814822E-2</v>
      </c>
      <c r="AK71" s="127">
        <f>IF(ISBLANK(laps_times[[#This Row],[28]]),"DNF",    rounds_cum_time[[#This Row],[27]]+laps_times[[#This Row],[28]])</f>
        <v>7.1520833333333339E-2</v>
      </c>
      <c r="AL71" s="127">
        <f>IF(ISBLANK(laps_times[[#This Row],[29]]),"DNF",    rounds_cum_time[[#This Row],[28]]+laps_times[[#This Row],[29]])</f>
        <v>7.4071759259259268E-2</v>
      </c>
      <c r="AM71" s="127">
        <f>IF(ISBLANK(laps_times[[#This Row],[30]]),"DNF",    rounds_cum_time[[#This Row],[29]]+laps_times[[#This Row],[30]])</f>
        <v>7.6572916666666671E-2</v>
      </c>
      <c r="AN71" s="127">
        <f>IF(ISBLANK(laps_times[[#This Row],[31]]),"DNF",    rounds_cum_time[[#This Row],[30]]+laps_times[[#This Row],[31]])</f>
        <v>7.9105324074074085E-2</v>
      </c>
      <c r="AO71" s="127">
        <f>IF(ISBLANK(laps_times[[#This Row],[32]]),"DNF",    rounds_cum_time[[#This Row],[31]]+laps_times[[#This Row],[32]])</f>
        <v>8.1618055555555569E-2</v>
      </c>
      <c r="AP71" s="127">
        <f>IF(ISBLANK(laps_times[[#This Row],[33]]),"DNF",    rounds_cum_time[[#This Row],[32]]+laps_times[[#This Row],[33]])</f>
        <v>8.4170138888888898E-2</v>
      </c>
      <c r="AQ71" s="127">
        <f>IF(ISBLANK(laps_times[[#This Row],[34]]),"DNF",    rounds_cum_time[[#This Row],[33]]+laps_times[[#This Row],[34]])</f>
        <v>8.6714120370370379E-2</v>
      </c>
      <c r="AR71" s="127">
        <f>IF(ISBLANK(laps_times[[#This Row],[35]]),"DNF",    rounds_cum_time[[#This Row],[34]]+laps_times[[#This Row],[35]])</f>
        <v>8.9299768518518521E-2</v>
      </c>
      <c r="AS71" s="127">
        <f>IF(ISBLANK(laps_times[[#This Row],[36]]),"DNF",    rounds_cum_time[[#This Row],[35]]+laps_times[[#This Row],[36]])</f>
        <v>9.1881944444444447E-2</v>
      </c>
      <c r="AT71" s="127">
        <f>IF(ISBLANK(laps_times[[#This Row],[37]]),"DNF",    rounds_cum_time[[#This Row],[36]]+laps_times[[#This Row],[37]])</f>
        <v>9.4478009259259255E-2</v>
      </c>
      <c r="AU71" s="127">
        <f>IF(ISBLANK(laps_times[[#This Row],[38]]),"DNF",    rounds_cum_time[[#This Row],[37]]+laps_times[[#This Row],[38]])</f>
        <v>9.712847222222222E-2</v>
      </c>
      <c r="AV71" s="127">
        <f>IF(ISBLANK(laps_times[[#This Row],[39]]),"DNF",    rounds_cum_time[[#This Row],[38]]+laps_times[[#This Row],[39]])</f>
        <v>9.97962962962963E-2</v>
      </c>
      <c r="AW71" s="127">
        <f>IF(ISBLANK(laps_times[[#This Row],[40]]),"DNF",    rounds_cum_time[[#This Row],[39]]+laps_times[[#This Row],[40]])</f>
        <v>0.10245023148148148</v>
      </c>
      <c r="AX71" s="127">
        <f>IF(ISBLANK(laps_times[[#This Row],[41]]),"DNF",    rounds_cum_time[[#This Row],[40]]+laps_times[[#This Row],[41]])</f>
        <v>0.10514467592592593</v>
      </c>
      <c r="AY71" s="127">
        <f>IF(ISBLANK(laps_times[[#This Row],[42]]),"DNF",    rounds_cum_time[[#This Row],[41]]+laps_times[[#This Row],[42]])</f>
        <v>0.10782986111111111</v>
      </c>
      <c r="AZ71" s="127">
        <f>IF(ISBLANK(laps_times[[#This Row],[43]]),"DNF",    rounds_cum_time[[#This Row],[42]]+laps_times[[#This Row],[43]])</f>
        <v>0.11054861111111111</v>
      </c>
      <c r="BA71" s="127">
        <f>IF(ISBLANK(laps_times[[#This Row],[44]]),"DNF",    rounds_cum_time[[#This Row],[43]]+laps_times[[#This Row],[44]])</f>
        <v>0.11333680555555556</v>
      </c>
      <c r="BB71" s="127">
        <f>IF(ISBLANK(laps_times[[#This Row],[45]]),"DNF",    rounds_cum_time[[#This Row],[44]]+laps_times[[#This Row],[45]])</f>
        <v>0.11608333333333333</v>
      </c>
      <c r="BC71" s="127">
        <f>IF(ISBLANK(laps_times[[#This Row],[46]]),"DNF",    rounds_cum_time[[#This Row],[45]]+laps_times[[#This Row],[46]])</f>
        <v>0.1188287037037037</v>
      </c>
      <c r="BD71" s="127">
        <f>IF(ISBLANK(laps_times[[#This Row],[47]]),"DNF",    rounds_cum_time[[#This Row],[46]]+laps_times[[#This Row],[47]])</f>
        <v>0.12153703703703703</v>
      </c>
      <c r="BE71" s="127">
        <f>IF(ISBLANK(laps_times[[#This Row],[48]]),"DNF",    rounds_cum_time[[#This Row],[47]]+laps_times[[#This Row],[48]])</f>
        <v>0.12426273148148147</v>
      </c>
      <c r="BF71" s="127">
        <f>IF(ISBLANK(laps_times[[#This Row],[49]]),"DNF",    rounds_cum_time[[#This Row],[48]]+laps_times[[#This Row],[49]])</f>
        <v>0.12699999999999997</v>
      </c>
      <c r="BG71" s="127">
        <f>IF(ISBLANK(laps_times[[#This Row],[50]]),"DNF",    rounds_cum_time[[#This Row],[49]]+laps_times[[#This Row],[50]])</f>
        <v>0.12985995370370368</v>
      </c>
      <c r="BH71" s="127">
        <f>IF(ISBLANK(laps_times[[#This Row],[51]]),"DNF",    rounds_cum_time[[#This Row],[50]]+laps_times[[#This Row],[51]])</f>
        <v>0.13264699074074071</v>
      </c>
      <c r="BI71" s="127">
        <f>IF(ISBLANK(laps_times[[#This Row],[52]]),"DNF",    rounds_cum_time[[#This Row],[51]]+laps_times[[#This Row],[52]])</f>
        <v>0.1353634259259259</v>
      </c>
      <c r="BJ71" s="127">
        <f>IF(ISBLANK(laps_times[[#This Row],[53]]),"DNF",    rounds_cum_time[[#This Row],[52]]+laps_times[[#This Row],[53]])</f>
        <v>0.13808912037037036</v>
      </c>
      <c r="BK71" s="127">
        <f>IF(ISBLANK(laps_times[[#This Row],[54]]),"DNF",    rounds_cum_time[[#This Row],[53]]+laps_times[[#This Row],[54]])</f>
        <v>0.14082754629629629</v>
      </c>
      <c r="BL71" s="127">
        <f>IF(ISBLANK(laps_times[[#This Row],[55]]),"DNF",    rounds_cum_time[[#This Row],[54]]+laps_times[[#This Row],[55]])</f>
        <v>0.14371643518518518</v>
      </c>
      <c r="BM71" s="127">
        <f>IF(ISBLANK(laps_times[[#This Row],[56]]),"DNF",    rounds_cum_time[[#This Row],[55]]+laps_times[[#This Row],[56]])</f>
        <v>0.14652199074074074</v>
      </c>
      <c r="BN71" s="127">
        <f>IF(ISBLANK(laps_times[[#This Row],[57]]),"DNF",    rounds_cum_time[[#This Row],[56]]+laps_times[[#This Row],[57]])</f>
        <v>0.14934722222222221</v>
      </c>
      <c r="BO71" s="127">
        <f>IF(ISBLANK(laps_times[[#This Row],[58]]),"DNF",    rounds_cum_time[[#This Row],[57]]+laps_times[[#This Row],[58]])</f>
        <v>0.15235532407407407</v>
      </c>
      <c r="BP71" s="127">
        <f>IF(ISBLANK(laps_times[[#This Row],[59]]),"DNF",    rounds_cum_time[[#This Row],[58]]+laps_times[[#This Row],[59]])</f>
        <v>0.15514583333333332</v>
      </c>
      <c r="BQ71" s="127">
        <f>IF(ISBLANK(laps_times[[#This Row],[60]]),"DNF",    rounds_cum_time[[#This Row],[59]]+laps_times[[#This Row],[60]])</f>
        <v>0.15790509259259258</v>
      </c>
      <c r="BR71" s="127">
        <f>IF(ISBLANK(laps_times[[#This Row],[61]]),"DNF",    rounds_cum_time[[#This Row],[60]]+laps_times[[#This Row],[61]])</f>
        <v>0.16073148148148148</v>
      </c>
      <c r="BS71" s="127">
        <f>IF(ISBLANK(laps_times[[#This Row],[62]]),"DNF",    rounds_cum_time[[#This Row],[61]]+laps_times[[#This Row],[62]])</f>
        <v>0.16337615740740741</v>
      </c>
      <c r="BT71" s="128">
        <f>IF(ISBLANK(laps_times[[#This Row],[63]]),"DNF",    rounds_cum_time[[#This Row],[62]]+laps_times[[#This Row],[63]])</f>
        <v>0.16590625000000001</v>
      </c>
      <c r="BU71" s="128">
        <f>IF(ISBLANK(laps_times[[#This Row],[64]]),"DNF",    rounds_cum_time[[#This Row],[63]]+laps_times[[#This Row],[64]])</f>
        <v>0.16824189814814816</v>
      </c>
    </row>
    <row r="72" spans="2:73" x14ac:dyDescent="0.2">
      <c r="B72" s="124">
        <f>laps_times[[#This Row],[poř]]</f>
        <v>69</v>
      </c>
      <c r="C72" s="125">
        <f>laps_times[[#This Row],[s.č.]]</f>
        <v>68</v>
      </c>
      <c r="D72" s="125" t="str">
        <f>laps_times[[#This Row],[jméno]]</f>
        <v>Mańkowski Dariusz</v>
      </c>
      <c r="E72" s="126">
        <f>laps_times[[#This Row],[roč]]</f>
        <v>1966</v>
      </c>
      <c r="F72" s="126" t="str">
        <f>laps_times[[#This Row],[kat]]</f>
        <v>M50</v>
      </c>
      <c r="G72" s="126">
        <f>laps_times[[#This Row],[poř_kat]]</f>
        <v>14</v>
      </c>
      <c r="H72" s="125" t="str">
        <f>IF(ISBLANK(laps_times[[#This Row],[klub]]),"-",laps_times[[#This Row],[klub]])</f>
        <v>-</v>
      </c>
      <c r="I72" s="161">
        <f>laps_times[[#This Row],[celk. čas]]</f>
        <v>0.16834953703703703</v>
      </c>
      <c r="J72" s="127">
        <f>laps_times[[#This Row],[1]]</f>
        <v>3.197916666666667E-3</v>
      </c>
      <c r="K72" s="127">
        <f>IF(ISBLANK(laps_times[[#This Row],[2]]),"DNF",    rounds_cum_time[[#This Row],[1]]+laps_times[[#This Row],[2]])</f>
        <v>5.767361111111112E-3</v>
      </c>
      <c r="L72" s="127">
        <f>IF(ISBLANK(laps_times[[#This Row],[3]]),"DNF",    rounds_cum_time[[#This Row],[2]]+laps_times[[#This Row],[3]])</f>
        <v>8.3043981481481493E-3</v>
      </c>
      <c r="M72" s="127">
        <f>IF(ISBLANK(laps_times[[#This Row],[4]]),"DNF",    rounds_cum_time[[#This Row],[3]]+laps_times[[#This Row],[4]])</f>
        <v>1.0733796296296297E-2</v>
      </c>
      <c r="N72" s="127">
        <f>IF(ISBLANK(laps_times[[#This Row],[5]]),"DNF",    rounds_cum_time[[#This Row],[4]]+laps_times[[#This Row],[5]])</f>
        <v>1.3153935185185185E-2</v>
      </c>
      <c r="O72" s="127">
        <f>IF(ISBLANK(laps_times[[#This Row],[6]]),"DNF",    rounds_cum_time[[#This Row],[5]]+laps_times[[#This Row],[6]])</f>
        <v>1.5583333333333333E-2</v>
      </c>
      <c r="P72" s="127">
        <f>IF(ISBLANK(laps_times[[#This Row],[7]]),"DNF",    rounds_cum_time[[#This Row],[6]]+laps_times[[#This Row],[7]])</f>
        <v>1.8003472222222223E-2</v>
      </c>
      <c r="Q72" s="127">
        <f>IF(ISBLANK(laps_times[[#This Row],[8]]),"DNF",    rounds_cum_time[[#This Row],[7]]+laps_times[[#This Row],[8]])</f>
        <v>2.042013888888889E-2</v>
      </c>
      <c r="R72" s="127">
        <f>IF(ISBLANK(laps_times[[#This Row],[9]]),"DNF",    rounds_cum_time[[#This Row],[8]]+laps_times[[#This Row],[9]])</f>
        <v>2.2739583333333334E-2</v>
      </c>
      <c r="S72" s="127">
        <f>IF(ISBLANK(laps_times[[#This Row],[10]]),"DNF",    rounds_cum_time[[#This Row],[9]]+laps_times[[#This Row],[10]])</f>
        <v>2.5076388888888891E-2</v>
      </c>
      <c r="T72" s="127">
        <f>IF(ISBLANK(laps_times[[#This Row],[11]]),"DNF",    rounds_cum_time[[#This Row],[10]]+laps_times[[#This Row],[11]])</f>
        <v>2.7449074074074077E-2</v>
      </c>
      <c r="U72" s="127">
        <f>IF(ISBLANK(laps_times[[#This Row],[12]]),"DNF",    rounds_cum_time[[#This Row],[11]]+laps_times[[#This Row],[12]])</f>
        <v>2.9836805555555557E-2</v>
      </c>
      <c r="V72" s="127">
        <f>IF(ISBLANK(laps_times[[#This Row],[13]]),"DNF",    rounds_cum_time[[#This Row],[12]]+laps_times[[#This Row],[13]])</f>
        <v>3.2261574074074074E-2</v>
      </c>
      <c r="W72" s="127">
        <f>IF(ISBLANK(laps_times[[#This Row],[14]]),"DNF",    rounds_cum_time[[#This Row],[13]]+laps_times[[#This Row],[14]])</f>
        <v>3.4688657407407411E-2</v>
      </c>
      <c r="X72" s="127">
        <f>IF(ISBLANK(laps_times[[#This Row],[15]]),"DNF",    rounds_cum_time[[#This Row],[14]]+laps_times[[#This Row],[15]])</f>
        <v>3.7078703703703704E-2</v>
      </c>
      <c r="Y72" s="127">
        <f>IF(ISBLANK(laps_times[[#This Row],[16]]),"DNF",    rounds_cum_time[[#This Row],[15]]+laps_times[[#This Row],[16]])</f>
        <v>3.9462962962962964E-2</v>
      </c>
      <c r="Z72" s="127">
        <f>IF(ISBLANK(laps_times[[#This Row],[17]]),"DNF",    rounds_cum_time[[#This Row],[16]]+laps_times[[#This Row],[17]])</f>
        <v>4.1877314814814819E-2</v>
      </c>
      <c r="AA72" s="127">
        <f>IF(ISBLANK(laps_times[[#This Row],[18]]),"DNF",    rounds_cum_time[[#This Row],[17]]+laps_times[[#This Row],[18]])</f>
        <v>4.4298611111111115E-2</v>
      </c>
      <c r="AB72" s="127">
        <f>IF(ISBLANK(laps_times[[#This Row],[19]]),"DNF",    rounds_cum_time[[#This Row],[18]]+laps_times[[#This Row],[19]])</f>
        <v>4.6767361111111114E-2</v>
      </c>
      <c r="AC72" s="127">
        <f>IF(ISBLANK(laps_times[[#This Row],[20]]),"DNF",    rounds_cum_time[[#This Row],[19]]+laps_times[[#This Row],[20]])</f>
        <v>4.9320601851851852E-2</v>
      </c>
      <c r="AD72" s="127">
        <f>IF(ISBLANK(laps_times[[#This Row],[21]]),"DNF",    rounds_cum_time[[#This Row],[20]]+laps_times[[#This Row],[21]])</f>
        <v>5.1791666666666666E-2</v>
      </c>
      <c r="AE72" s="127">
        <f>IF(ISBLANK(laps_times[[#This Row],[22]]),"DNF",    rounds_cum_time[[#This Row],[21]]+laps_times[[#This Row],[22]])</f>
        <v>5.4237268518518518E-2</v>
      </c>
      <c r="AF72" s="127">
        <f>IF(ISBLANK(laps_times[[#This Row],[23]]),"DNF",    rounds_cum_time[[#This Row],[22]]+laps_times[[#This Row],[23]])</f>
        <v>5.668287037037037E-2</v>
      </c>
      <c r="AG72" s="127">
        <f>IF(ISBLANK(laps_times[[#This Row],[24]]),"DNF",    rounds_cum_time[[#This Row],[23]]+laps_times[[#This Row],[24]])</f>
        <v>5.9128472222222221E-2</v>
      </c>
      <c r="AH72" s="127">
        <f>IF(ISBLANK(laps_times[[#This Row],[25]]),"DNF",    rounds_cum_time[[#This Row],[24]]+laps_times[[#This Row],[25]])</f>
        <v>6.1579861111111113E-2</v>
      </c>
      <c r="AI72" s="127">
        <f>IF(ISBLANK(laps_times[[#This Row],[26]]),"DNF",    rounds_cum_time[[#This Row],[25]]+laps_times[[#This Row],[26]])</f>
        <v>6.4050925925925928E-2</v>
      </c>
      <c r="AJ72" s="127">
        <f>IF(ISBLANK(laps_times[[#This Row],[27]]),"DNF",    rounds_cum_time[[#This Row],[26]]+laps_times[[#This Row],[27]])</f>
        <v>6.6496527777777786E-2</v>
      </c>
      <c r="AK72" s="127">
        <f>IF(ISBLANK(laps_times[[#This Row],[28]]),"DNF",    rounds_cum_time[[#This Row],[27]]+laps_times[[#This Row],[28]])</f>
        <v>6.8966435185185193E-2</v>
      </c>
      <c r="AL72" s="127">
        <f>IF(ISBLANK(laps_times[[#This Row],[29]]),"DNF",    rounds_cum_time[[#This Row],[28]]+laps_times[[#This Row],[29]])</f>
        <v>7.1471064814814828E-2</v>
      </c>
      <c r="AM72" s="127">
        <f>IF(ISBLANK(laps_times[[#This Row],[30]]),"DNF",    rounds_cum_time[[#This Row],[29]]+laps_times[[#This Row],[30]])</f>
        <v>7.397106481481483E-2</v>
      </c>
      <c r="AN72" s="127">
        <f>IF(ISBLANK(laps_times[[#This Row],[31]]),"DNF",    rounds_cum_time[[#This Row],[30]]+laps_times[[#This Row],[31]])</f>
        <v>7.6508101851851862E-2</v>
      </c>
      <c r="AO72" s="127">
        <f>IF(ISBLANK(laps_times[[#This Row],[32]]),"DNF",    rounds_cum_time[[#This Row],[31]]+laps_times[[#This Row],[32]])</f>
        <v>7.9097222222222235E-2</v>
      </c>
      <c r="AP72" s="127">
        <f>IF(ISBLANK(laps_times[[#This Row],[33]]),"DNF",    rounds_cum_time[[#This Row],[32]]+laps_times[[#This Row],[33]])</f>
        <v>8.1633101851851866E-2</v>
      </c>
      <c r="AQ72" s="127">
        <f>IF(ISBLANK(laps_times[[#This Row],[34]]),"DNF",    rounds_cum_time[[#This Row],[33]]+laps_times[[#This Row],[34]])</f>
        <v>8.4212962962962976E-2</v>
      </c>
      <c r="AR72" s="127">
        <f>IF(ISBLANK(laps_times[[#This Row],[35]]),"DNF",    rounds_cum_time[[#This Row],[34]]+laps_times[[#This Row],[35]])</f>
        <v>8.6787037037037051E-2</v>
      </c>
      <c r="AS72" s="127">
        <f>IF(ISBLANK(laps_times[[#This Row],[36]]),"DNF",    rounds_cum_time[[#This Row],[35]]+laps_times[[#This Row],[36]])</f>
        <v>8.9480324074074094E-2</v>
      </c>
      <c r="AT72" s="127">
        <f>IF(ISBLANK(laps_times[[#This Row],[37]]),"DNF",    rounds_cum_time[[#This Row],[36]]+laps_times[[#This Row],[37]])</f>
        <v>9.2133101851851876E-2</v>
      </c>
      <c r="AU72" s="127">
        <f>IF(ISBLANK(laps_times[[#This Row],[38]]),"DNF",    rounds_cum_time[[#This Row],[37]]+laps_times[[#This Row],[38]])</f>
        <v>9.4804398148148172E-2</v>
      </c>
      <c r="AV72" s="127">
        <f>IF(ISBLANK(laps_times[[#This Row],[39]]),"DNF",    rounds_cum_time[[#This Row],[38]]+laps_times[[#This Row],[39]])</f>
        <v>9.7429398148148175E-2</v>
      </c>
      <c r="AW72" s="127">
        <f>IF(ISBLANK(laps_times[[#This Row],[40]]),"DNF",    rounds_cum_time[[#This Row],[39]]+laps_times[[#This Row],[40]])</f>
        <v>0.10019444444444447</v>
      </c>
      <c r="AX72" s="127">
        <f>IF(ISBLANK(laps_times[[#This Row],[41]]),"DNF",    rounds_cum_time[[#This Row],[40]]+laps_times[[#This Row],[41]])</f>
        <v>0.10286226851851855</v>
      </c>
      <c r="AY72" s="127">
        <f>IF(ISBLANK(laps_times[[#This Row],[42]]),"DNF",    rounds_cum_time[[#This Row],[41]]+laps_times[[#This Row],[42]])</f>
        <v>0.10551388888888892</v>
      </c>
      <c r="AZ72" s="127">
        <f>IF(ISBLANK(laps_times[[#This Row],[43]]),"DNF",    rounds_cum_time[[#This Row],[42]]+laps_times[[#This Row],[43]])</f>
        <v>0.1082141203703704</v>
      </c>
      <c r="BA72" s="127">
        <f>IF(ISBLANK(laps_times[[#This Row],[44]]),"DNF",    rounds_cum_time[[#This Row],[43]]+laps_times[[#This Row],[44]])</f>
        <v>0.11091782407407411</v>
      </c>
      <c r="BB72" s="127">
        <f>IF(ISBLANK(laps_times[[#This Row],[45]]),"DNF",    rounds_cum_time[[#This Row],[44]]+laps_times[[#This Row],[45]])</f>
        <v>0.11365277777777781</v>
      </c>
      <c r="BC72" s="127">
        <f>IF(ISBLANK(laps_times[[#This Row],[46]]),"DNF",    rounds_cum_time[[#This Row],[45]]+laps_times[[#This Row],[46]])</f>
        <v>0.11637500000000003</v>
      </c>
      <c r="BD72" s="127">
        <f>IF(ISBLANK(laps_times[[#This Row],[47]]),"DNF",    rounds_cum_time[[#This Row],[46]]+laps_times[[#This Row],[47]])</f>
        <v>0.11913888888888892</v>
      </c>
      <c r="BE72" s="127">
        <f>IF(ISBLANK(laps_times[[#This Row],[48]]),"DNF",    rounds_cum_time[[#This Row],[47]]+laps_times[[#This Row],[48]])</f>
        <v>0.12194444444444448</v>
      </c>
      <c r="BF72" s="127">
        <f>IF(ISBLANK(laps_times[[#This Row],[49]]),"DNF",    rounds_cum_time[[#This Row],[48]]+laps_times[[#This Row],[49]])</f>
        <v>0.12475694444444448</v>
      </c>
      <c r="BG72" s="127">
        <f>IF(ISBLANK(laps_times[[#This Row],[50]]),"DNF",    rounds_cum_time[[#This Row],[49]]+laps_times[[#This Row],[50]])</f>
        <v>0.12760185185185188</v>
      </c>
      <c r="BH72" s="127">
        <f>IF(ISBLANK(laps_times[[#This Row],[51]]),"DNF",    rounds_cum_time[[#This Row],[50]]+laps_times[[#This Row],[51]])</f>
        <v>0.13041550925925929</v>
      </c>
      <c r="BI72" s="127">
        <f>IF(ISBLANK(laps_times[[#This Row],[52]]),"DNF",    rounds_cum_time[[#This Row],[51]]+laps_times[[#This Row],[52]])</f>
        <v>0.13342939814814819</v>
      </c>
      <c r="BJ72" s="127">
        <f>IF(ISBLANK(laps_times[[#This Row],[53]]),"DNF",    rounds_cum_time[[#This Row],[52]]+laps_times[[#This Row],[53]])</f>
        <v>0.1362916666666667</v>
      </c>
      <c r="BK72" s="127">
        <f>IF(ISBLANK(laps_times[[#This Row],[54]]),"DNF",    rounds_cum_time[[#This Row],[53]]+laps_times[[#This Row],[54]])</f>
        <v>0.13918750000000002</v>
      </c>
      <c r="BL72" s="127">
        <f>IF(ISBLANK(laps_times[[#This Row],[55]]),"DNF",    rounds_cum_time[[#This Row],[54]]+laps_times[[#This Row],[55]])</f>
        <v>0.14207523148148149</v>
      </c>
      <c r="BM72" s="127">
        <f>IF(ISBLANK(laps_times[[#This Row],[56]]),"DNF",    rounds_cum_time[[#This Row],[55]]+laps_times[[#This Row],[56]])</f>
        <v>0.14508912037037039</v>
      </c>
      <c r="BN72" s="127">
        <f>IF(ISBLANK(laps_times[[#This Row],[57]]),"DNF",    rounds_cum_time[[#This Row],[56]]+laps_times[[#This Row],[57]])</f>
        <v>0.14808564814814817</v>
      </c>
      <c r="BO72" s="127">
        <f>IF(ISBLANK(laps_times[[#This Row],[58]]),"DNF",    rounds_cum_time[[#This Row],[57]]+laps_times[[#This Row],[58]])</f>
        <v>0.1510590277777778</v>
      </c>
      <c r="BP72" s="127">
        <f>IF(ISBLANK(laps_times[[#This Row],[59]]),"DNF",    rounds_cum_time[[#This Row],[58]]+laps_times[[#This Row],[59]])</f>
        <v>0.15406712962962965</v>
      </c>
      <c r="BQ72" s="127">
        <f>IF(ISBLANK(laps_times[[#This Row],[60]]),"DNF",    rounds_cum_time[[#This Row],[59]]+laps_times[[#This Row],[60]])</f>
        <v>0.15696412037037039</v>
      </c>
      <c r="BR72" s="127">
        <f>IF(ISBLANK(laps_times[[#This Row],[61]]),"DNF",    rounds_cum_time[[#This Row],[60]]+laps_times[[#This Row],[61]])</f>
        <v>0.15987268518518519</v>
      </c>
      <c r="BS72" s="127">
        <f>IF(ISBLANK(laps_times[[#This Row],[62]]),"DNF",    rounds_cum_time[[#This Row],[61]]+laps_times[[#This Row],[62]])</f>
        <v>0.16277430555555555</v>
      </c>
      <c r="BT72" s="128">
        <f>IF(ISBLANK(laps_times[[#This Row],[63]]),"DNF",    rounds_cum_time[[#This Row],[62]]+laps_times[[#This Row],[63]])</f>
        <v>0.16554398148148147</v>
      </c>
      <c r="BU72" s="128">
        <f>IF(ISBLANK(laps_times[[#This Row],[64]]),"DNF",    rounds_cum_time[[#This Row],[63]]+laps_times[[#This Row],[64]])</f>
        <v>0.16834953703703703</v>
      </c>
    </row>
    <row r="73" spans="2:73" x14ac:dyDescent="0.2">
      <c r="B73" s="124">
        <f>laps_times[[#This Row],[poř]]</f>
        <v>70</v>
      </c>
      <c r="C73" s="125">
        <f>laps_times[[#This Row],[s.č.]]</f>
        <v>110</v>
      </c>
      <c r="D73" s="125" t="str">
        <f>laps_times[[#This Row],[jméno]]</f>
        <v>Simon Alexander</v>
      </c>
      <c r="E73" s="126">
        <f>laps_times[[#This Row],[roč]]</f>
        <v>1947</v>
      </c>
      <c r="F73" s="126" t="str">
        <f>laps_times[[#This Row],[kat]]</f>
        <v>M70</v>
      </c>
      <c r="G73" s="126">
        <f>laps_times[[#This Row],[poř_kat]]</f>
        <v>1</v>
      </c>
      <c r="H73" s="125" t="str">
        <f>IF(ISBLANK(laps_times[[#This Row],[klub]]),"-",laps_times[[#This Row],[klub]])</f>
        <v>DS Žilina</v>
      </c>
      <c r="I73" s="161">
        <f>laps_times[[#This Row],[celk. čas]]</f>
        <v>0.16914351851851853</v>
      </c>
      <c r="J73" s="127">
        <f>laps_times[[#This Row],[1]]</f>
        <v>2.8275462962962963E-3</v>
      </c>
      <c r="K73" s="127">
        <f>IF(ISBLANK(laps_times[[#This Row],[2]]),"DNF",    rounds_cum_time[[#This Row],[1]]+laps_times[[#This Row],[2]])</f>
        <v>5.1527777777777778E-3</v>
      </c>
      <c r="L73" s="127">
        <f>IF(ISBLANK(laps_times[[#This Row],[3]]),"DNF",    rounds_cum_time[[#This Row],[2]]+laps_times[[#This Row],[3]])</f>
        <v>7.4525462962962957E-3</v>
      </c>
      <c r="M73" s="127">
        <f>IF(ISBLANK(laps_times[[#This Row],[4]]),"DNF",    rounds_cum_time[[#This Row],[3]]+laps_times[[#This Row],[4]])</f>
        <v>9.7395833333333327E-3</v>
      </c>
      <c r="N73" s="127">
        <f>IF(ISBLANK(laps_times[[#This Row],[5]]),"DNF",    rounds_cum_time[[#This Row],[4]]+laps_times[[#This Row],[5]])</f>
        <v>1.2034722222222221E-2</v>
      </c>
      <c r="O73" s="127">
        <f>IF(ISBLANK(laps_times[[#This Row],[6]]),"DNF",    rounds_cum_time[[#This Row],[5]]+laps_times[[#This Row],[6]])</f>
        <v>1.4350694444444444E-2</v>
      </c>
      <c r="P73" s="127">
        <f>IF(ISBLANK(laps_times[[#This Row],[7]]),"DNF",    rounds_cum_time[[#This Row],[6]]+laps_times[[#This Row],[7]])</f>
        <v>1.6662037037037038E-2</v>
      </c>
      <c r="Q73" s="127">
        <f>IF(ISBLANK(laps_times[[#This Row],[8]]),"DNF",    rounds_cum_time[[#This Row],[7]]+laps_times[[#This Row],[8]])</f>
        <v>1.8988425925925926E-2</v>
      </c>
      <c r="R73" s="127">
        <f>IF(ISBLANK(laps_times[[#This Row],[9]]),"DNF",    rounds_cum_time[[#This Row],[8]]+laps_times[[#This Row],[9]])</f>
        <v>2.1321759259259259E-2</v>
      </c>
      <c r="S73" s="127">
        <f>IF(ISBLANK(laps_times[[#This Row],[10]]),"DNF",    rounds_cum_time[[#This Row],[9]]+laps_times[[#This Row],[10]])</f>
        <v>2.3672453703703702E-2</v>
      </c>
      <c r="T73" s="127">
        <f>IF(ISBLANK(laps_times[[#This Row],[11]]),"DNF",    rounds_cum_time[[#This Row],[10]]+laps_times[[#This Row],[11]])</f>
        <v>2.6040509259259256E-2</v>
      </c>
      <c r="U73" s="127">
        <f>IF(ISBLANK(laps_times[[#This Row],[12]]),"DNF",    rounds_cum_time[[#This Row],[11]]+laps_times[[#This Row],[12]])</f>
        <v>2.8395833333333328E-2</v>
      </c>
      <c r="V73" s="127">
        <f>IF(ISBLANK(laps_times[[#This Row],[13]]),"DNF",    rounds_cum_time[[#This Row],[12]]+laps_times[[#This Row],[13]])</f>
        <v>3.0753472222222217E-2</v>
      </c>
      <c r="W73" s="127">
        <f>IF(ISBLANK(laps_times[[#This Row],[14]]),"DNF",    rounds_cum_time[[#This Row],[13]]+laps_times[[#This Row],[14]])</f>
        <v>3.3134259259259252E-2</v>
      </c>
      <c r="X73" s="127">
        <f>IF(ISBLANK(laps_times[[#This Row],[15]]),"DNF",    rounds_cum_time[[#This Row],[14]]+laps_times[[#This Row],[15]])</f>
        <v>3.5487268518518508E-2</v>
      </c>
      <c r="Y73" s="127">
        <f>IF(ISBLANK(laps_times[[#This Row],[16]]),"DNF",    rounds_cum_time[[#This Row],[15]]+laps_times[[#This Row],[16]])</f>
        <v>3.784259259259258E-2</v>
      </c>
      <c r="Z73" s="127">
        <f>IF(ISBLANK(laps_times[[#This Row],[17]]),"DNF",    rounds_cum_time[[#This Row],[16]]+laps_times[[#This Row],[17]])</f>
        <v>4.02835648148148E-2</v>
      </c>
      <c r="AA73" s="127">
        <f>IF(ISBLANK(laps_times[[#This Row],[18]]),"DNF",    rounds_cum_time[[#This Row],[17]]+laps_times[[#This Row],[18]])</f>
        <v>4.268865740740739E-2</v>
      </c>
      <c r="AB73" s="127">
        <f>IF(ISBLANK(laps_times[[#This Row],[19]]),"DNF",    rounds_cum_time[[#This Row],[18]]+laps_times[[#This Row],[19]])</f>
        <v>4.5120370370370352E-2</v>
      </c>
      <c r="AC73" s="127">
        <f>IF(ISBLANK(laps_times[[#This Row],[20]]),"DNF",    rounds_cum_time[[#This Row],[19]]+laps_times[[#This Row],[20]])</f>
        <v>4.7549768518518498E-2</v>
      </c>
      <c r="AD73" s="127">
        <f>IF(ISBLANK(laps_times[[#This Row],[21]]),"DNF",    rounds_cum_time[[#This Row],[20]]+laps_times[[#This Row],[21]])</f>
        <v>5.000115740740739E-2</v>
      </c>
      <c r="AE73" s="127">
        <f>IF(ISBLANK(laps_times[[#This Row],[22]]),"DNF",    rounds_cum_time[[#This Row],[21]]+laps_times[[#This Row],[22]])</f>
        <v>5.2465277777777763E-2</v>
      </c>
      <c r="AF73" s="127">
        <f>IF(ISBLANK(laps_times[[#This Row],[23]]),"DNF",    rounds_cum_time[[#This Row],[22]]+laps_times[[#This Row],[23]])</f>
        <v>5.4887731481481468E-2</v>
      </c>
      <c r="AG73" s="127">
        <f>IF(ISBLANK(laps_times[[#This Row],[24]]),"DNF",    rounds_cum_time[[#This Row],[23]]+laps_times[[#This Row],[24]])</f>
        <v>5.7408564814814801E-2</v>
      </c>
      <c r="AH73" s="127">
        <f>IF(ISBLANK(laps_times[[#This Row],[25]]),"DNF",    rounds_cum_time[[#This Row],[24]]+laps_times[[#This Row],[25]])</f>
        <v>5.9924768518518502E-2</v>
      </c>
      <c r="AI73" s="127">
        <f>IF(ISBLANK(laps_times[[#This Row],[26]]),"DNF",    rounds_cum_time[[#This Row],[25]]+laps_times[[#This Row],[26]])</f>
        <v>6.2499999999999986E-2</v>
      </c>
      <c r="AJ73" s="127">
        <f>IF(ISBLANK(laps_times[[#This Row],[27]]),"DNF",    rounds_cum_time[[#This Row],[26]]+laps_times[[#This Row],[27]])</f>
        <v>6.5072916666666647E-2</v>
      </c>
      <c r="AK73" s="127">
        <f>IF(ISBLANK(laps_times[[#This Row],[28]]),"DNF",    rounds_cum_time[[#This Row],[27]]+laps_times[[#This Row],[28]])</f>
        <v>6.7624999999999977E-2</v>
      </c>
      <c r="AL73" s="127">
        <f>IF(ISBLANK(laps_times[[#This Row],[29]]),"DNF",    rounds_cum_time[[#This Row],[28]]+laps_times[[#This Row],[29]])</f>
        <v>7.0184027777777755E-2</v>
      </c>
      <c r="AM73" s="127">
        <f>IF(ISBLANK(laps_times[[#This Row],[30]]),"DNF",    rounds_cum_time[[#This Row],[29]]+laps_times[[#This Row],[30]])</f>
        <v>7.2738425925925901E-2</v>
      </c>
      <c r="AN73" s="127">
        <f>IF(ISBLANK(laps_times[[#This Row],[31]]),"DNF",    rounds_cum_time[[#This Row],[30]]+laps_times[[#This Row],[31]])</f>
        <v>7.5278935185185164E-2</v>
      </c>
      <c r="AO73" s="127">
        <f>IF(ISBLANK(laps_times[[#This Row],[32]]),"DNF",    rounds_cum_time[[#This Row],[31]]+laps_times[[#This Row],[32]])</f>
        <v>7.7847222222222207E-2</v>
      </c>
      <c r="AP73" s="127">
        <f>IF(ISBLANK(laps_times[[#This Row],[33]]),"DNF",    rounds_cum_time[[#This Row],[32]]+laps_times[[#This Row],[33]])</f>
        <v>8.0442129629629613E-2</v>
      </c>
      <c r="AQ73" s="127">
        <f>IF(ISBLANK(laps_times[[#This Row],[34]]),"DNF",    rounds_cum_time[[#This Row],[33]]+laps_times[[#This Row],[34]])</f>
        <v>8.3042824074074054E-2</v>
      </c>
      <c r="AR73" s="127">
        <f>IF(ISBLANK(laps_times[[#This Row],[35]]),"DNF",    rounds_cum_time[[#This Row],[34]]+laps_times[[#This Row],[35]])</f>
        <v>8.5697916666666651E-2</v>
      </c>
      <c r="AS73" s="127">
        <f>IF(ISBLANK(laps_times[[#This Row],[36]]),"DNF",    rounds_cum_time[[#This Row],[35]]+laps_times[[#This Row],[36]])</f>
        <v>8.8344907407407386E-2</v>
      </c>
      <c r="AT73" s="127">
        <f>IF(ISBLANK(laps_times[[#This Row],[37]]),"DNF",    rounds_cum_time[[#This Row],[36]]+laps_times[[#This Row],[37]])</f>
        <v>9.0984953703703686E-2</v>
      </c>
      <c r="AU73" s="127">
        <f>IF(ISBLANK(laps_times[[#This Row],[38]]),"DNF",    rounds_cum_time[[#This Row],[37]]+laps_times[[#This Row],[38]])</f>
        <v>9.3613425925925906E-2</v>
      </c>
      <c r="AV73" s="127">
        <f>IF(ISBLANK(laps_times[[#This Row],[39]]),"DNF",    rounds_cum_time[[#This Row],[38]]+laps_times[[#This Row],[39]])</f>
        <v>9.6295138888888868E-2</v>
      </c>
      <c r="AW73" s="127">
        <f>IF(ISBLANK(laps_times[[#This Row],[40]]),"DNF",    rounds_cum_time[[#This Row],[39]]+laps_times[[#This Row],[40]])</f>
        <v>9.9010416666666642E-2</v>
      </c>
      <c r="AX73" s="127">
        <f>IF(ISBLANK(laps_times[[#This Row],[41]]),"DNF",    rounds_cum_time[[#This Row],[40]]+laps_times[[#This Row],[41]])</f>
        <v>0.10173032407407405</v>
      </c>
      <c r="AY73" s="127">
        <f>IF(ISBLANK(laps_times[[#This Row],[42]]),"DNF",    rounds_cum_time[[#This Row],[41]]+laps_times[[#This Row],[42]])</f>
        <v>0.10447106481481479</v>
      </c>
      <c r="AZ73" s="127">
        <f>IF(ISBLANK(laps_times[[#This Row],[43]]),"DNF",    rounds_cum_time[[#This Row],[42]]+laps_times[[#This Row],[43]])</f>
        <v>0.10720833333333331</v>
      </c>
      <c r="BA73" s="127">
        <f>IF(ISBLANK(laps_times[[#This Row],[44]]),"DNF",    rounds_cum_time[[#This Row],[43]]+laps_times[[#This Row],[44]])</f>
        <v>0.10996643518518516</v>
      </c>
      <c r="BB73" s="127">
        <f>IF(ISBLANK(laps_times[[#This Row],[45]]),"DNF",    rounds_cum_time[[#This Row],[44]]+laps_times[[#This Row],[45]])</f>
        <v>0.11274189814814813</v>
      </c>
      <c r="BC73" s="127">
        <f>IF(ISBLANK(laps_times[[#This Row],[46]]),"DNF",    rounds_cum_time[[#This Row],[45]]+laps_times[[#This Row],[46]])</f>
        <v>0.11555208333333331</v>
      </c>
      <c r="BD73" s="127">
        <f>IF(ISBLANK(laps_times[[#This Row],[47]]),"DNF",    rounds_cum_time[[#This Row],[46]]+laps_times[[#This Row],[47]])</f>
        <v>0.11842476851851849</v>
      </c>
      <c r="BE73" s="127">
        <f>IF(ISBLANK(laps_times[[#This Row],[48]]),"DNF",    rounds_cum_time[[#This Row],[47]]+laps_times[[#This Row],[48]])</f>
        <v>0.12129050925925923</v>
      </c>
      <c r="BF73" s="127">
        <f>IF(ISBLANK(laps_times[[#This Row],[49]]),"DNF",    rounds_cum_time[[#This Row],[48]]+laps_times[[#This Row],[49]])</f>
        <v>0.12415162037037034</v>
      </c>
      <c r="BG73" s="127">
        <f>IF(ISBLANK(laps_times[[#This Row],[50]]),"DNF",    rounds_cum_time[[#This Row],[49]]+laps_times[[#This Row],[50]])</f>
        <v>0.12705671296296292</v>
      </c>
      <c r="BH73" s="127">
        <f>IF(ISBLANK(laps_times[[#This Row],[51]]),"DNF",    rounds_cum_time[[#This Row],[50]]+laps_times[[#This Row],[51]])</f>
        <v>0.13003124999999996</v>
      </c>
      <c r="BI73" s="127">
        <f>IF(ISBLANK(laps_times[[#This Row],[52]]),"DNF",    rounds_cum_time[[#This Row],[51]]+laps_times[[#This Row],[52]])</f>
        <v>0.13318055555555552</v>
      </c>
      <c r="BJ73" s="127">
        <f>IF(ISBLANK(laps_times[[#This Row],[53]]),"DNF",    rounds_cum_time[[#This Row],[52]]+laps_times[[#This Row],[53]])</f>
        <v>0.13610995370370368</v>
      </c>
      <c r="BK73" s="127">
        <f>IF(ISBLANK(laps_times[[#This Row],[54]]),"DNF",    rounds_cum_time[[#This Row],[53]]+laps_times[[#This Row],[54]])</f>
        <v>0.13898958333333331</v>
      </c>
      <c r="BL73" s="127">
        <f>IF(ISBLANK(laps_times[[#This Row],[55]]),"DNF",    rounds_cum_time[[#This Row],[54]]+laps_times[[#This Row],[55]])</f>
        <v>0.14187037037037034</v>
      </c>
      <c r="BM73" s="127">
        <f>IF(ISBLANK(laps_times[[#This Row],[56]]),"DNF",    rounds_cum_time[[#This Row],[55]]+laps_times[[#This Row],[56]])</f>
        <v>0.14476736111111108</v>
      </c>
      <c r="BN73" s="127">
        <f>IF(ISBLANK(laps_times[[#This Row],[57]]),"DNF",    rounds_cum_time[[#This Row],[56]]+laps_times[[#This Row],[57]])</f>
        <v>0.14774537037037033</v>
      </c>
      <c r="BO73" s="127">
        <f>IF(ISBLANK(laps_times[[#This Row],[58]]),"DNF",    rounds_cum_time[[#This Row],[57]]+laps_times[[#This Row],[58]])</f>
        <v>0.15070370370370367</v>
      </c>
      <c r="BP73" s="127">
        <f>IF(ISBLANK(laps_times[[#This Row],[59]]),"DNF",    rounds_cum_time[[#This Row],[58]]+laps_times[[#This Row],[59]])</f>
        <v>0.15366782407407403</v>
      </c>
      <c r="BQ73" s="127">
        <f>IF(ISBLANK(laps_times[[#This Row],[60]]),"DNF",    rounds_cum_time[[#This Row],[59]]+laps_times[[#This Row],[60]])</f>
        <v>0.15665624999999997</v>
      </c>
      <c r="BR73" s="127">
        <f>IF(ISBLANK(laps_times[[#This Row],[61]]),"DNF",    rounds_cum_time[[#This Row],[60]]+laps_times[[#This Row],[61]])</f>
        <v>0.15965856481481477</v>
      </c>
      <c r="BS73" s="127">
        <f>IF(ISBLANK(laps_times[[#This Row],[62]]),"DNF",    rounds_cum_time[[#This Row],[61]]+laps_times[[#This Row],[62]])</f>
        <v>0.16264930555555551</v>
      </c>
      <c r="BT73" s="128">
        <f>IF(ISBLANK(laps_times[[#This Row],[63]]),"DNF",    rounds_cum_time[[#This Row],[62]]+laps_times[[#This Row],[63]])</f>
        <v>0.16559374999999996</v>
      </c>
      <c r="BU73" s="128">
        <f>IF(ISBLANK(laps_times[[#This Row],[64]]),"DNF",    rounds_cum_time[[#This Row],[63]]+laps_times[[#This Row],[64]])</f>
        <v>0.16914351851851847</v>
      </c>
    </row>
    <row r="74" spans="2:73" x14ac:dyDescent="0.2">
      <c r="B74" s="124">
        <f>laps_times[[#This Row],[poř]]</f>
        <v>71</v>
      </c>
      <c r="C74" s="125">
        <f>laps_times[[#This Row],[s.č.]]</f>
        <v>34</v>
      </c>
      <c r="D74" s="125" t="str">
        <f>laps_times[[#This Row],[jméno]]</f>
        <v>Havel Milan</v>
      </c>
      <c r="E74" s="126">
        <f>laps_times[[#This Row],[roč]]</f>
        <v>1969</v>
      </c>
      <c r="F74" s="126" t="str">
        <f>laps_times[[#This Row],[kat]]</f>
        <v>M40</v>
      </c>
      <c r="G74" s="126">
        <f>laps_times[[#This Row],[poř_kat]]</f>
        <v>26</v>
      </c>
      <c r="H74" s="125" t="str">
        <f>IF(ISBLANK(laps_times[[#This Row],[klub]]),"-",laps_times[[#This Row],[klub]])</f>
        <v>Zdouň Hrádek</v>
      </c>
      <c r="I74" s="161">
        <f>laps_times[[#This Row],[celk. čas]]</f>
        <v>0.17068287037037036</v>
      </c>
      <c r="J74" s="127">
        <f>laps_times[[#This Row],[1]]</f>
        <v>2.5104166666666669E-3</v>
      </c>
      <c r="K74" s="127">
        <f>IF(ISBLANK(laps_times[[#This Row],[2]]),"DNF",    rounds_cum_time[[#This Row],[1]]+laps_times[[#This Row],[2]])</f>
        <v>4.7187500000000007E-3</v>
      </c>
      <c r="L74" s="127">
        <f>IF(ISBLANK(laps_times[[#This Row],[3]]),"DNF",    rounds_cum_time[[#This Row],[2]]+laps_times[[#This Row],[3]])</f>
        <v>6.9861111111111113E-3</v>
      </c>
      <c r="M74" s="127">
        <f>IF(ISBLANK(laps_times[[#This Row],[4]]),"DNF",    rounds_cum_time[[#This Row],[3]]+laps_times[[#This Row],[4]])</f>
        <v>9.2511574074074076E-3</v>
      </c>
      <c r="N74" s="127">
        <f>IF(ISBLANK(laps_times[[#This Row],[5]]),"DNF",    rounds_cum_time[[#This Row],[4]]+laps_times[[#This Row],[5]])</f>
        <v>1.1538194444444445E-2</v>
      </c>
      <c r="O74" s="127">
        <f>IF(ISBLANK(laps_times[[#This Row],[6]]),"DNF",    rounds_cum_time[[#This Row],[5]]+laps_times[[#This Row],[6]])</f>
        <v>1.3847222222222223E-2</v>
      </c>
      <c r="P74" s="127">
        <f>IF(ISBLANK(laps_times[[#This Row],[7]]),"DNF",    rounds_cum_time[[#This Row],[6]]+laps_times[[#This Row],[7]])</f>
        <v>1.6236111111111111E-2</v>
      </c>
      <c r="Q74" s="127">
        <f>IF(ISBLANK(laps_times[[#This Row],[8]]),"DNF",    rounds_cum_time[[#This Row],[7]]+laps_times[[#This Row],[8]])</f>
        <v>1.8614583333333334E-2</v>
      </c>
      <c r="R74" s="127">
        <f>IF(ISBLANK(laps_times[[#This Row],[9]]),"DNF",    rounds_cum_time[[#This Row],[8]]+laps_times[[#This Row],[9]])</f>
        <v>2.1011574074074075E-2</v>
      </c>
      <c r="S74" s="127">
        <f>IF(ISBLANK(laps_times[[#This Row],[10]]),"DNF",    rounds_cum_time[[#This Row],[9]]+laps_times[[#This Row],[10]])</f>
        <v>2.3458333333333335E-2</v>
      </c>
      <c r="T74" s="127">
        <f>IF(ISBLANK(laps_times[[#This Row],[11]]),"DNF",    rounds_cum_time[[#This Row],[10]]+laps_times[[#This Row],[11]])</f>
        <v>2.5966435185185186E-2</v>
      </c>
      <c r="U74" s="127">
        <f>IF(ISBLANK(laps_times[[#This Row],[12]]),"DNF",    rounds_cum_time[[#This Row],[11]]+laps_times[[#This Row],[12]])</f>
        <v>2.8452546296296299E-2</v>
      </c>
      <c r="V74" s="127">
        <f>IF(ISBLANK(laps_times[[#This Row],[13]]),"DNF",    rounds_cum_time[[#This Row],[12]]+laps_times[[#This Row],[13]])</f>
        <v>3.0954861111111114E-2</v>
      </c>
      <c r="W74" s="127">
        <f>IF(ISBLANK(laps_times[[#This Row],[14]]),"DNF",    rounds_cum_time[[#This Row],[13]]+laps_times[[#This Row],[14]])</f>
        <v>3.3516203703703708E-2</v>
      </c>
      <c r="X74" s="127">
        <f>IF(ISBLANK(laps_times[[#This Row],[15]]),"DNF",    rounds_cum_time[[#This Row],[14]]+laps_times[[#This Row],[15]])</f>
        <v>3.6065972222222228E-2</v>
      </c>
      <c r="Y74" s="127">
        <f>IF(ISBLANK(laps_times[[#This Row],[16]]),"DNF",    rounds_cum_time[[#This Row],[15]]+laps_times[[#This Row],[16]])</f>
        <v>3.857407407407408E-2</v>
      </c>
      <c r="Z74" s="127">
        <f>IF(ISBLANK(laps_times[[#This Row],[17]]),"DNF",    rounds_cum_time[[#This Row],[16]]+laps_times[[#This Row],[17]])</f>
        <v>4.1121527777777785E-2</v>
      </c>
      <c r="AA74" s="127">
        <f>IF(ISBLANK(laps_times[[#This Row],[18]]),"DNF",    rounds_cum_time[[#This Row],[17]]+laps_times[[#This Row],[18]])</f>
        <v>4.3574074074074085E-2</v>
      </c>
      <c r="AB74" s="127">
        <f>IF(ISBLANK(laps_times[[#This Row],[19]]),"DNF",    rounds_cum_time[[#This Row],[18]]+laps_times[[#This Row],[19]])</f>
        <v>4.6106481481481491E-2</v>
      </c>
      <c r="AC74" s="127">
        <f>IF(ISBLANK(laps_times[[#This Row],[20]]),"DNF",    rounds_cum_time[[#This Row],[19]]+laps_times[[#This Row],[20]])</f>
        <v>4.8642361111111122E-2</v>
      </c>
      <c r="AD74" s="127">
        <f>IF(ISBLANK(laps_times[[#This Row],[21]]),"DNF",    rounds_cum_time[[#This Row],[20]]+laps_times[[#This Row],[21]])</f>
        <v>5.1231481481481496E-2</v>
      </c>
      <c r="AE74" s="127">
        <f>IF(ISBLANK(laps_times[[#This Row],[22]]),"DNF",    rounds_cum_time[[#This Row],[21]]+laps_times[[#This Row],[22]])</f>
        <v>5.3781250000000017E-2</v>
      </c>
      <c r="AF74" s="127">
        <f>IF(ISBLANK(laps_times[[#This Row],[23]]),"DNF",    rounds_cum_time[[#This Row],[22]]+laps_times[[#This Row],[23]])</f>
        <v>5.637847222222224E-2</v>
      </c>
      <c r="AG74" s="127">
        <f>IF(ISBLANK(laps_times[[#This Row],[24]]),"DNF",    rounds_cum_time[[#This Row],[23]]+laps_times[[#This Row],[24]])</f>
        <v>5.9023148148148165E-2</v>
      </c>
      <c r="AH74" s="127">
        <f>IF(ISBLANK(laps_times[[#This Row],[25]]),"DNF",    rounds_cum_time[[#This Row],[24]]+laps_times[[#This Row],[25]])</f>
        <v>6.1629629629629645E-2</v>
      </c>
      <c r="AI74" s="127">
        <f>IF(ISBLANK(laps_times[[#This Row],[26]]),"DNF",    rounds_cum_time[[#This Row],[25]]+laps_times[[#This Row],[26]])</f>
        <v>6.4258101851851865E-2</v>
      </c>
      <c r="AJ74" s="127">
        <f>IF(ISBLANK(laps_times[[#This Row],[27]]),"DNF",    rounds_cum_time[[#This Row],[26]]+laps_times[[#This Row],[27]])</f>
        <v>6.6832175925925941E-2</v>
      </c>
      <c r="AK74" s="127">
        <f>IF(ISBLANK(laps_times[[#This Row],[28]]),"DNF",    rounds_cum_time[[#This Row],[27]]+laps_times[[#This Row],[28]])</f>
        <v>6.9390046296296318E-2</v>
      </c>
      <c r="AL74" s="127">
        <f>IF(ISBLANK(laps_times[[#This Row],[29]]),"DNF",    rounds_cum_time[[#This Row],[28]]+laps_times[[#This Row],[29]])</f>
        <v>7.1980324074074092E-2</v>
      </c>
      <c r="AM74" s="127">
        <f>IF(ISBLANK(laps_times[[#This Row],[30]]),"DNF",    rounds_cum_time[[#This Row],[29]]+laps_times[[#This Row],[30]])</f>
        <v>7.4599537037037061E-2</v>
      </c>
      <c r="AN74" s="127">
        <f>IF(ISBLANK(laps_times[[#This Row],[31]]),"DNF",    rounds_cum_time[[#This Row],[30]]+laps_times[[#This Row],[31]])</f>
        <v>7.7240740740740763E-2</v>
      </c>
      <c r="AO74" s="127">
        <f>IF(ISBLANK(laps_times[[#This Row],[32]]),"DNF",    rounds_cum_time[[#This Row],[31]]+laps_times[[#This Row],[32]])</f>
        <v>7.9900462962962979E-2</v>
      </c>
      <c r="AP74" s="127">
        <f>IF(ISBLANK(laps_times[[#This Row],[33]]),"DNF",    rounds_cum_time[[#This Row],[32]]+laps_times[[#This Row],[33]])</f>
        <v>8.2549768518518529E-2</v>
      </c>
      <c r="AQ74" s="127">
        <f>IF(ISBLANK(laps_times[[#This Row],[34]]),"DNF",    rounds_cum_time[[#This Row],[33]]+laps_times[[#This Row],[34]])</f>
        <v>8.5163194444444451E-2</v>
      </c>
      <c r="AR74" s="127">
        <f>IF(ISBLANK(laps_times[[#This Row],[35]]),"DNF",    rounds_cum_time[[#This Row],[34]]+laps_times[[#This Row],[35]])</f>
        <v>8.7821759259259266E-2</v>
      </c>
      <c r="AS74" s="127">
        <f>IF(ISBLANK(laps_times[[#This Row],[36]]),"DNF",    rounds_cum_time[[#This Row],[35]]+laps_times[[#This Row],[36]])</f>
        <v>9.045949074074075E-2</v>
      </c>
      <c r="AT74" s="127">
        <f>IF(ISBLANK(laps_times[[#This Row],[37]]),"DNF",    rounds_cum_time[[#This Row],[36]]+laps_times[[#This Row],[37]])</f>
        <v>9.3112268518518532E-2</v>
      </c>
      <c r="AU74" s="127">
        <f>IF(ISBLANK(laps_times[[#This Row],[38]]),"DNF",    rounds_cum_time[[#This Row],[37]]+laps_times[[#This Row],[38]])</f>
        <v>9.5791666666666678E-2</v>
      </c>
      <c r="AV74" s="127">
        <f>IF(ISBLANK(laps_times[[#This Row],[39]]),"DNF",    rounds_cum_time[[#This Row],[38]]+laps_times[[#This Row],[39]])</f>
        <v>9.846527777777779E-2</v>
      </c>
      <c r="AW74" s="127">
        <f>IF(ISBLANK(laps_times[[#This Row],[40]]),"DNF",    rounds_cum_time[[#This Row],[39]]+laps_times[[#This Row],[40]])</f>
        <v>0.10118750000000001</v>
      </c>
      <c r="AX74" s="127">
        <f>IF(ISBLANK(laps_times[[#This Row],[41]]),"DNF",    rounds_cum_time[[#This Row],[40]]+laps_times[[#This Row],[41]])</f>
        <v>0.10393402777777778</v>
      </c>
      <c r="AY74" s="127">
        <f>IF(ISBLANK(laps_times[[#This Row],[42]]),"DNF",    rounds_cum_time[[#This Row],[41]]+laps_times[[#This Row],[42]])</f>
        <v>0.10669212962962964</v>
      </c>
      <c r="AZ74" s="127">
        <f>IF(ISBLANK(laps_times[[#This Row],[43]]),"DNF",    rounds_cum_time[[#This Row],[42]]+laps_times[[#This Row],[43]])</f>
        <v>0.10945717592592594</v>
      </c>
      <c r="BA74" s="127">
        <f>IF(ISBLANK(laps_times[[#This Row],[44]]),"DNF",    rounds_cum_time[[#This Row],[43]]+laps_times[[#This Row],[44]])</f>
        <v>0.11226851851851853</v>
      </c>
      <c r="BB74" s="127">
        <f>IF(ISBLANK(laps_times[[#This Row],[45]]),"DNF",    rounds_cum_time[[#This Row],[44]]+laps_times[[#This Row],[45]])</f>
        <v>0.11505555555555556</v>
      </c>
      <c r="BC74" s="127">
        <f>IF(ISBLANK(laps_times[[#This Row],[46]]),"DNF",    rounds_cum_time[[#This Row],[45]]+laps_times[[#This Row],[46]])</f>
        <v>0.11791203703703705</v>
      </c>
      <c r="BD74" s="127">
        <f>IF(ISBLANK(laps_times[[#This Row],[47]]),"DNF",    rounds_cum_time[[#This Row],[46]]+laps_times[[#This Row],[47]])</f>
        <v>0.12075000000000001</v>
      </c>
      <c r="BE74" s="127">
        <f>IF(ISBLANK(laps_times[[#This Row],[48]]),"DNF",    rounds_cum_time[[#This Row],[47]]+laps_times[[#This Row],[48]])</f>
        <v>0.12364004629629631</v>
      </c>
      <c r="BF74" s="127">
        <f>IF(ISBLANK(laps_times[[#This Row],[49]]),"DNF",    rounds_cum_time[[#This Row],[48]]+laps_times[[#This Row],[49]])</f>
        <v>0.12654745370370371</v>
      </c>
      <c r="BG74" s="127">
        <f>IF(ISBLANK(laps_times[[#This Row],[50]]),"DNF",    rounds_cum_time[[#This Row],[49]]+laps_times[[#This Row],[50]])</f>
        <v>0.1294201388888889</v>
      </c>
      <c r="BH74" s="127">
        <f>IF(ISBLANK(laps_times[[#This Row],[51]]),"DNF",    rounds_cum_time[[#This Row],[50]]+laps_times[[#This Row],[51]])</f>
        <v>0.13231712962962963</v>
      </c>
      <c r="BI74" s="127">
        <f>IF(ISBLANK(laps_times[[#This Row],[52]]),"DNF",    rounds_cum_time[[#This Row],[51]]+laps_times[[#This Row],[52]])</f>
        <v>0.13517708333333334</v>
      </c>
      <c r="BJ74" s="127">
        <f>IF(ISBLANK(laps_times[[#This Row],[53]]),"DNF",    rounds_cum_time[[#This Row],[52]]+laps_times[[#This Row],[53]])</f>
        <v>0.138125</v>
      </c>
      <c r="BK74" s="127">
        <f>IF(ISBLANK(laps_times[[#This Row],[54]]),"DNF",    rounds_cum_time[[#This Row],[53]]+laps_times[[#This Row],[54]])</f>
        <v>0.14111458333333332</v>
      </c>
      <c r="BL74" s="127">
        <f>IF(ISBLANK(laps_times[[#This Row],[55]]),"DNF",    rounds_cum_time[[#This Row],[54]]+laps_times[[#This Row],[55]])</f>
        <v>0.14404282407407407</v>
      </c>
      <c r="BM74" s="127">
        <f>IF(ISBLANK(laps_times[[#This Row],[56]]),"DNF",    rounds_cum_time[[#This Row],[55]]+laps_times[[#This Row],[56]])</f>
        <v>0.14703587962962963</v>
      </c>
      <c r="BN74" s="127">
        <f>IF(ISBLANK(laps_times[[#This Row],[57]]),"DNF",    rounds_cum_time[[#This Row],[56]]+laps_times[[#This Row],[57]])</f>
        <v>0.14997800925925928</v>
      </c>
      <c r="BO74" s="127">
        <f>IF(ISBLANK(laps_times[[#This Row],[58]]),"DNF",    rounds_cum_time[[#This Row],[57]]+laps_times[[#This Row],[58]])</f>
        <v>0.15290856481481482</v>
      </c>
      <c r="BP74" s="127">
        <f>IF(ISBLANK(laps_times[[#This Row],[59]]),"DNF",    rounds_cum_time[[#This Row],[58]]+laps_times[[#This Row],[59]])</f>
        <v>0.15595486111111112</v>
      </c>
      <c r="BQ74" s="127">
        <f>IF(ISBLANK(laps_times[[#This Row],[60]]),"DNF",    rounds_cum_time[[#This Row],[59]]+laps_times[[#This Row],[60]])</f>
        <v>0.15897800925925926</v>
      </c>
      <c r="BR74" s="127">
        <f>IF(ISBLANK(laps_times[[#This Row],[61]]),"DNF",    rounds_cum_time[[#This Row],[60]]+laps_times[[#This Row],[61]])</f>
        <v>0.16198726851851852</v>
      </c>
      <c r="BS74" s="127">
        <f>IF(ISBLANK(laps_times[[#This Row],[62]]),"DNF",    rounds_cum_time[[#This Row],[61]]+laps_times[[#This Row],[62]])</f>
        <v>0.16500462962962964</v>
      </c>
      <c r="BT74" s="128">
        <f>IF(ISBLANK(laps_times[[#This Row],[63]]),"DNF",    rounds_cum_time[[#This Row],[62]]+laps_times[[#This Row],[63]])</f>
        <v>0.16816550925925927</v>
      </c>
      <c r="BU74" s="128">
        <f>IF(ISBLANK(laps_times[[#This Row],[64]]),"DNF",    rounds_cum_time[[#This Row],[63]]+laps_times[[#This Row],[64]])</f>
        <v>0.17068287037037039</v>
      </c>
    </row>
    <row r="75" spans="2:73" x14ac:dyDescent="0.2">
      <c r="B75" s="124">
        <f>laps_times[[#This Row],[poř]]</f>
        <v>72</v>
      </c>
      <c r="C75" s="125">
        <f>laps_times[[#This Row],[s.č.]]</f>
        <v>85</v>
      </c>
      <c r="D75" s="125" t="str">
        <f>laps_times[[#This Row],[jméno]]</f>
        <v>Pechová Jaroslava</v>
      </c>
      <c r="E75" s="126">
        <f>laps_times[[#This Row],[roč]]</f>
        <v>1982</v>
      </c>
      <c r="F75" s="126" t="str">
        <f>laps_times[[#This Row],[kat]]</f>
        <v>Z2</v>
      </c>
      <c r="G75" s="126">
        <f>laps_times[[#This Row],[poř_kat]]</f>
        <v>4</v>
      </c>
      <c r="H75" s="125" t="str">
        <f>IF(ISBLANK(laps_times[[#This Row],[klub]]),"-",laps_times[[#This Row],[klub]])</f>
        <v>Mexico team</v>
      </c>
      <c r="I75" s="161">
        <f>laps_times[[#This Row],[celk. čas]]</f>
        <v>0.17098611111111109</v>
      </c>
      <c r="J75" s="127">
        <f>laps_times[[#This Row],[1]]</f>
        <v>2.6655092592592594E-3</v>
      </c>
      <c r="K75" s="127">
        <f>IF(ISBLANK(laps_times[[#This Row],[2]]),"DNF",    rounds_cum_time[[#This Row],[1]]+laps_times[[#This Row],[2]])</f>
        <v>4.9861111111111113E-3</v>
      </c>
      <c r="L75" s="127">
        <f>IF(ISBLANK(laps_times[[#This Row],[3]]),"DNF",    rounds_cum_time[[#This Row],[2]]+laps_times[[#This Row],[3]])</f>
        <v>7.3287037037037036E-3</v>
      </c>
      <c r="M75" s="127">
        <f>IF(ISBLANK(laps_times[[#This Row],[4]]),"DNF",    rounds_cum_time[[#This Row],[3]]+laps_times[[#This Row],[4]])</f>
        <v>9.7245370370370367E-3</v>
      </c>
      <c r="N75" s="127">
        <f>IF(ISBLANK(laps_times[[#This Row],[5]]),"DNF",    rounds_cum_time[[#This Row],[4]]+laps_times[[#This Row],[5]])</f>
        <v>1.2127314814814815E-2</v>
      </c>
      <c r="O75" s="127">
        <f>IF(ISBLANK(laps_times[[#This Row],[6]]),"DNF",    rounds_cum_time[[#This Row],[5]]+laps_times[[#This Row],[6]])</f>
        <v>1.4572916666666666E-2</v>
      </c>
      <c r="P75" s="127">
        <f>IF(ISBLANK(laps_times[[#This Row],[7]]),"DNF",    rounds_cum_time[[#This Row],[6]]+laps_times[[#This Row],[7]])</f>
        <v>1.6997685185185185E-2</v>
      </c>
      <c r="Q75" s="127">
        <f>IF(ISBLANK(laps_times[[#This Row],[8]]),"DNF",    rounds_cum_time[[#This Row],[7]]+laps_times[[#This Row],[8]])</f>
        <v>1.9450231481481482E-2</v>
      </c>
      <c r="R75" s="127">
        <f>IF(ISBLANK(laps_times[[#This Row],[9]]),"DNF",    rounds_cum_time[[#This Row],[8]]+laps_times[[#This Row],[9]])</f>
        <v>2.1943287037037035E-2</v>
      </c>
      <c r="S75" s="127">
        <f>IF(ISBLANK(laps_times[[#This Row],[10]]),"DNF",    rounds_cum_time[[#This Row],[9]]+laps_times[[#This Row],[10]])</f>
        <v>2.4421296296296295E-2</v>
      </c>
      <c r="T75" s="127">
        <f>IF(ISBLANK(laps_times[[#This Row],[11]]),"DNF",    rounds_cum_time[[#This Row],[10]]+laps_times[[#This Row],[11]])</f>
        <v>2.6819444444444444E-2</v>
      </c>
      <c r="U75" s="127">
        <f>IF(ISBLANK(laps_times[[#This Row],[12]]),"DNF",    rounds_cum_time[[#This Row],[11]]+laps_times[[#This Row],[12]])</f>
        <v>2.9216435185185186E-2</v>
      </c>
      <c r="V75" s="127">
        <f>IF(ISBLANK(laps_times[[#This Row],[13]]),"DNF",    rounds_cum_time[[#This Row],[12]]+laps_times[[#This Row],[13]])</f>
        <v>3.1628472222222224E-2</v>
      </c>
      <c r="W75" s="127">
        <f>IF(ISBLANK(laps_times[[#This Row],[14]]),"DNF",    rounds_cum_time[[#This Row],[13]]+laps_times[[#This Row],[14]])</f>
        <v>3.4084490740740742E-2</v>
      </c>
      <c r="X75" s="127">
        <f>IF(ISBLANK(laps_times[[#This Row],[15]]),"DNF",    rounds_cum_time[[#This Row],[14]]+laps_times[[#This Row],[15]])</f>
        <v>3.6535879629629633E-2</v>
      </c>
      <c r="Y75" s="127">
        <f>IF(ISBLANK(laps_times[[#This Row],[16]]),"DNF",    rounds_cum_time[[#This Row],[15]]+laps_times[[#This Row],[16]])</f>
        <v>3.9002314814814816E-2</v>
      </c>
      <c r="Z75" s="127">
        <f>IF(ISBLANK(laps_times[[#This Row],[17]]),"DNF",    rounds_cum_time[[#This Row],[16]]+laps_times[[#This Row],[17]])</f>
        <v>4.1502314814814818E-2</v>
      </c>
      <c r="AA75" s="127">
        <f>IF(ISBLANK(laps_times[[#This Row],[18]]),"DNF",    rounds_cum_time[[#This Row],[17]]+laps_times[[#This Row],[18]])</f>
        <v>4.4062500000000004E-2</v>
      </c>
      <c r="AB75" s="127">
        <f>IF(ISBLANK(laps_times[[#This Row],[19]]),"DNF",    rounds_cum_time[[#This Row],[18]]+laps_times[[#This Row],[19]])</f>
        <v>4.6607638888888893E-2</v>
      </c>
      <c r="AC75" s="127">
        <f>IF(ISBLANK(laps_times[[#This Row],[20]]),"DNF",    rounds_cum_time[[#This Row],[19]]+laps_times[[#This Row],[20]])</f>
        <v>4.9156250000000005E-2</v>
      </c>
      <c r="AD75" s="127">
        <f>IF(ISBLANK(laps_times[[#This Row],[21]]),"DNF",    rounds_cum_time[[#This Row],[20]]+laps_times[[#This Row],[21]])</f>
        <v>5.1701388888888894E-2</v>
      </c>
      <c r="AE75" s="127">
        <f>IF(ISBLANK(laps_times[[#This Row],[22]]),"DNF",    rounds_cum_time[[#This Row],[21]]+laps_times[[#This Row],[22]])</f>
        <v>5.4207175925925929E-2</v>
      </c>
      <c r="AF75" s="127">
        <f>IF(ISBLANK(laps_times[[#This Row],[23]]),"DNF",    rounds_cum_time[[#This Row],[22]]+laps_times[[#This Row],[23]])</f>
        <v>5.6689814814814818E-2</v>
      </c>
      <c r="AG75" s="127">
        <f>IF(ISBLANK(laps_times[[#This Row],[24]]),"DNF",    rounds_cum_time[[#This Row],[23]]+laps_times[[#This Row],[24]])</f>
        <v>5.9223379629629633E-2</v>
      </c>
      <c r="AH75" s="127">
        <f>IF(ISBLANK(laps_times[[#This Row],[25]]),"DNF",    rounds_cum_time[[#This Row],[24]]+laps_times[[#This Row],[25]])</f>
        <v>6.1706018518518521E-2</v>
      </c>
      <c r="AI75" s="127">
        <f>IF(ISBLANK(laps_times[[#This Row],[26]]),"DNF",    rounds_cum_time[[#This Row],[25]]+laps_times[[#This Row],[26]])</f>
        <v>6.4178240740740744E-2</v>
      </c>
      <c r="AJ75" s="127">
        <f>IF(ISBLANK(laps_times[[#This Row],[27]]),"DNF",    rounds_cum_time[[#This Row],[26]]+laps_times[[#This Row],[27]])</f>
        <v>6.6657407407407415E-2</v>
      </c>
      <c r="AK75" s="127">
        <f>IF(ISBLANK(laps_times[[#This Row],[28]]),"DNF",    rounds_cum_time[[#This Row],[27]]+laps_times[[#This Row],[28]])</f>
        <v>6.9184027777777782E-2</v>
      </c>
      <c r="AL75" s="127">
        <f>IF(ISBLANK(laps_times[[#This Row],[29]]),"DNF",    rounds_cum_time[[#This Row],[28]]+laps_times[[#This Row],[29]])</f>
        <v>7.178009259259259E-2</v>
      </c>
      <c r="AM75" s="127">
        <f>IF(ISBLANK(laps_times[[#This Row],[30]]),"DNF",    rounds_cum_time[[#This Row],[29]]+laps_times[[#This Row],[30]])</f>
        <v>7.4358796296296298E-2</v>
      </c>
      <c r="AN75" s="127">
        <f>IF(ISBLANK(laps_times[[#This Row],[31]]),"DNF",    rounds_cum_time[[#This Row],[30]]+laps_times[[#This Row],[31]])</f>
        <v>7.6892361111111113E-2</v>
      </c>
      <c r="AO75" s="127">
        <f>IF(ISBLANK(laps_times[[#This Row],[32]]),"DNF",    rounds_cum_time[[#This Row],[31]]+laps_times[[#This Row],[32]])</f>
        <v>7.9454861111111108E-2</v>
      </c>
      <c r="AP75" s="127">
        <f>IF(ISBLANK(laps_times[[#This Row],[33]]),"DNF",    rounds_cum_time[[#This Row],[32]]+laps_times[[#This Row],[33]])</f>
        <v>8.2052083333333331E-2</v>
      </c>
      <c r="AQ75" s="127">
        <f>IF(ISBLANK(laps_times[[#This Row],[34]]),"DNF",    rounds_cum_time[[#This Row],[33]]+laps_times[[#This Row],[34]])</f>
        <v>8.4680555555555551E-2</v>
      </c>
      <c r="AR75" s="127">
        <f>IF(ISBLANK(laps_times[[#This Row],[35]]),"DNF",    rounds_cum_time[[#This Row],[34]]+laps_times[[#This Row],[35]])</f>
        <v>8.7388888888888877E-2</v>
      </c>
      <c r="AS75" s="127">
        <f>IF(ISBLANK(laps_times[[#This Row],[36]]),"DNF",    rounds_cum_time[[#This Row],[35]]+laps_times[[#This Row],[36]])</f>
        <v>9.0046296296296291E-2</v>
      </c>
      <c r="AT75" s="127">
        <f>IF(ISBLANK(laps_times[[#This Row],[37]]),"DNF",    rounds_cum_time[[#This Row],[36]]+laps_times[[#This Row],[37]])</f>
        <v>9.2726851851851852E-2</v>
      </c>
      <c r="AU75" s="127">
        <f>IF(ISBLANK(laps_times[[#This Row],[38]]),"DNF",    rounds_cum_time[[#This Row],[37]]+laps_times[[#This Row],[38]])</f>
        <v>9.5456018518518523E-2</v>
      </c>
      <c r="AV75" s="127">
        <f>IF(ISBLANK(laps_times[[#This Row],[39]]),"DNF",    rounds_cum_time[[#This Row],[38]]+laps_times[[#This Row],[39]])</f>
        <v>9.8188657407407412E-2</v>
      </c>
      <c r="AW75" s="127">
        <f>IF(ISBLANK(laps_times[[#This Row],[40]]),"DNF",    rounds_cum_time[[#This Row],[39]]+laps_times[[#This Row],[40]])</f>
        <v>0.10092824074074075</v>
      </c>
      <c r="AX75" s="127">
        <f>IF(ISBLANK(laps_times[[#This Row],[41]]),"DNF",    rounds_cum_time[[#This Row],[40]]+laps_times[[#This Row],[41]])</f>
        <v>0.1036863425925926</v>
      </c>
      <c r="AY75" s="127">
        <f>IF(ISBLANK(laps_times[[#This Row],[42]]),"DNF",    rounds_cum_time[[#This Row],[41]]+laps_times[[#This Row],[42]])</f>
        <v>0.10645601851851853</v>
      </c>
      <c r="AZ75" s="127">
        <f>IF(ISBLANK(laps_times[[#This Row],[43]]),"DNF",    rounds_cum_time[[#This Row],[42]]+laps_times[[#This Row],[43]])</f>
        <v>0.10925462962962965</v>
      </c>
      <c r="BA75" s="127">
        <f>IF(ISBLANK(laps_times[[#This Row],[44]]),"DNF",    rounds_cum_time[[#This Row],[43]]+laps_times[[#This Row],[44]])</f>
        <v>0.11200115740740742</v>
      </c>
      <c r="BB75" s="127">
        <f>IF(ISBLANK(laps_times[[#This Row],[45]]),"DNF",    rounds_cum_time[[#This Row],[44]]+laps_times[[#This Row],[45]])</f>
        <v>0.11470601851851853</v>
      </c>
      <c r="BC75" s="127">
        <f>IF(ISBLANK(laps_times[[#This Row],[46]]),"DNF",    rounds_cum_time[[#This Row],[45]]+laps_times[[#This Row],[46]])</f>
        <v>0.11738078703703704</v>
      </c>
      <c r="BD75" s="127">
        <f>IF(ISBLANK(laps_times[[#This Row],[47]]),"DNF",    rounds_cum_time[[#This Row],[46]]+laps_times[[#This Row],[47]])</f>
        <v>0.12012847222222223</v>
      </c>
      <c r="BE75" s="127">
        <f>IF(ISBLANK(laps_times[[#This Row],[48]]),"DNF",    rounds_cum_time[[#This Row],[47]]+laps_times[[#This Row],[48]])</f>
        <v>0.122875</v>
      </c>
      <c r="BF75" s="127">
        <f>IF(ISBLANK(laps_times[[#This Row],[49]]),"DNF",    rounds_cum_time[[#This Row],[48]]+laps_times[[#This Row],[49]])</f>
        <v>0.12572337962962962</v>
      </c>
      <c r="BG75" s="127">
        <f>IF(ISBLANK(laps_times[[#This Row],[50]]),"DNF",    rounds_cum_time[[#This Row],[49]]+laps_times[[#This Row],[50]])</f>
        <v>0.12864699074074074</v>
      </c>
      <c r="BH75" s="127">
        <f>IF(ISBLANK(laps_times[[#This Row],[51]]),"DNF",    rounds_cum_time[[#This Row],[50]]+laps_times[[#This Row],[51]])</f>
        <v>0.13162268518518519</v>
      </c>
      <c r="BI75" s="127">
        <f>IF(ISBLANK(laps_times[[#This Row],[52]]),"DNF",    rounds_cum_time[[#This Row],[51]]+laps_times[[#This Row],[52]])</f>
        <v>0.13453124999999999</v>
      </c>
      <c r="BJ75" s="127">
        <f>IF(ISBLANK(laps_times[[#This Row],[53]]),"DNF",    rounds_cum_time[[#This Row],[52]]+laps_times[[#This Row],[53]])</f>
        <v>0.13751967592592593</v>
      </c>
      <c r="BK75" s="127">
        <f>IF(ISBLANK(laps_times[[#This Row],[54]]),"DNF",    rounds_cum_time[[#This Row],[53]]+laps_times[[#This Row],[54]])</f>
        <v>0.14049421296296297</v>
      </c>
      <c r="BL75" s="127">
        <f>IF(ISBLANK(laps_times[[#This Row],[55]]),"DNF",    rounds_cum_time[[#This Row],[54]]+laps_times[[#This Row],[55]])</f>
        <v>0.14338657407407407</v>
      </c>
      <c r="BM75" s="127">
        <f>IF(ISBLANK(laps_times[[#This Row],[56]]),"DNF",    rounds_cum_time[[#This Row],[55]]+laps_times[[#This Row],[56]])</f>
        <v>0.14632060185185183</v>
      </c>
      <c r="BN75" s="127">
        <f>IF(ISBLANK(laps_times[[#This Row],[57]]),"DNF",    rounds_cum_time[[#This Row],[56]]+laps_times[[#This Row],[57]])</f>
        <v>0.14928356481481481</v>
      </c>
      <c r="BO75" s="127">
        <f>IF(ISBLANK(laps_times[[#This Row],[58]]),"DNF",    rounds_cum_time[[#This Row],[57]]+laps_times[[#This Row],[58]])</f>
        <v>0.15231481481481482</v>
      </c>
      <c r="BP75" s="127">
        <f>IF(ISBLANK(laps_times[[#This Row],[59]]),"DNF",    rounds_cum_time[[#This Row],[58]]+laps_times[[#This Row],[59]])</f>
        <v>0.15538773148148149</v>
      </c>
      <c r="BQ75" s="127">
        <f>IF(ISBLANK(laps_times[[#This Row],[60]]),"DNF",    rounds_cum_time[[#This Row],[59]]+laps_times[[#This Row],[60]])</f>
        <v>0.15847453703703704</v>
      </c>
      <c r="BR75" s="127">
        <f>IF(ISBLANK(laps_times[[#This Row],[61]]),"DNF",    rounds_cum_time[[#This Row],[60]]+laps_times[[#This Row],[61]])</f>
        <v>0.16155439814814815</v>
      </c>
      <c r="BS75" s="127">
        <f>IF(ISBLANK(laps_times[[#This Row],[62]]),"DNF",    rounds_cum_time[[#This Row],[61]]+laps_times[[#This Row],[62]])</f>
        <v>0.16468981481481482</v>
      </c>
      <c r="BT75" s="128">
        <f>IF(ISBLANK(laps_times[[#This Row],[63]]),"DNF",    rounds_cum_time[[#This Row],[62]]+laps_times[[#This Row],[63]])</f>
        <v>0.16787962962962963</v>
      </c>
      <c r="BU75" s="128">
        <f>IF(ISBLANK(laps_times[[#This Row],[64]]),"DNF",    rounds_cum_time[[#This Row],[63]]+laps_times[[#This Row],[64]])</f>
        <v>0.17098611111111112</v>
      </c>
    </row>
    <row r="76" spans="2:73" x14ac:dyDescent="0.2">
      <c r="B76" s="124">
        <f>laps_times[[#This Row],[poř]]</f>
        <v>73</v>
      </c>
      <c r="C76" s="125">
        <f>laps_times[[#This Row],[s.č.]]</f>
        <v>63</v>
      </c>
      <c r="D76" s="125" t="str">
        <f>laps_times[[#This Row],[jméno]]</f>
        <v>Kyselý Petr</v>
      </c>
      <c r="E76" s="126">
        <f>laps_times[[#This Row],[roč]]</f>
        <v>1964</v>
      </c>
      <c r="F76" s="126" t="str">
        <f>laps_times[[#This Row],[kat]]</f>
        <v>M50</v>
      </c>
      <c r="G76" s="126">
        <f>laps_times[[#This Row],[poř_kat]]</f>
        <v>15</v>
      </c>
      <c r="H76" s="125" t="str">
        <f>IF(ISBLANK(laps_times[[#This Row],[klub]]),"-",laps_times[[#This Row],[klub]])</f>
        <v>TJ Zduchovice</v>
      </c>
      <c r="I76" s="161">
        <f>laps_times[[#This Row],[celk. čas]]</f>
        <v>0.17207870370370371</v>
      </c>
      <c r="J76" s="127">
        <f>laps_times[[#This Row],[1]]</f>
        <v>3.2581018518518519E-3</v>
      </c>
      <c r="K76" s="127">
        <f>IF(ISBLANK(laps_times[[#This Row],[2]]),"DNF",    rounds_cum_time[[#This Row],[1]]+laps_times[[#This Row],[2]])</f>
        <v>5.7951388888888887E-3</v>
      </c>
      <c r="L76" s="127">
        <f>IF(ISBLANK(laps_times[[#This Row],[3]]),"DNF",    rounds_cum_time[[#This Row],[2]]+laps_times[[#This Row],[3]])</f>
        <v>8.3171296296296292E-3</v>
      </c>
      <c r="M76" s="127">
        <f>IF(ISBLANK(laps_times[[#This Row],[4]]),"DNF",    rounds_cum_time[[#This Row],[3]]+laps_times[[#This Row],[4]])</f>
        <v>1.0846064814814815E-2</v>
      </c>
      <c r="N76" s="127">
        <f>IF(ISBLANK(laps_times[[#This Row],[5]]),"DNF",    rounds_cum_time[[#This Row],[4]]+laps_times[[#This Row],[5]])</f>
        <v>1.3354166666666667E-2</v>
      </c>
      <c r="O76" s="127">
        <f>IF(ISBLANK(laps_times[[#This Row],[6]]),"DNF",    rounds_cum_time[[#This Row],[5]]+laps_times[[#This Row],[6]])</f>
        <v>1.587152777777778E-2</v>
      </c>
      <c r="P76" s="127">
        <f>IF(ISBLANK(laps_times[[#This Row],[7]]),"DNF",    rounds_cum_time[[#This Row],[6]]+laps_times[[#This Row],[7]])</f>
        <v>1.846064814814815E-2</v>
      </c>
      <c r="Q76" s="127">
        <f>IF(ISBLANK(laps_times[[#This Row],[8]]),"DNF",    rounds_cum_time[[#This Row],[7]]+laps_times[[#This Row],[8]])</f>
        <v>2.0918981481481483E-2</v>
      </c>
      <c r="R76" s="127">
        <f>IF(ISBLANK(laps_times[[#This Row],[9]]),"DNF",    rounds_cum_time[[#This Row],[8]]+laps_times[[#This Row],[9]])</f>
        <v>2.3400462962962963E-2</v>
      </c>
      <c r="S76" s="127">
        <f>IF(ISBLANK(laps_times[[#This Row],[10]]),"DNF",    rounds_cum_time[[#This Row],[9]]+laps_times[[#This Row],[10]])</f>
        <v>2.5921296296296296E-2</v>
      </c>
      <c r="T76" s="127">
        <f>IF(ISBLANK(laps_times[[#This Row],[11]]),"DNF",    rounds_cum_time[[#This Row],[10]]+laps_times[[#This Row],[11]])</f>
        <v>2.8462962962962964E-2</v>
      </c>
      <c r="U76" s="127">
        <f>IF(ISBLANK(laps_times[[#This Row],[12]]),"DNF",    rounds_cum_time[[#This Row],[11]]+laps_times[[#This Row],[12]])</f>
        <v>3.1049768518518518E-2</v>
      </c>
      <c r="V76" s="127">
        <f>IF(ISBLANK(laps_times[[#This Row],[13]]),"DNF",    rounds_cum_time[[#This Row],[12]]+laps_times[[#This Row],[13]])</f>
        <v>3.3636574074074076E-2</v>
      </c>
      <c r="W76" s="127">
        <f>IF(ISBLANK(laps_times[[#This Row],[14]]),"DNF",    rounds_cum_time[[#This Row],[13]]+laps_times[[#This Row],[14]])</f>
        <v>3.6158564814814817E-2</v>
      </c>
      <c r="X76" s="127">
        <f>IF(ISBLANK(laps_times[[#This Row],[15]]),"DNF",    rounds_cum_time[[#This Row],[14]]+laps_times[[#This Row],[15]])</f>
        <v>3.8636574074074073E-2</v>
      </c>
      <c r="Y76" s="127">
        <f>IF(ISBLANK(laps_times[[#This Row],[16]]),"DNF",    rounds_cum_time[[#This Row],[15]]+laps_times[[#This Row],[16]])</f>
        <v>4.1144675925925925E-2</v>
      </c>
      <c r="Z76" s="127">
        <f>IF(ISBLANK(laps_times[[#This Row],[17]]),"DNF",    rounds_cum_time[[#This Row],[16]]+laps_times[[#This Row],[17]])</f>
        <v>4.3660879629629626E-2</v>
      </c>
      <c r="AA76" s="127">
        <f>IF(ISBLANK(laps_times[[#This Row],[18]]),"DNF",    rounds_cum_time[[#This Row],[17]]+laps_times[[#This Row],[18]])</f>
        <v>4.6163194444444444E-2</v>
      </c>
      <c r="AB76" s="127">
        <f>IF(ISBLANK(laps_times[[#This Row],[19]]),"DNF",    rounds_cum_time[[#This Row],[18]]+laps_times[[#This Row],[19]])</f>
        <v>4.8755787037037035E-2</v>
      </c>
      <c r="AC76" s="127">
        <f>IF(ISBLANK(laps_times[[#This Row],[20]]),"DNF",    rounds_cum_time[[#This Row],[19]]+laps_times[[#This Row],[20]])</f>
        <v>5.1253472222222221E-2</v>
      </c>
      <c r="AD76" s="127">
        <f>IF(ISBLANK(laps_times[[#This Row],[21]]),"DNF",    rounds_cum_time[[#This Row],[20]]+laps_times[[#This Row],[21]])</f>
        <v>5.3815972222222223E-2</v>
      </c>
      <c r="AE76" s="127">
        <f>IF(ISBLANK(laps_times[[#This Row],[22]]),"DNF",    rounds_cum_time[[#This Row],[21]]+laps_times[[#This Row],[22]])</f>
        <v>5.642476851851852E-2</v>
      </c>
      <c r="AF76" s="127">
        <f>IF(ISBLANK(laps_times[[#This Row],[23]]),"DNF",    rounds_cum_time[[#This Row],[22]]+laps_times[[#This Row],[23]])</f>
        <v>5.9032407407407408E-2</v>
      </c>
      <c r="AG76" s="127">
        <f>IF(ISBLANK(laps_times[[#This Row],[24]]),"DNF",    rounds_cum_time[[#This Row],[23]]+laps_times[[#This Row],[24]])</f>
        <v>6.1618055555555558E-2</v>
      </c>
      <c r="AH76" s="127">
        <f>IF(ISBLANK(laps_times[[#This Row],[25]]),"DNF",    rounds_cum_time[[#This Row],[24]]+laps_times[[#This Row],[25]])</f>
        <v>6.4202546296296292E-2</v>
      </c>
      <c r="AI76" s="127">
        <f>IF(ISBLANK(laps_times[[#This Row],[26]]),"DNF",    rounds_cum_time[[#This Row],[25]]+laps_times[[#This Row],[26]])</f>
        <v>6.678935185185185E-2</v>
      </c>
      <c r="AJ76" s="127">
        <f>IF(ISBLANK(laps_times[[#This Row],[27]]),"DNF",    rounds_cum_time[[#This Row],[26]]+laps_times[[#This Row],[27]])</f>
        <v>6.9377314814814808E-2</v>
      </c>
      <c r="AK76" s="127">
        <f>IF(ISBLANK(laps_times[[#This Row],[28]]),"DNF",    rounds_cum_time[[#This Row],[27]]+laps_times[[#This Row],[28]])</f>
        <v>7.2063657407407403E-2</v>
      </c>
      <c r="AL76" s="127">
        <f>IF(ISBLANK(laps_times[[#This Row],[29]]),"DNF",    rounds_cum_time[[#This Row],[28]]+laps_times[[#This Row],[29]])</f>
        <v>7.4663194444444442E-2</v>
      </c>
      <c r="AM76" s="127">
        <f>IF(ISBLANK(laps_times[[#This Row],[30]]),"DNF",    rounds_cum_time[[#This Row],[29]]+laps_times[[#This Row],[30]])</f>
        <v>7.727893518518518E-2</v>
      </c>
      <c r="AN76" s="127">
        <f>IF(ISBLANK(laps_times[[#This Row],[31]]),"DNF",    rounds_cum_time[[#This Row],[30]]+laps_times[[#This Row],[31]])</f>
        <v>7.9966435185185175E-2</v>
      </c>
      <c r="AO76" s="127">
        <f>IF(ISBLANK(laps_times[[#This Row],[32]]),"DNF",    rounds_cum_time[[#This Row],[31]]+laps_times[[#This Row],[32]])</f>
        <v>8.2579861111111097E-2</v>
      </c>
      <c r="AP76" s="127">
        <f>IF(ISBLANK(laps_times[[#This Row],[33]]),"DNF",    rounds_cum_time[[#This Row],[32]]+laps_times[[#This Row],[33]])</f>
        <v>8.5238425925925912E-2</v>
      </c>
      <c r="AQ76" s="127">
        <f>IF(ISBLANK(laps_times[[#This Row],[34]]),"DNF",    rounds_cum_time[[#This Row],[33]]+laps_times[[#This Row],[34]])</f>
        <v>8.7951388888888871E-2</v>
      </c>
      <c r="AR76" s="127">
        <f>IF(ISBLANK(laps_times[[#This Row],[35]]),"DNF",    rounds_cum_time[[#This Row],[34]]+laps_times[[#This Row],[35]])</f>
        <v>9.0635416666666649E-2</v>
      </c>
      <c r="AS76" s="127">
        <f>IF(ISBLANK(laps_times[[#This Row],[36]]),"DNF",    rounds_cum_time[[#This Row],[35]]+laps_times[[#This Row],[36]])</f>
        <v>9.3339120370370357E-2</v>
      </c>
      <c r="AT76" s="127">
        <f>IF(ISBLANK(laps_times[[#This Row],[37]]),"DNF",    rounds_cum_time[[#This Row],[36]]+laps_times[[#This Row],[37]])</f>
        <v>9.6055555555555547E-2</v>
      </c>
      <c r="AU76" s="127">
        <f>IF(ISBLANK(laps_times[[#This Row],[38]]),"DNF",    rounds_cum_time[[#This Row],[37]]+laps_times[[#This Row],[38]])</f>
        <v>9.8781249999999987E-2</v>
      </c>
      <c r="AV76" s="127">
        <f>IF(ISBLANK(laps_times[[#This Row],[39]]),"DNF",    rounds_cum_time[[#This Row],[38]]+laps_times[[#This Row],[39]])</f>
        <v>0.10155555555555554</v>
      </c>
      <c r="AW76" s="127">
        <f>IF(ISBLANK(laps_times[[#This Row],[40]]),"DNF",    rounds_cum_time[[#This Row],[39]]+laps_times[[#This Row],[40]])</f>
        <v>0.10435879629629628</v>
      </c>
      <c r="AX76" s="127">
        <f>IF(ISBLANK(laps_times[[#This Row],[41]]),"DNF",    rounds_cum_time[[#This Row],[40]]+laps_times[[#This Row],[41]])</f>
        <v>0.10712268518518517</v>
      </c>
      <c r="AY76" s="127">
        <f>IF(ISBLANK(laps_times[[#This Row],[42]]),"DNF",    rounds_cum_time[[#This Row],[41]]+laps_times[[#This Row],[42]])</f>
        <v>0.10996064814814813</v>
      </c>
      <c r="AZ76" s="127">
        <f>IF(ISBLANK(laps_times[[#This Row],[43]]),"DNF",    rounds_cum_time[[#This Row],[42]]+laps_times[[#This Row],[43]])</f>
        <v>0.11293865740740738</v>
      </c>
      <c r="BA76" s="127">
        <f>IF(ISBLANK(laps_times[[#This Row],[44]]),"DNF",    rounds_cum_time[[#This Row],[43]]+laps_times[[#This Row],[44]])</f>
        <v>0.11571412037037035</v>
      </c>
      <c r="BB76" s="127">
        <f>IF(ISBLANK(laps_times[[#This Row],[45]]),"DNF",    rounds_cum_time[[#This Row],[44]]+laps_times[[#This Row],[45]])</f>
        <v>0.11860648148148147</v>
      </c>
      <c r="BC76" s="127">
        <f>IF(ISBLANK(laps_times[[#This Row],[46]]),"DNF",    rounds_cum_time[[#This Row],[45]]+laps_times[[#This Row],[46]])</f>
        <v>0.1214560185185185</v>
      </c>
      <c r="BD76" s="127">
        <f>IF(ISBLANK(laps_times[[#This Row],[47]]),"DNF",    rounds_cum_time[[#This Row],[46]]+laps_times[[#This Row],[47]])</f>
        <v>0.12429513888888888</v>
      </c>
      <c r="BE76" s="127">
        <f>IF(ISBLANK(laps_times[[#This Row],[48]]),"DNF",    rounds_cum_time[[#This Row],[47]]+laps_times[[#This Row],[48]])</f>
        <v>0.12718981481481481</v>
      </c>
      <c r="BF76" s="127">
        <f>IF(ISBLANK(laps_times[[#This Row],[49]]),"DNF",    rounds_cum_time[[#This Row],[48]]+laps_times[[#This Row],[49]])</f>
        <v>0.13008796296296296</v>
      </c>
      <c r="BG76" s="127">
        <f>IF(ISBLANK(laps_times[[#This Row],[50]]),"DNF",    rounds_cum_time[[#This Row],[49]]+laps_times[[#This Row],[50]])</f>
        <v>0.13308217592592592</v>
      </c>
      <c r="BH76" s="127">
        <f>IF(ISBLANK(laps_times[[#This Row],[51]]),"DNF",    rounds_cum_time[[#This Row],[50]]+laps_times[[#This Row],[51]])</f>
        <v>0.13593749999999999</v>
      </c>
      <c r="BI76" s="127">
        <f>IF(ISBLANK(laps_times[[#This Row],[52]]),"DNF",    rounds_cum_time[[#This Row],[51]]+laps_times[[#This Row],[52]])</f>
        <v>0.13888194444444443</v>
      </c>
      <c r="BJ76" s="127">
        <f>IF(ISBLANK(laps_times[[#This Row],[53]]),"DNF",    rounds_cum_time[[#This Row],[52]]+laps_times[[#This Row],[53]])</f>
        <v>0.14185185185185184</v>
      </c>
      <c r="BK76" s="127">
        <f>IF(ISBLANK(laps_times[[#This Row],[54]]),"DNF",    rounds_cum_time[[#This Row],[53]]+laps_times[[#This Row],[54]])</f>
        <v>0.14480555555555555</v>
      </c>
      <c r="BL76" s="127">
        <f>IF(ISBLANK(laps_times[[#This Row],[55]]),"DNF",    rounds_cum_time[[#This Row],[54]]+laps_times[[#This Row],[55]])</f>
        <v>0.14769097222222222</v>
      </c>
      <c r="BM76" s="127">
        <f>IF(ISBLANK(laps_times[[#This Row],[56]]),"DNF",    rounds_cum_time[[#This Row],[55]]+laps_times[[#This Row],[56]])</f>
        <v>0.15064236111111109</v>
      </c>
      <c r="BN76" s="127">
        <f>IF(ISBLANK(laps_times[[#This Row],[57]]),"DNF",    rounds_cum_time[[#This Row],[56]]+laps_times[[#This Row],[57]])</f>
        <v>0.15357060185185184</v>
      </c>
      <c r="BO76" s="127">
        <f>IF(ISBLANK(laps_times[[#This Row],[58]]),"DNF",    rounds_cum_time[[#This Row],[57]]+laps_times[[#This Row],[58]])</f>
        <v>0.15639351851851852</v>
      </c>
      <c r="BP76" s="127">
        <f>IF(ISBLANK(laps_times[[#This Row],[59]]),"DNF",    rounds_cum_time[[#This Row],[58]]+laps_times[[#This Row],[59]])</f>
        <v>0.15912152777777777</v>
      </c>
      <c r="BQ76" s="127">
        <f>IF(ISBLANK(laps_times[[#This Row],[60]]),"DNF",    rounds_cum_time[[#This Row],[59]]+laps_times[[#This Row],[60]])</f>
        <v>0.16181944444444443</v>
      </c>
      <c r="BR76" s="127">
        <f>IF(ISBLANK(laps_times[[#This Row],[61]]),"DNF",    rounds_cum_time[[#This Row],[60]]+laps_times[[#This Row],[61]])</f>
        <v>0.16444907407407405</v>
      </c>
      <c r="BS76" s="127">
        <f>IF(ISBLANK(laps_times[[#This Row],[62]]),"DNF",    rounds_cum_time[[#This Row],[61]]+laps_times[[#This Row],[62]])</f>
        <v>0.16712152777777775</v>
      </c>
      <c r="BT76" s="128">
        <f>IF(ISBLANK(laps_times[[#This Row],[63]]),"DNF",    rounds_cum_time[[#This Row],[62]]+laps_times[[#This Row],[63]])</f>
        <v>0.16966435185185183</v>
      </c>
      <c r="BU76" s="128">
        <f>IF(ISBLANK(laps_times[[#This Row],[64]]),"DNF",    rounds_cum_time[[#This Row],[63]]+laps_times[[#This Row],[64]])</f>
        <v>0.17207870370370368</v>
      </c>
    </row>
    <row r="77" spans="2:73" x14ac:dyDescent="0.2">
      <c r="B77" s="124">
        <f>laps_times[[#This Row],[poř]]</f>
        <v>74</v>
      </c>
      <c r="C77" s="125">
        <f>laps_times[[#This Row],[s.č.]]</f>
        <v>60</v>
      </c>
      <c r="D77" s="125" t="str">
        <f>laps_times[[#This Row],[jméno]]</f>
        <v>Krumer Miroslav</v>
      </c>
      <c r="E77" s="126">
        <f>laps_times[[#This Row],[roč]]</f>
        <v>1949</v>
      </c>
      <c r="F77" s="126" t="str">
        <f>laps_times[[#This Row],[kat]]</f>
        <v>M60</v>
      </c>
      <c r="G77" s="126">
        <f>laps_times[[#This Row],[poř_kat]]</f>
        <v>4</v>
      </c>
      <c r="H77" s="125" t="str">
        <f>IF(ISBLANK(laps_times[[#This Row],[klub]]),"-",laps_times[[#This Row],[klub]])</f>
        <v>MK Ostrov</v>
      </c>
      <c r="I77" s="161">
        <f>laps_times[[#This Row],[celk. čas]]</f>
        <v>0.17438773148148148</v>
      </c>
      <c r="J77" s="127">
        <f>laps_times[[#This Row],[1]]</f>
        <v>3.2222222222222218E-3</v>
      </c>
      <c r="K77" s="127">
        <f>IF(ISBLANK(laps_times[[#This Row],[2]]),"DNF",    rounds_cum_time[[#This Row],[1]]+laps_times[[#This Row],[2]])</f>
        <v>5.7372685185185183E-3</v>
      </c>
      <c r="L77" s="127">
        <f>IF(ISBLANK(laps_times[[#This Row],[3]]),"DNF",    rounds_cum_time[[#This Row],[2]]+laps_times[[#This Row],[3]])</f>
        <v>8.2094907407407412E-3</v>
      </c>
      <c r="M77" s="127">
        <f>IF(ISBLANK(laps_times[[#This Row],[4]]),"DNF",    rounds_cum_time[[#This Row],[3]]+laps_times[[#This Row],[4]])</f>
        <v>1.0699074074074074E-2</v>
      </c>
      <c r="N77" s="127">
        <f>IF(ISBLANK(laps_times[[#This Row],[5]]),"DNF",    rounds_cum_time[[#This Row],[4]]+laps_times[[#This Row],[5]])</f>
        <v>1.3208333333333334E-2</v>
      </c>
      <c r="O77" s="127">
        <f>IF(ISBLANK(laps_times[[#This Row],[6]]),"DNF",    rounds_cum_time[[#This Row],[5]]+laps_times[[#This Row],[6]])</f>
        <v>1.571875E-2</v>
      </c>
      <c r="P77" s="127">
        <f>IF(ISBLANK(laps_times[[#This Row],[7]]),"DNF",    rounds_cum_time[[#This Row],[6]]+laps_times[[#This Row],[7]])</f>
        <v>1.8244212962962962E-2</v>
      </c>
      <c r="Q77" s="127">
        <f>IF(ISBLANK(laps_times[[#This Row],[8]]),"DNF",    rounds_cum_time[[#This Row],[7]]+laps_times[[#This Row],[8]])</f>
        <v>2.0747685185185185E-2</v>
      </c>
      <c r="R77" s="127">
        <f>IF(ISBLANK(laps_times[[#This Row],[9]]),"DNF",    rounds_cum_time[[#This Row],[8]]+laps_times[[#This Row],[9]])</f>
        <v>2.3255787037037037E-2</v>
      </c>
      <c r="S77" s="127">
        <f>IF(ISBLANK(laps_times[[#This Row],[10]]),"DNF",    rounds_cum_time[[#This Row],[9]]+laps_times[[#This Row],[10]])</f>
        <v>2.5787037037037035E-2</v>
      </c>
      <c r="T77" s="127">
        <f>IF(ISBLANK(laps_times[[#This Row],[11]]),"DNF",    rounds_cum_time[[#This Row],[10]]+laps_times[[#This Row],[11]])</f>
        <v>2.8314814814814813E-2</v>
      </c>
      <c r="U77" s="127">
        <f>IF(ISBLANK(laps_times[[#This Row],[12]]),"DNF",    rounds_cum_time[[#This Row],[11]]+laps_times[[#This Row],[12]])</f>
        <v>3.0819444444444444E-2</v>
      </c>
      <c r="V77" s="127">
        <f>IF(ISBLANK(laps_times[[#This Row],[13]]),"DNF",    rounds_cum_time[[#This Row],[12]]+laps_times[[#This Row],[13]])</f>
        <v>3.3355324074074072E-2</v>
      </c>
      <c r="W77" s="127">
        <f>IF(ISBLANK(laps_times[[#This Row],[14]]),"DNF",    rounds_cum_time[[#This Row],[13]]+laps_times[[#This Row],[14]])</f>
        <v>3.5920138888888883E-2</v>
      </c>
      <c r="X77" s="127">
        <f>IF(ISBLANK(laps_times[[#This Row],[15]]),"DNF",    rounds_cum_time[[#This Row],[14]]+laps_times[[#This Row],[15]])</f>
        <v>3.8474537037037029E-2</v>
      </c>
      <c r="Y77" s="127">
        <f>IF(ISBLANK(laps_times[[#This Row],[16]]),"DNF",    rounds_cum_time[[#This Row],[15]]+laps_times[[#This Row],[16]])</f>
        <v>4.1035879629629624E-2</v>
      </c>
      <c r="Z77" s="127">
        <f>IF(ISBLANK(laps_times[[#This Row],[17]]),"DNF",    rounds_cum_time[[#This Row],[16]]+laps_times[[#This Row],[17]])</f>
        <v>4.3618055555555549E-2</v>
      </c>
      <c r="AA77" s="127">
        <f>IF(ISBLANK(laps_times[[#This Row],[18]]),"DNF",    rounds_cum_time[[#This Row],[17]]+laps_times[[#This Row],[18]])</f>
        <v>4.6177083333333327E-2</v>
      </c>
      <c r="AB77" s="127">
        <f>IF(ISBLANK(laps_times[[#This Row],[19]]),"DNF",    rounds_cum_time[[#This Row],[18]]+laps_times[[#This Row],[19]])</f>
        <v>4.8766203703703701E-2</v>
      </c>
      <c r="AC77" s="127">
        <f>IF(ISBLANK(laps_times[[#This Row],[20]]),"DNF",    rounds_cum_time[[#This Row],[19]]+laps_times[[#This Row],[20]])</f>
        <v>5.1357638888888883E-2</v>
      </c>
      <c r="AD77" s="127">
        <f>IF(ISBLANK(laps_times[[#This Row],[21]]),"DNF",    rounds_cum_time[[#This Row],[20]]+laps_times[[#This Row],[21]])</f>
        <v>5.3940972222222217E-2</v>
      </c>
      <c r="AE77" s="127">
        <f>IF(ISBLANK(laps_times[[#This Row],[22]]),"DNF",    rounds_cum_time[[#This Row],[21]]+laps_times[[#This Row],[22]])</f>
        <v>5.6528935185185182E-2</v>
      </c>
      <c r="AF77" s="127">
        <f>IF(ISBLANK(laps_times[[#This Row],[23]]),"DNF",    rounds_cum_time[[#This Row],[22]]+laps_times[[#This Row],[23]])</f>
        <v>5.911574074074074E-2</v>
      </c>
      <c r="AG77" s="127">
        <f>IF(ISBLANK(laps_times[[#This Row],[24]]),"DNF",    rounds_cum_time[[#This Row],[23]]+laps_times[[#This Row],[24]])</f>
        <v>6.1687499999999999E-2</v>
      </c>
      <c r="AH77" s="127">
        <f>IF(ISBLANK(laps_times[[#This Row],[25]]),"DNF",    rounds_cum_time[[#This Row],[24]]+laps_times[[#This Row],[25]])</f>
        <v>6.427430555555555E-2</v>
      </c>
      <c r="AI77" s="127">
        <f>IF(ISBLANK(laps_times[[#This Row],[26]]),"DNF",    rounds_cum_time[[#This Row],[25]]+laps_times[[#This Row],[26]])</f>
        <v>6.687499999999999E-2</v>
      </c>
      <c r="AJ77" s="127">
        <f>IF(ISBLANK(laps_times[[#This Row],[27]]),"DNF",    rounds_cum_time[[#This Row],[26]]+laps_times[[#This Row],[27]])</f>
        <v>6.9454861111111099E-2</v>
      </c>
      <c r="AK77" s="127">
        <f>IF(ISBLANK(laps_times[[#This Row],[28]]),"DNF",    rounds_cum_time[[#This Row],[27]]+laps_times[[#This Row],[28]])</f>
        <v>7.204745370370369E-2</v>
      </c>
      <c r="AL77" s="127">
        <f>IF(ISBLANK(laps_times[[#This Row],[29]]),"DNF",    rounds_cum_time[[#This Row],[28]]+laps_times[[#This Row],[29]])</f>
        <v>7.464814814814813E-2</v>
      </c>
      <c r="AM77" s="127">
        <f>IF(ISBLANK(laps_times[[#This Row],[30]]),"DNF",    rounds_cum_time[[#This Row],[29]]+laps_times[[#This Row],[30]])</f>
        <v>7.7269675925925901E-2</v>
      </c>
      <c r="AN77" s="127">
        <f>IF(ISBLANK(laps_times[[#This Row],[31]]),"DNF",    rounds_cum_time[[#This Row],[30]]+laps_times[[#This Row],[31]])</f>
        <v>7.9930555555555532E-2</v>
      </c>
      <c r="AO77" s="127">
        <f>IF(ISBLANK(laps_times[[#This Row],[32]]),"DNF",    rounds_cum_time[[#This Row],[31]]+laps_times[[#This Row],[32]])</f>
        <v>8.2572916666666649E-2</v>
      </c>
      <c r="AP77" s="127">
        <f>IF(ISBLANK(laps_times[[#This Row],[33]]),"DNF",    rounds_cum_time[[#This Row],[32]]+laps_times[[#This Row],[33]])</f>
        <v>8.5216435185185166E-2</v>
      </c>
      <c r="AQ77" s="127">
        <f>IF(ISBLANK(laps_times[[#This Row],[34]]),"DNF",    rounds_cum_time[[#This Row],[33]]+laps_times[[#This Row],[34]])</f>
        <v>8.785416666666665E-2</v>
      </c>
      <c r="AR77" s="127">
        <f>IF(ISBLANK(laps_times[[#This Row],[35]]),"DNF",    rounds_cum_time[[#This Row],[34]]+laps_times[[#This Row],[35]])</f>
        <v>9.0493055555555535E-2</v>
      </c>
      <c r="AS77" s="127">
        <f>IF(ISBLANK(laps_times[[#This Row],[36]]),"DNF",    rounds_cum_time[[#This Row],[35]]+laps_times[[#This Row],[36]])</f>
        <v>9.317129629629628E-2</v>
      </c>
      <c r="AT77" s="127">
        <f>IF(ISBLANK(laps_times[[#This Row],[37]]),"DNF",    rounds_cum_time[[#This Row],[36]]+laps_times[[#This Row],[37]])</f>
        <v>9.5831018518518496E-2</v>
      </c>
      <c r="AU77" s="127">
        <f>IF(ISBLANK(laps_times[[#This Row],[38]]),"DNF",    rounds_cum_time[[#This Row],[37]]+laps_times[[#This Row],[38]])</f>
        <v>9.8504629629629609E-2</v>
      </c>
      <c r="AV77" s="127">
        <f>IF(ISBLANK(laps_times[[#This Row],[39]]),"DNF",    rounds_cum_time[[#This Row],[38]]+laps_times[[#This Row],[39]])</f>
        <v>0.10114583333333331</v>
      </c>
      <c r="AW77" s="127">
        <f>IF(ISBLANK(laps_times[[#This Row],[40]]),"DNF",    rounds_cum_time[[#This Row],[39]]+laps_times[[#This Row],[40]])</f>
        <v>0.10380902777777776</v>
      </c>
      <c r="AX77" s="127">
        <f>IF(ISBLANK(laps_times[[#This Row],[41]]),"DNF",    rounds_cum_time[[#This Row],[40]]+laps_times[[#This Row],[41]])</f>
        <v>0.10646759259259257</v>
      </c>
      <c r="AY77" s="127">
        <f>IF(ISBLANK(laps_times[[#This Row],[42]]),"DNF",    rounds_cum_time[[#This Row],[41]]+laps_times[[#This Row],[42]])</f>
        <v>0.10918055555555553</v>
      </c>
      <c r="AZ77" s="127">
        <f>IF(ISBLANK(laps_times[[#This Row],[43]]),"DNF",    rounds_cum_time[[#This Row],[42]]+laps_times[[#This Row],[43]])</f>
        <v>0.11187731481481479</v>
      </c>
      <c r="BA77" s="127">
        <f>IF(ISBLANK(laps_times[[#This Row],[44]]),"DNF",    rounds_cum_time[[#This Row],[43]]+laps_times[[#This Row],[44]])</f>
        <v>0.11459259259259257</v>
      </c>
      <c r="BB77" s="127">
        <f>IF(ISBLANK(laps_times[[#This Row],[45]]),"DNF",    rounds_cum_time[[#This Row],[44]]+laps_times[[#This Row],[45]])</f>
        <v>0.11731134259259257</v>
      </c>
      <c r="BC77" s="127">
        <f>IF(ISBLANK(laps_times[[#This Row],[46]]),"DNF",    rounds_cum_time[[#This Row],[45]]+laps_times[[#This Row],[46]])</f>
        <v>0.12008449074074072</v>
      </c>
      <c r="BD77" s="127">
        <f>IF(ISBLANK(laps_times[[#This Row],[47]]),"DNF",    rounds_cum_time[[#This Row],[46]]+laps_times[[#This Row],[47]])</f>
        <v>0.12288773148148147</v>
      </c>
      <c r="BE77" s="127">
        <f>IF(ISBLANK(laps_times[[#This Row],[48]]),"DNF",    rounds_cum_time[[#This Row],[47]]+laps_times[[#This Row],[48]])</f>
        <v>0.12569675925925924</v>
      </c>
      <c r="BF77" s="127">
        <f>IF(ISBLANK(laps_times[[#This Row],[49]]),"DNF",    rounds_cum_time[[#This Row],[48]]+laps_times[[#This Row],[49]])</f>
        <v>0.12847569444444443</v>
      </c>
      <c r="BG77" s="127">
        <f>IF(ISBLANK(laps_times[[#This Row],[50]]),"DNF",    rounds_cum_time[[#This Row],[49]]+laps_times[[#This Row],[50]])</f>
        <v>0.13128587962962962</v>
      </c>
      <c r="BH77" s="127">
        <f>IF(ISBLANK(laps_times[[#This Row],[51]]),"DNF",    rounds_cum_time[[#This Row],[50]]+laps_times[[#This Row],[51]])</f>
        <v>0.13413310185185184</v>
      </c>
      <c r="BI77" s="127">
        <f>IF(ISBLANK(laps_times[[#This Row],[52]]),"DNF",    rounds_cum_time[[#This Row],[51]]+laps_times[[#This Row],[52]])</f>
        <v>0.13696990740740739</v>
      </c>
      <c r="BJ77" s="127">
        <f>IF(ISBLANK(laps_times[[#This Row],[53]]),"DNF",    rounds_cum_time[[#This Row],[52]]+laps_times[[#This Row],[53]])</f>
        <v>0.14021759259259256</v>
      </c>
      <c r="BK77" s="127">
        <f>IF(ISBLANK(laps_times[[#This Row],[54]]),"DNF",    rounds_cum_time[[#This Row],[53]]+laps_times[[#This Row],[54]])</f>
        <v>0.14342939814814812</v>
      </c>
      <c r="BL77" s="127">
        <f>IF(ISBLANK(laps_times[[#This Row],[55]]),"DNF",    rounds_cum_time[[#This Row],[54]]+laps_times[[#This Row],[55]])</f>
        <v>0.14646412037037035</v>
      </c>
      <c r="BM77" s="127">
        <f>IF(ISBLANK(laps_times[[#This Row],[56]]),"DNF",    rounds_cum_time[[#This Row],[55]]+laps_times[[#This Row],[56]])</f>
        <v>0.14959722222222219</v>
      </c>
      <c r="BN77" s="127">
        <f>IF(ISBLANK(laps_times[[#This Row],[57]]),"DNF",    rounds_cum_time[[#This Row],[56]]+laps_times[[#This Row],[57]])</f>
        <v>0.15266898148148145</v>
      </c>
      <c r="BO77" s="127">
        <f>IF(ISBLANK(laps_times[[#This Row],[58]]),"DNF",    rounds_cum_time[[#This Row],[57]]+laps_times[[#This Row],[58]])</f>
        <v>0.15576041666666662</v>
      </c>
      <c r="BP77" s="127">
        <f>IF(ISBLANK(laps_times[[#This Row],[59]]),"DNF",    rounds_cum_time[[#This Row],[58]]+laps_times[[#This Row],[59]])</f>
        <v>0.15898726851851847</v>
      </c>
      <c r="BQ77" s="127">
        <f>IF(ISBLANK(laps_times[[#This Row],[60]]),"DNF",    rounds_cum_time[[#This Row],[59]]+laps_times[[#This Row],[60]])</f>
        <v>0.16208796296296291</v>
      </c>
      <c r="BR77" s="127">
        <f>IF(ISBLANK(laps_times[[#This Row],[61]]),"DNF",    rounds_cum_time[[#This Row],[60]]+laps_times[[#This Row],[61]])</f>
        <v>0.16507870370370364</v>
      </c>
      <c r="BS77" s="127">
        <f>IF(ISBLANK(laps_times[[#This Row],[62]]),"DNF",    rounds_cum_time[[#This Row],[61]]+laps_times[[#This Row],[62]])</f>
        <v>0.16823611111111106</v>
      </c>
      <c r="BT77" s="128">
        <f>IF(ISBLANK(laps_times[[#This Row],[63]]),"DNF",    rounds_cum_time[[#This Row],[62]]+laps_times[[#This Row],[63]])</f>
        <v>0.17132407407407402</v>
      </c>
      <c r="BU77" s="128">
        <f>IF(ISBLANK(laps_times[[#This Row],[64]]),"DNF",    rounds_cum_time[[#This Row],[63]]+laps_times[[#This Row],[64]])</f>
        <v>0.17438773148148143</v>
      </c>
    </row>
    <row r="78" spans="2:73" x14ac:dyDescent="0.2">
      <c r="B78" s="124">
        <f>laps_times[[#This Row],[poř]]</f>
        <v>75</v>
      </c>
      <c r="C78" s="125">
        <f>laps_times[[#This Row],[s.č.]]</f>
        <v>42</v>
      </c>
      <c r="D78" s="125" t="str">
        <f>laps_times[[#This Row],[jméno]]</f>
        <v>Hrček Petr</v>
      </c>
      <c r="E78" s="126">
        <f>laps_times[[#This Row],[roč]]</f>
        <v>1961</v>
      </c>
      <c r="F78" s="126" t="str">
        <f>laps_times[[#This Row],[kat]]</f>
        <v>M50</v>
      </c>
      <c r="G78" s="126">
        <f>laps_times[[#This Row],[poř_kat]]</f>
        <v>16</v>
      </c>
      <c r="H78" s="125" t="str">
        <f>IF(ISBLANK(laps_times[[#This Row],[klub]]),"-",laps_times[[#This Row],[klub]])</f>
        <v>-</v>
      </c>
      <c r="I78" s="161">
        <f>laps_times[[#This Row],[celk. čas]]</f>
        <v>0.17527430555555557</v>
      </c>
      <c r="J78" s="127">
        <f>laps_times[[#This Row],[1]]</f>
        <v>2.9687500000000005E-3</v>
      </c>
      <c r="K78" s="127">
        <f>IF(ISBLANK(laps_times[[#This Row],[2]]),"DNF",    rounds_cum_time[[#This Row],[1]]+laps_times[[#This Row],[2]])</f>
        <v>5.4571759259259261E-3</v>
      </c>
      <c r="L78" s="127">
        <f>IF(ISBLANK(laps_times[[#This Row],[3]]),"DNF",    rounds_cum_time[[#This Row],[2]]+laps_times[[#This Row],[3]])</f>
        <v>7.8993055555555552E-3</v>
      </c>
      <c r="M78" s="127">
        <f>IF(ISBLANK(laps_times[[#This Row],[4]]),"DNF",    rounds_cum_time[[#This Row],[3]]+laps_times[[#This Row],[4]])</f>
        <v>1.0291666666666666E-2</v>
      </c>
      <c r="N78" s="127">
        <f>IF(ISBLANK(laps_times[[#This Row],[5]]),"DNF",    rounds_cum_time[[#This Row],[4]]+laps_times[[#This Row],[5]])</f>
        <v>1.2722222222222222E-2</v>
      </c>
      <c r="O78" s="127">
        <f>IF(ISBLANK(laps_times[[#This Row],[6]]),"DNF",    rounds_cum_time[[#This Row],[5]]+laps_times[[#This Row],[6]])</f>
        <v>1.5167824074074073E-2</v>
      </c>
      <c r="P78" s="127">
        <f>IF(ISBLANK(laps_times[[#This Row],[7]]),"DNF",    rounds_cum_time[[#This Row],[6]]+laps_times[[#This Row],[7]])</f>
        <v>1.7612268518518517E-2</v>
      </c>
      <c r="Q78" s="127">
        <f>IF(ISBLANK(laps_times[[#This Row],[8]]),"DNF",    rounds_cum_time[[#This Row],[7]]+laps_times[[#This Row],[8]])</f>
        <v>2.0187499999999997E-2</v>
      </c>
      <c r="R78" s="127">
        <f>IF(ISBLANK(laps_times[[#This Row],[9]]),"DNF",    rounds_cum_time[[#This Row],[8]]+laps_times[[#This Row],[9]])</f>
        <v>2.2651620370370367E-2</v>
      </c>
      <c r="S78" s="127">
        <f>IF(ISBLANK(laps_times[[#This Row],[10]]),"DNF",    rounds_cum_time[[#This Row],[9]]+laps_times[[#This Row],[10]])</f>
        <v>2.5115740740740737E-2</v>
      </c>
      <c r="T78" s="127">
        <f>IF(ISBLANK(laps_times[[#This Row],[11]]),"DNF",    rounds_cum_time[[#This Row],[10]]+laps_times[[#This Row],[11]])</f>
        <v>2.7571759259259254E-2</v>
      </c>
      <c r="U78" s="127">
        <f>IF(ISBLANK(laps_times[[#This Row],[12]]),"DNF",    rounds_cum_time[[#This Row],[11]]+laps_times[[#This Row],[12]])</f>
        <v>3.0063657407407404E-2</v>
      </c>
      <c r="V78" s="127">
        <f>IF(ISBLANK(laps_times[[#This Row],[13]]),"DNF",    rounds_cum_time[[#This Row],[12]]+laps_times[[#This Row],[13]])</f>
        <v>3.2576388888888884E-2</v>
      </c>
      <c r="W78" s="127">
        <f>IF(ISBLANK(laps_times[[#This Row],[14]]),"DNF",    rounds_cum_time[[#This Row],[13]]+laps_times[[#This Row],[14]])</f>
        <v>3.5098379629629625E-2</v>
      </c>
      <c r="X78" s="127">
        <f>IF(ISBLANK(laps_times[[#This Row],[15]]),"DNF",    rounds_cum_time[[#This Row],[14]]+laps_times[[#This Row],[15]])</f>
        <v>3.7711805555555554E-2</v>
      </c>
      <c r="Y78" s="127">
        <f>IF(ISBLANK(laps_times[[#This Row],[16]]),"DNF",    rounds_cum_time[[#This Row],[15]]+laps_times[[#This Row],[16]])</f>
        <v>4.0250000000000001E-2</v>
      </c>
      <c r="Z78" s="127">
        <f>IF(ISBLANK(laps_times[[#This Row],[17]]),"DNF",    rounds_cum_time[[#This Row],[16]]+laps_times[[#This Row],[17]])</f>
        <v>4.2761574074074077E-2</v>
      </c>
      <c r="AA78" s="127">
        <f>IF(ISBLANK(laps_times[[#This Row],[18]]),"DNF",    rounds_cum_time[[#This Row],[17]]+laps_times[[#This Row],[18]])</f>
        <v>4.5280092592592594E-2</v>
      </c>
      <c r="AB78" s="127">
        <f>IF(ISBLANK(laps_times[[#This Row],[19]]),"DNF",    rounds_cum_time[[#This Row],[18]]+laps_times[[#This Row],[19]])</f>
        <v>4.7842592592592596E-2</v>
      </c>
      <c r="AC78" s="127">
        <f>IF(ISBLANK(laps_times[[#This Row],[20]]),"DNF",    rounds_cum_time[[#This Row],[19]]+laps_times[[#This Row],[20]])</f>
        <v>5.0409722222222224E-2</v>
      </c>
      <c r="AD78" s="127">
        <f>IF(ISBLANK(laps_times[[#This Row],[21]]),"DNF",    rounds_cum_time[[#This Row],[20]]+laps_times[[#This Row],[21]])</f>
        <v>5.3153935185185186E-2</v>
      </c>
      <c r="AE78" s="127">
        <f>IF(ISBLANK(laps_times[[#This Row],[22]]),"DNF",    rounds_cum_time[[#This Row],[21]]+laps_times[[#This Row],[22]])</f>
        <v>5.578587962962963E-2</v>
      </c>
      <c r="AF78" s="127">
        <f>IF(ISBLANK(laps_times[[#This Row],[23]]),"DNF",    rounds_cum_time[[#This Row],[22]]+laps_times[[#This Row],[23]])</f>
        <v>5.8332175925925926E-2</v>
      </c>
      <c r="AG78" s="127">
        <f>IF(ISBLANK(laps_times[[#This Row],[24]]),"DNF",    rounds_cum_time[[#This Row],[23]]+laps_times[[#This Row],[24]])</f>
        <v>6.0928240740740741E-2</v>
      </c>
      <c r="AH78" s="127">
        <f>IF(ISBLANK(laps_times[[#This Row],[25]]),"DNF",    rounds_cum_time[[#This Row],[24]]+laps_times[[#This Row],[25]])</f>
        <v>6.3540509259259262E-2</v>
      </c>
      <c r="AI78" s="127">
        <f>IF(ISBLANK(laps_times[[#This Row],[26]]),"DNF",    rounds_cum_time[[#This Row],[25]]+laps_times[[#This Row],[26]])</f>
        <v>6.6201388888888893E-2</v>
      </c>
      <c r="AJ78" s="127">
        <f>IF(ISBLANK(laps_times[[#This Row],[27]]),"DNF",    rounds_cum_time[[#This Row],[26]]+laps_times[[#This Row],[27]])</f>
        <v>6.8884259259259256E-2</v>
      </c>
      <c r="AK78" s="127">
        <f>IF(ISBLANK(laps_times[[#This Row],[28]]),"DNF",    rounds_cum_time[[#This Row],[27]]+laps_times[[#This Row],[28]])</f>
        <v>7.1672453703703703E-2</v>
      </c>
      <c r="AL78" s="127">
        <f>IF(ISBLANK(laps_times[[#This Row],[29]]),"DNF",    rounds_cum_time[[#This Row],[28]]+laps_times[[#This Row],[29]])</f>
        <v>7.433217592592592E-2</v>
      </c>
      <c r="AM78" s="127">
        <f>IF(ISBLANK(laps_times[[#This Row],[30]]),"DNF",    rounds_cum_time[[#This Row],[29]]+laps_times[[#This Row],[30]])</f>
        <v>7.7012731481481481E-2</v>
      </c>
      <c r="AN78" s="127">
        <f>IF(ISBLANK(laps_times[[#This Row],[31]]),"DNF",    rounds_cum_time[[#This Row],[30]]+laps_times[[#This Row],[31]])</f>
        <v>7.9686342592592593E-2</v>
      </c>
      <c r="AO78" s="127">
        <f>IF(ISBLANK(laps_times[[#This Row],[32]]),"DNF",    rounds_cum_time[[#This Row],[31]]+laps_times[[#This Row],[32]])</f>
        <v>8.2385416666666669E-2</v>
      </c>
      <c r="AP78" s="127">
        <f>IF(ISBLANK(laps_times[[#This Row],[33]]),"DNF",    rounds_cum_time[[#This Row],[32]]+laps_times[[#This Row],[33]])</f>
        <v>8.5060185185185183E-2</v>
      </c>
      <c r="AQ78" s="127">
        <f>IF(ISBLANK(laps_times[[#This Row],[34]]),"DNF",    rounds_cum_time[[#This Row],[33]]+laps_times[[#This Row],[34]])</f>
        <v>8.7759259259259259E-2</v>
      </c>
      <c r="AR78" s="127">
        <f>IF(ISBLANK(laps_times[[#This Row],[35]]),"DNF",    rounds_cum_time[[#This Row],[34]]+laps_times[[#This Row],[35]])</f>
        <v>9.0546296296296291E-2</v>
      </c>
      <c r="AS78" s="127">
        <f>IF(ISBLANK(laps_times[[#This Row],[36]]),"DNF",    rounds_cum_time[[#This Row],[35]]+laps_times[[#This Row],[36]])</f>
        <v>9.3271990740740732E-2</v>
      </c>
      <c r="AT78" s="127">
        <f>IF(ISBLANK(laps_times[[#This Row],[37]]),"DNF",    rounds_cum_time[[#This Row],[36]]+laps_times[[#This Row],[37]])</f>
        <v>9.5991898148148139E-2</v>
      </c>
      <c r="AU78" s="127">
        <f>IF(ISBLANK(laps_times[[#This Row],[38]]),"DNF",    rounds_cum_time[[#This Row],[37]]+laps_times[[#This Row],[38]])</f>
        <v>9.872106481481481E-2</v>
      </c>
      <c r="AV78" s="127">
        <f>IF(ISBLANK(laps_times[[#This Row],[39]]),"DNF",    rounds_cum_time[[#This Row],[38]]+laps_times[[#This Row],[39]])</f>
        <v>0.10148958333333333</v>
      </c>
      <c r="AW78" s="127">
        <f>IF(ISBLANK(laps_times[[#This Row],[40]]),"DNF",    rounds_cum_time[[#This Row],[39]]+laps_times[[#This Row],[40]])</f>
        <v>0.10427777777777777</v>
      </c>
      <c r="AX78" s="127">
        <f>IF(ISBLANK(laps_times[[#This Row],[41]]),"DNF",    rounds_cum_time[[#This Row],[40]]+laps_times[[#This Row],[41]])</f>
        <v>0.10729745370370371</v>
      </c>
      <c r="AY78" s="127">
        <f>IF(ISBLANK(laps_times[[#This Row],[42]]),"DNF",    rounds_cum_time[[#This Row],[41]]+laps_times[[#This Row],[42]])</f>
        <v>0.1101099537037037</v>
      </c>
      <c r="AZ78" s="127">
        <f>IF(ISBLANK(laps_times[[#This Row],[43]]),"DNF",    rounds_cum_time[[#This Row],[42]]+laps_times[[#This Row],[43]])</f>
        <v>0.11296874999999999</v>
      </c>
      <c r="BA78" s="127">
        <f>IF(ISBLANK(laps_times[[#This Row],[44]]),"DNF",    rounds_cum_time[[#This Row],[43]]+laps_times[[#This Row],[44]])</f>
        <v>0.11580208333333333</v>
      </c>
      <c r="BB78" s="127">
        <f>IF(ISBLANK(laps_times[[#This Row],[45]]),"DNF",    rounds_cum_time[[#This Row],[44]]+laps_times[[#This Row],[45]])</f>
        <v>0.11867592592592592</v>
      </c>
      <c r="BC78" s="127">
        <f>IF(ISBLANK(laps_times[[#This Row],[46]]),"DNF",    rounds_cum_time[[#This Row],[45]]+laps_times[[#This Row],[46]])</f>
        <v>0.12153935185185184</v>
      </c>
      <c r="BD78" s="127">
        <f>IF(ISBLANK(laps_times[[#This Row],[47]]),"DNF",    rounds_cum_time[[#This Row],[46]]+laps_times[[#This Row],[47]])</f>
        <v>0.12438425925925925</v>
      </c>
      <c r="BE78" s="127">
        <f>IF(ISBLANK(laps_times[[#This Row],[48]]),"DNF",    rounds_cum_time[[#This Row],[47]]+laps_times[[#This Row],[48]])</f>
        <v>0.12744907407407408</v>
      </c>
      <c r="BF78" s="127">
        <f>IF(ISBLANK(laps_times[[#This Row],[49]]),"DNF",    rounds_cum_time[[#This Row],[48]]+laps_times[[#This Row],[49]])</f>
        <v>0.13038078703703704</v>
      </c>
      <c r="BG78" s="127">
        <f>IF(ISBLANK(laps_times[[#This Row],[50]]),"DNF",    rounds_cum_time[[#This Row],[49]]+laps_times[[#This Row],[50]])</f>
        <v>0.13326620370370371</v>
      </c>
      <c r="BH78" s="127">
        <f>IF(ISBLANK(laps_times[[#This Row],[51]]),"DNF",    rounds_cum_time[[#This Row],[50]]+laps_times[[#This Row],[51]])</f>
        <v>0.13617939814814814</v>
      </c>
      <c r="BI78" s="127">
        <f>IF(ISBLANK(laps_times[[#This Row],[52]]),"DNF",    rounds_cum_time[[#This Row],[51]]+laps_times[[#This Row],[52]])</f>
        <v>0.1390949074074074</v>
      </c>
      <c r="BJ78" s="127">
        <f>IF(ISBLANK(laps_times[[#This Row],[53]]),"DNF",    rounds_cum_time[[#This Row],[52]]+laps_times[[#This Row],[53]])</f>
        <v>0.14199074074074072</v>
      </c>
      <c r="BK78" s="127">
        <f>IF(ISBLANK(laps_times[[#This Row],[54]]),"DNF",    rounds_cum_time[[#This Row],[53]]+laps_times[[#This Row],[54]])</f>
        <v>0.14512615740740739</v>
      </c>
      <c r="BL78" s="127">
        <f>IF(ISBLANK(laps_times[[#This Row],[55]]),"DNF",    rounds_cum_time[[#This Row],[54]]+laps_times[[#This Row],[55]])</f>
        <v>0.14810879629629628</v>
      </c>
      <c r="BM78" s="127">
        <f>IF(ISBLANK(laps_times[[#This Row],[56]]),"DNF",    rounds_cum_time[[#This Row],[55]]+laps_times[[#This Row],[56]])</f>
        <v>0.15112152777777776</v>
      </c>
      <c r="BN78" s="127">
        <f>IF(ISBLANK(laps_times[[#This Row],[57]]),"DNF",    rounds_cum_time[[#This Row],[56]]+laps_times[[#This Row],[57]])</f>
        <v>0.15407754629629627</v>
      </c>
      <c r="BO78" s="127">
        <f>IF(ISBLANK(laps_times[[#This Row],[58]]),"DNF",    rounds_cum_time[[#This Row],[57]]+laps_times[[#This Row],[58]])</f>
        <v>0.15711226851851851</v>
      </c>
      <c r="BP78" s="127">
        <f>IF(ISBLANK(laps_times[[#This Row],[59]]),"DNF",    rounds_cum_time[[#This Row],[58]]+laps_times[[#This Row],[59]])</f>
        <v>0.16017129629629628</v>
      </c>
      <c r="BQ78" s="127">
        <f>IF(ISBLANK(laps_times[[#This Row],[60]]),"DNF",    rounds_cum_time[[#This Row],[59]]+laps_times[[#This Row],[60]])</f>
        <v>0.16318634259259257</v>
      </c>
      <c r="BR78" s="127">
        <f>IF(ISBLANK(laps_times[[#This Row],[61]]),"DNF",    rounds_cum_time[[#This Row],[60]]+laps_times[[#This Row],[61]])</f>
        <v>0.16623032407407407</v>
      </c>
      <c r="BS78" s="127">
        <f>IF(ISBLANK(laps_times[[#This Row],[62]]),"DNF",    rounds_cum_time[[#This Row],[61]]+laps_times[[#This Row],[62]])</f>
        <v>0.16929629629629628</v>
      </c>
      <c r="BT78" s="128">
        <f>IF(ISBLANK(laps_times[[#This Row],[63]]),"DNF",    rounds_cum_time[[#This Row],[62]]+laps_times[[#This Row],[63]])</f>
        <v>0.17232638888888888</v>
      </c>
      <c r="BU78" s="128">
        <f>IF(ISBLANK(laps_times[[#This Row],[64]]),"DNF",    rounds_cum_time[[#This Row],[63]]+laps_times[[#This Row],[64]])</f>
        <v>0.17527430555555554</v>
      </c>
    </row>
    <row r="79" spans="2:73" x14ac:dyDescent="0.2">
      <c r="B79" s="124">
        <f>laps_times[[#This Row],[poř]]</f>
        <v>76</v>
      </c>
      <c r="C79" s="125">
        <f>laps_times[[#This Row],[s.č.]]</f>
        <v>133</v>
      </c>
      <c r="D79" s="125" t="str">
        <f>laps_times[[#This Row],[jméno]]</f>
        <v>Ulma Tomáš</v>
      </c>
      <c r="E79" s="126">
        <f>laps_times[[#This Row],[roč]]</f>
        <v>1964</v>
      </c>
      <c r="F79" s="126" t="str">
        <f>laps_times[[#This Row],[kat]]</f>
        <v>M50</v>
      </c>
      <c r="G79" s="126">
        <f>laps_times[[#This Row],[poř_kat]]</f>
        <v>17</v>
      </c>
      <c r="H79" s="125" t="str">
        <f>IF(ISBLANK(laps_times[[#This Row],[klub]]),"-",laps_times[[#This Row],[klub]])</f>
        <v>-</v>
      </c>
      <c r="I79" s="161">
        <f>laps_times[[#This Row],[celk. čas]]</f>
        <v>0.17565624999999999</v>
      </c>
      <c r="J79" s="127">
        <f>laps_times[[#This Row],[1]]</f>
        <v>3.1134259259259257E-3</v>
      </c>
      <c r="K79" s="127">
        <f>IF(ISBLANK(laps_times[[#This Row],[2]]),"DNF",    rounds_cum_time[[#This Row],[1]]+laps_times[[#This Row],[2]])</f>
        <v>5.6203703703703702E-3</v>
      </c>
      <c r="L79" s="127">
        <f>IF(ISBLANK(laps_times[[#This Row],[3]]),"DNF",    rounds_cum_time[[#This Row],[2]]+laps_times[[#This Row],[3]])</f>
        <v>8.1724537037037026E-3</v>
      </c>
      <c r="M79" s="127">
        <f>IF(ISBLANK(laps_times[[#This Row],[4]]),"DNF",    rounds_cum_time[[#This Row],[3]]+laps_times[[#This Row],[4]])</f>
        <v>1.075810185185185E-2</v>
      </c>
      <c r="N79" s="127">
        <f>IF(ISBLANK(laps_times[[#This Row],[5]]),"DNF",    rounds_cum_time[[#This Row],[4]]+laps_times[[#This Row],[5]])</f>
        <v>1.3357638888888888E-2</v>
      </c>
      <c r="O79" s="127">
        <f>IF(ISBLANK(laps_times[[#This Row],[6]]),"DNF",    rounds_cum_time[[#This Row],[5]]+laps_times[[#This Row],[6]])</f>
        <v>1.5943287037037037E-2</v>
      </c>
      <c r="P79" s="127">
        <f>IF(ISBLANK(laps_times[[#This Row],[7]]),"DNF",    rounds_cum_time[[#This Row],[6]]+laps_times[[#This Row],[7]])</f>
        <v>1.8581018518518518E-2</v>
      </c>
      <c r="Q79" s="127">
        <f>IF(ISBLANK(laps_times[[#This Row],[8]]),"DNF",    rounds_cum_time[[#This Row],[7]]+laps_times[[#This Row],[8]])</f>
        <v>2.118634259259259E-2</v>
      </c>
      <c r="R79" s="127">
        <f>IF(ISBLANK(laps_times[[#This Row],[9]]),"DNF",    rounds_cum_time[[#This Row],[8]]+laps_times[[#This Row],[9]])</f>
        <v>2.3892361111111107E-2</v>
      </c>
      <c r="S79" s="127">
        <f>IF(ISBLANK(laps_times[[#This Row],[10]]),"DNF",    rounds_cum_time[[#This Row],[9]]+laps_times[[#This Row],[10]])</f>
        <v>2.6501157407407404E-2</v>
      </c>
      <c r="T79" s="127">
        <f>IF(ISBLANK(laps_times[[#This Row],[11]]),"DNF",    rounds_cum_time[[#This Row],[10]]+laps_times[[#This Row],[11]])</f>
        <v>2.9121527777777774E-2</v>
      </c>
      <c r="U79" s="127">
        <f>IF(ISBLANK(laps_times[[#This Row],[12]]),"DNF",    rounds_cum_time[[#This Row],[11]]+laps_times[[#This Row],[12]])</f>
        <v>3.172453703703703E-2</v>
      </c>
      <c r="V79" s="127">
        <f>IF(ISBLANK(laps_times[[#This Row],[13]]),"DNF",    rounds_cum_time[[#This Row],[12]]+laps_times[[#This Row],[13]])</f>
        <v>3.4378472222222213E-2</v>
      </c>
      <c r="W79" s="127">
        <f>IF(ISBLANK(laps_times[[#This Row],[14]]),"DNF",    rounds_cum_time[[#This Row],[13]]+laps_times[[#This Row],[14]])</f>
        <v>3.704976851851851E-2</v>
      </c>
      <c r="X79" s="127">
        <f>IF(ISBLANK(laps_times[[#This Row],[15]]),"DNF",    rounds_cum_time[[#This Row],[14]]+laps_times[[#This Row],[15]])</f>
        <v>3.9737268518518512E-2</v>
      </c>
      <c r="Y79" s="127">
        <f>IF(ISBLANK(laps_times[[#This Row],[16]]),"DNF",    rounds_cum_time[[#This Row],[15]]+laps_times[[#This Row],[16]])</f>
        <v>4.2405092592592585E-2</v>
      </c>
      <c r="Z79" s="127">
        <f>IF(ISBLANK(laps_times[[#This Row],[17]]),"DNF",    rounds_cum_time[[#This Row],[16]]+laps_times[[#This Row],[17]])</f>
        <v>4.5106481481481477E-2</v>
      </c>
      <c r="AA79" s="127">
        <f>IF(ISBLANK(laps_times[[#This Row],[18]]),"DNF",    rounds_cum_time[[#This Row],[17]]+laps_times[[#This Row],[18]])</f>
        <v>4.7813657407407402E-2</v>
      </c>
      <c r="AB79" s="127">
        <f>IF(ISBLANK(laps_times[[#This Row],[19]]),"DNF",    rounds_cum_time[[#This Row],[18]]+laps_times[[#This Row],[19]])</f>
        <v>5.0533564814814809E-2</v>
      </c>
      <c r="AC79" s="127">
        <f>IF(ISBLANK(laps_times[[#This Row],[20]]),"DNF",    rounds_cum_time[[#This Row],[19]]+laps_times[[#This Row],[20]])</f>
        <v>5.3263888888888881E-2</v>
      </c>
      <c r="AD79" s="127">
        <f>IF(ISBLANK(laps_times[[#This Row],[21]]),"DNF",    rounds_cum_time[[#This Row],[20]]+laps_times[[#This Row],[21]])</f>
        <v>5.6028935185185175E-2</v>
      </c>
      <c r="AE79" s="127">
        <f>IF(ISBLANK(laps_times[[#This Row],[22]]),"DNF",    rounds_cum_time[[#This Row],[21]]+laps_times[[#This Row],[22]])</f>
        <v>5.8712962962962953E-2</v>
      </c>
      <c r="AF79" s="127">
        <f>IF(ISBLANK(laps_times[[#This Row],[23]]),"DNF",    rounds_cum_time[[#This Row],[22]]+laps_times[[#This Row],[23]])</f>
        <v>6.1444444444444433E-2</v>
      </c>
      <c r="AG79" s="127">
        <f>IF(ISBLANK(laps_times[[#This Row],[24]]),"DNF",    rounds_cum_time[[#This Row],[23]]+laps_times[[#This Row],[24]])</f>
        <v>6.4194444444444429E-2</v>
      </c>
      <c r="AH79" s="127">
        <f>IF(ISBLANK(laps_times[[#This Row],[25]]),"DNF",    rounds_cum_time[[#This Row],[24]]+laps_times[[#This Row],[25]])</f>
        <v>6.69409722222222E-2</v>
      </c>
      <c r="AI79" s="127">
        <f>IF(ISBLANK(laps_times[[#This Row],[26]]),"DNF",    rounds_cum_time[[#This Row],[25]]+laps_times[[#This Row],[26]])</f>
        <v>6.9659722222222206E-2</v>
      </c>
      <c r="AJ79" s="127">
        <f>IF(ISBLANK(laps_times[[#This Row],[27]]),"DNF",    rounds_cum_time[[#This Row],[26]]+laps_times[[#This Row],[27]])</f>
        <v>7.240277777777776E-2</v>
      </c>
      <c r="AK79" s="127">
        <f>IF(ISBLANK(laps_times[[#This Row],[28]]),"DNF",    rounds_cum_time[[#This Row],[27]]+laps_times[[#This Row],[28]])</f>
        <v>7.5253472222222201E-2</v>
      </c>
      <c r="AL79" s="127">
        <f>IF(ISBLANK(laps_times[[#This Row],[29]]),"DNF",    rounds_cum_time[[#This Row],[28]]+laps_times[[#This Row],[29]])</f>
        <v>7.7995370370370354E-2</v>
      </c>
      <c r="AM79" s="127">
        <f>IF(ISBLANK(laps_times[[#This Row],[30]]),"DNF",    rounds_cum_time[[#This Row],[29]]+laps_times[[#This Row],[30]])</f>
        <v>8.073148148148146E-2</v>
      </c>
      <c r="AN79" s="127">
        <f>IF(ISBLANK(laps_times[[#This Row],[31]]),"DNF",    rounds_cum_time[[#This Row],[30]]+laps_times[[#This Row],[31]])</f>
        <v>8.3472222222222198E-2</v>
      </c>
      <c r="AO79" s="127">
        <f>IF(ISBLANK(laps_times[[#This Row],[32]]),"DNF",    rounds_cum_time[[#This Row],[31]]+laps_times[[#This Row],[32]])</f>
        <v>8.6201388888888869E-2</v>
      </c>
      <c r="AP79" s="127">
        <f>IF(ISBLANK(laps_times[[#This Row],[33]]),"DNF",    rounds_cum_time[[#This Row],[32]]+laps_times[[#This Row],[33]])</f>
        <v>8.8950231481481457E-2</v>
      </c>
      <c r="AQ79" s="127">
        <f>IF(ISBLANK(laps_times[[#This Row],[34]]),"DNF",    rounds_cum_time[[#This Row],[33]]+laps_times[[#This Row],[34]])</f>
        <v>9.1687499999999977E-2</v>
      </c>
      <c r="AR79" s="127">
        <f>IF(ISBLANK(laps_times[[#This Row],[35]]),"DNF",    rounds_cum_time[[#This Row],[34]]+laps_times[[#This Row],[35]])</f>
        <v>9.4428240740740715E-2</v>
      </c>
      <c r="AS79" s="127">
        <f>IF(ISBLANK(laps_times[[#This Row],[36]]),"DNF",    rounds_cum_time[[#This Row],[35]]+laps_times[[#This Row],[36]])</f>
        <v>9.7126157407407376E-2</v>
      </c>
      <c r="AT79" s="127">
        <f>IF(ISBLANK(laps_times[[#This Row],[37]]),"DNF",    rounds_cum_time[[#This Row],[36]]+laps_times[[#This Row],[37]])</f>
        <v>9.982870370370367E-2</v>
      </c>
      <c r="AU79" s="127">
        <f>IF(ISBLANK(laps_times[[#This Row],[38]]),"DNF",    rounds_cum_time[[#This Row],[37]]+laps_times[[#This Row],[38]])</f>
        <v>0.10266782407407404</v>
      </c>
      <c r="AV79" s="127">
        <f>IF(ISBLANK(laps_times[[#This Row],[39]]),"DNF",    rounds_cum_time[[#This Row],[38]]+laps_times[[#This Row],[39]])</f>
        <v>0.10545601851851849</v>
      </c>
      <c r="AW79" s="127">
        <f>IF(ISBLANK(laps_times[[#This Row],[40]]),"DNF",    rounds_cum_time[[#This Row],[39]]+laps_times[[#This Row],[40]])</f>
        <v>0.1082858796296296</v>
      </c>
      <c r="AX79" s="127">
        <f>IF(ISBLANK(laps_times[[#This Row],[41]]),"DNF",    rounds_cum_time[[#This Row],[40]]+laps_times[[#This Row],[41]])</f>
        <v>0.11104513888888885</v>
      </c>
      <c r="AY79" s="127">
        <f>IF(ISBLANK(laps_times[[#This Row],[42]]),"DNF",    rounds_cum_time[[#This Row],[41]]+laps_times[[#This Row],[42]])</f>
        <v>0.11381712962962959</v>
      </c>
      <c r="AZ79" s="127">
        <f>IF(ISBLANK(laps_times[[#This Row],[43]]),"DNF",    rounds_cum_time[[#This Row],[42]]+laps_times[[#This Row],[43]])</f>
        <v>0.11656481481481477</v>
      </c>
      <c r="BA79" s="127">
        <f>IF(ISBLANK(laps_times[[#This Row],[44]]),"DNF",    rounds_cum_time[[#This Row],[43]]+laps_times[[#This Row],[44]])</f>
        <v>0.11928935185185181</v>
      </c>
      <c r="BB79" s="127">
        <f>IF(ISBLANK(laps_times[[#This Row],[45]]),"DNF",    rounds_cum_time[[#This Row],[44]]+laps_times[[#This Row],[45]])</f>
        <v>0.12206597222222218</v>
      </c>
      <c r="BC79" s="127">
        <f>IF(ISBLANK(laps_times[[#This Row],[46]]),"DNF",    rounds_cum_time[[#This Row],[45]]+laps_times[[#This Row],[46]])</f>
        <v>0.12486458333333329</v>
      </c>
      <c r="BD79" s="127">
        <f>IF(ISBLANK(laps_times[[#This Row],[47]]),"DNF",    rounds_cum_time[[#This Row],[46]]+laps_times[[#This Row],[47]])</f>
        <v>0.1277233796296296</v>
      </c>
      <c r="BE79" s="127">
        <f>IF(ISBLANK(laps_times[[#This Row],[48]]),"DNF",    rounds_cum_time[[#This Row],[47]]+laps_times[[#This Row],[48]])</f>
        <v>0.13051504629629626</v>
      </c>
      <c r="BF79" s="127">
        <f>IF(ISBLANK(laps_times[[#This Row],[49]]),"DNF",    rounds_cum_time[[#This Row],[48]]+laps_times[[#This Row],[49]])</f>
        <v>0.13338078703703701</v>
      </c>
      <c r="BG79" s="127">
        <f>IF(ISBLANK(laps_times[[#This Row],[50]]),"DNF",    rounds_cum_time[[#This Row],[49]]+laps_times[[#This Row],[50]])</f>
        <v>0.13630324074074071</v>
      </c>
      <c r="BH79" s="127">
        <f>IF(ISBLANK(laps_times[[#This Row],[51]]),"DNF",    rounds_cum_time[[#This Row],[50]]+laps_times[[#This Row],[51]])</f>
        <v>0.13913310185185182</v>
      </c>
      <c r="BI79" s="127">
        <f>IF(ISBLANK(laps_times[[#This Row],[52]]),"DNF",    rounds_cum_time[[#This Row],[51]]+laps_times[[#This Row],[52]])</f>
        <v>0.14183101851851848</v>
      </c>
      <c r="BJ79" s="127">
        <f>IF(ISBLANK(laps_times[[#This Row],[53]]),"DNF",    rounds_cum_time[[#This Row],[52]]+laps_times[[#This Row],[53]])</f>
        <v>0.14508101851851848</v>
      </c>
      <c r="BK79" s="127">
        <f>IF(ISBLANK(laps_times[[#This Row],[54]]),"DNF",    rounds_cum_time[[#This Row],[53]]+laps_times[[#This Row],[54]])</f>
        <v>0.14820023148148145</v>
      </c>
      <c r="BL79" s="127">
        <f>IF(ISBLANK(laps_times[[#This Row],[55]]),"DNF",    rounds_cum_time[[#This Row],[54]]+laps_times[[#This Row],[55]])</f>
        <v>0.15104861111111109</v>
      </c>
      <c r="BM79" s="127">
        <f>IF(ISBLANK(laps_times[[#This Row],[56]]),"DNF",    rounds_cum_time[[#This Row],[55]]+laps_times[[#This Row],[56]])</f>
        <v>0.1538946759259259</v>
      </c>
      <c r="BN79" s="127">
        <f>IF(ISBLANK(laps_times[[#This Row],[57]]),"DNF",    rounds_cum_time[[#This Row],[56]]+laps_times[[#This Row],[57]])</f>
        <v>0.15671990740740738</v>
      </c>
      <c r="BO79" s="127">
        <f>IF(ISBLANK(laps_times[[#This Row],[58]]),"DNF",    rounds_cum_time[[#This Row],[57]]+laps_times[[#This Row],[58]])</f>
        <v>0.15941319444444441</v>
      </c>
      <c r="BP79" s="127">
        <f>IF(ISBLANK(laps_times[[#This Row],[59]]),"DNF",    rounds_cum_time[[#This Row],[58]]+laps_times[[#This Row],[59]])</f>
        <v>0.16215972222222219</v>
      </c>
      <c r="BQ79" s="127">
        <f>IF(ISBLANK(laps_times[[#This Row],[60]]),"DNF",    rounds_cum_time[[#This Row],[59]]+laps_times[[#This Row],[60]])</f>
        <v>0.16493518518518516</v>
      </c>
      <c r="BR79" s="127">
        <f>IF(ISBLANK(laps_times[[#This Row],[61]]),"DNF",    rounds_cum_time[[#This Row],[60]]+laps_times[[#This Row],[61]])</f>
        <v>0.16762499999999997</v>
      </c>
      <c r="BS79" s="127">
        <f>IF(ISBLANK(laps_times[[#This Row],[62]]),"DNF",    rounds_cum_time[[#This Row],[61]]+laps_times[[#This Row],[62]])</f>
        <v>0.17039236111111108</v>
      </c>
      <c r="BT79" s="128">
        <f>IF(ISBLANK(laps_times[[#This Row],[63]]),"DNF",    rounds_cum_time[[#This Row],[62]]+laps_times[[#This Row],[63]])</f>
        <v>0.17309606481481479</v>
      </c>
      <c r="BU79" s="128">
        <f>IF(ISBLANK(laps_times[[#This Row],[64]]),"DNF",    rounds_cum_time[[#This Row],[63]]+laps_times[[#This Row],[64]])</f>
        <v>0.17565624999999999</v>
      </c>
    </row>
    <row r="80" spans="2:73" x14ac:dyDescent="0.2">
      <c r="B80" s="124">
        <f>laps_times[[#This Row],[poř]]</f>
        <v>77</v>
      </c>
      <c r="C80" s="125">
        <f>laps_times[[#This Row],[s.č.]]</f>
        <v>49</v>
      </c>
      <c r="D80" s="125" t="str">
        <f>laps_times[[#This Row],[jméno]]</f>
        <v>Klíma Petr</v>
      </c>
      <c r="E80" s="126">
        <f>laps_times[[#This Row],[roč]]</f>
        <v>1996</v>
      </c>
      <c r="F80" s="126" t="str">
        <f>laps_times[[#This Row],[kat]]</f>
        <v>M20</v>
      </c>
      <c r="G80" s="126">
        <f>laps_times[[#This Row],[poř_kat]]</f>
        <v>3</v>
      </c>
      <c r="H80" s="125" t="str">
        <f>IF(ISBLANK(laps_times[[#This Row],[klub]]),"-",laps_times[[#This Row],[klub]])</f>
        <v>-</v>
      </c>
      <c r="I80" s="161">
        <f>laps_times[[#This Row],[celk. čas]]</f>
        <v>0.17602430555555557</v>
      </c>
      <c r="J80" s="127">
        <f>laps_times[[#This Row],[1]]</f>
        <v>2.7835648148148151E-3</v>
      </c>
      <c r="K80" s="127">
        <f>IF(ISBLANK(laps_times[[#This Row],[2]]),"DNF",    rounds_cum_time[[#This Row],[1]]+laps_times[[#This Row],[2]])</f>
        <v>5.0439814814814818E-3</v>
      </c>
      <c r="L80" s="127">
        <f>IF(ISBLANK(laps_times[[#This Row],[3]]),"DNF",    rounds_cum_time[[#This Row],[2]]+laps_times[[#This Row],[3]])</f>
        <v>7.3368055555555565E-3</v>
      </c>
      <c r="M80" s="127">
        <f>IF(ISBLANK(laps_times[[#This Row],[4]]),"DNF",    rounds_cum_time[[#This Row],[3]]+laps_times[[#This Row],[4]])</f>
        <v>9.64351851851852E-3</v>
      </c>
      <c r="N80" s="127">
        <f>IF(ISBLANK(laps_times[[#This Row],[5]]),"DNF",    rounds_cum_time[[#This Row],[4]]+laps_times[[#This Row],[5]])</f>
        <v>1.1921296296296298E-2</v>
      </c>
      <c r="O80" s="127">
        <f>IF(ISBLANK(laps_times[[#This Row],[6]]),"DNF",    rounds_cum_time[[#This Row],[5]]+laps_times[[#This Row],[6]])</f>
        <v>1.4221064814814817E-2</v>
      </c>
      <c r="P80" s="127">
        <f>IF(ISBLANK(laps_times[[#This Row],[7]]),"DNF",    rounds_cum_time[[#This Row],[6]]+laps_times[[#This Row],[7]])</f>
        <v>1.6532407407407409E-2</v>
      </c>
      <c r="Q80" s="127">
        <f>IF(ISBLANK(laps_times[[#This Row],[8]]),"DNF",    rounds_cum_time[[#This Row],[7]]+laps_times[[#This Row],[8]])</f>
        <v>1.884953703703704E-2</v>
      </c>
      <c r="R80" s="127">
        <f>IF(ISBLANK(laps_times[[#This Row],[9]]),"DNF",    rounds_cum_time[[#This Row],[8]]+laps_times[[#This Row],[9]])</f>
        <v>2.1157407407407409E-2</v>
      </c>
      <c r="S80" s="127">
        <f>IF(ISBLANK(laps_times[[#This Row],[10]]),"DNF",    rounds_cum_time[[#This Row],[9]]+laps_times[[#This Row],[10]])</f>
        <v>2.3434027777777779E-2</v>
      </c>
      <c r="T80" s="127">
        <f>IF(ISBLANK(laps_times[[#This Row],[11]]),"DNF",    rounds_cum_time[[#This Row],[10]]+laps_times[[#This Row],[11]])</f>
        <v>2.5711805555555557E-2</v>
      </c>
      <c r="U80" s="127">
        <f>IF(ISBLANK(laps_times[[#This Row],[12]]),"DNF",    rounds_cum_time[[#This Row],[11]]+laps_times[[#This Row],[12]])</f>
        <v>2.7959490740740743E-2</v>
      </c>
      <c r="V80" s="127">
        <f>IF(ISBLANK(laps_times[[#This Row],[13]]),"DNF",    rounds_cum_time[[#This Row],[12]]+laps_times[[#This Row],[13]])</f>
        <v>3.0246527777777782E-2</v>
      </c>
      <c r="W80" s="127">
        <f>IF(ISBLANK(laps_times[[#This Row],[14]]),"DNF",    rounds_cum_time[[#This Row],[13]]+laps_times[[#This Row],[14]])</f>
        <v>3.2589120370370372E-2</v>
      </c>
      <c r="X80" s="127">
        <f>IF(ISBLANK(laps_times[[#This Row],[15]]),"DNF",    rounds_cum_time[[#This Row],[14]]+laps_times[[#This Row],[15]])</f>
        <v>3.5651620370370375E-2</v>
      </c>
      <c r="Y80" s="127">
        <f>IF(ISBLANK(laps_times[[#This Row],[16]]),"DNF",    rounds_cum_time[[#This Row],[15]]+laps_times[[#This Row],[16]])</f>
        <v>3.9641203703703706E-2</v>
      </c>
      <c r="Z80" s="127">
        <f>IF(ISBLANK(laps_times[[#This Row],[17]]),"DNF",    rounds_cum_time[[#This Row],[16]]+laps_times[[#This Row],[17]])</f>
        <v>4.20150462962963E-2</v>
      </c>
      <c r="AA80" s="127">
        <f>IF(ISBLANK(laps_times[[#This Row],[18]]),"DNF",    rounds_cum_time[[#This Row],[17]]+laps_times[[#This Row],[18]])</f>
        <v>4.4390046296296302E-2</v>
      </c>
      <c r="AB80" s="127">
        <f>IF(ISBLANK(laps_times[[#This Row],[19]]),"DNF",    rounds_cum_time[[#This Row],[18]]+laps_times[[#This Row],[19]])</f>
        <v>4.6719907407407411E-2</v>
      </c>
      <c r="AC80" s="127">
        <f>IF(ISBLANK(laps_times[[#This Row],[20]]),"DNF",    rounds_cum_time[[#This Row],[19]]+laps_times[[#This Row],[20]])</f>
        <v>4.9120370370370377E-2</v>
      </c>
      <c r="AD80" s="127">
        <f>IF(ISBLANK(laps_times[[#This Row],[21]]),"DNF",    rounds_cum_time[[#This Row],[20]]+laps_times[[#This Row],[21]])</f>
        <v>5.1533564814814824E-2</v>
      </c>
      <c r="AE80" s="127">
        <f>IF(ISBLANK(laps_times[[#This Row],[22]]),"DNF",    rounds_cum_time[[#This Row],[21]]+laps_times[[#This Row],[22]])</f>
        <v>5.3951388888888896E-2</v>
      </c>
      <c r="AF80" s="127">
        <f>IF(ISBLANK(laps_times[[#This Row],[23]]),"DNF",    rounds_cum_time[[#This Row],[22]]+laps_times[[#This Row],[23]])</f>
        <v>5.6517361111111115E-2</v>
      </c>
      <c r="AG80" s="127">
        <f>IF(ISBLANK(laps_times[[#This Row],[24]]),"DNF",    rounds_cum_time[[#This Row],[23]]+laps_times[[#This Row],[24]])</f>
        <v>5.9068287037037044E-2</v>
      </c>
      <c r="AH80" s="127">
        <f>IF(ISBLANK(laps_times[[#This Row],[25]]),"DNF",    rounds_cum_time[[#This Row],[24]]+laps_times[[#This Row],[25]])</f>
        <v>6.1506944444444454E-2</v>
      </c>
      <c r="AI80" s="127">
        <f>IF(ISBLANK(laps_times[[#This Row],[26]]),"DNF",    rounds_cum_time[[#This Row],[25]]+laps_times[[#This Row],[26]])</f>
        <v>6.3909722222222229E-2</v>
      </c>
      <c r="AJ80" s="127">
        <f>IF(ISBLANK(laps_times[[#This Row],[27]]),"DNF",    rounds_cum_time[[#This Row],[26]]+laps_times[[#This Row],[27]])</f>
        <v>6.6363425925925937E-2</v>
      </c>
      <c r="AK80" s="127">
        <f>IF(ISBLANK(laps_times[[#This Row],[28]]),"DNF",    rounds_cum_time[[#This Row],[27]]+laps_times[[#This Row],[28]])</f>
        <v>6.8819444444444461E-2</v>
      </c>
      <c r="AL80" s="127">
        <f>IF(ISBLANK(laps_times[[#This Row],[29]]),"DNF",    rounds_cum_time[[#This Row],[28]]+laps_times[[#This Row],[29]])</f>
        <v>7.1281250000000018E-2</v>
      </c>
      <c r="AM80" s="127">
        <f>IF(ISBLANK(laps_times[[#This Row],[30]]),"DNF",    rounds_cum_time[[#This Row],[29]]+laps_times[[#This Row],[30]])</f>
        <v>7.3803240740740753E-2</v>
      </c>
      <c r="AN80" s="127">
        <f>IF(ISBLANK(laps_times[[#This Row],[31]]),"DNF",    rounds_cum_time[[#This Row],[30]]+laps_times[[#This Row],[31]])</f>
        <v>7.6472222222222233E-2</v>
      </c>
      <c r="AO80" s="127">
        <f>IF(ISBLANK(laps_times[[#This Row],[32]]),"DNF",    rounds_cum_time[[#This Row],[31]]+laps_times[[#This Row],[32]])</f>
        <v>7.9216435185185202E-2</v>
      </c>
      <c r="AP80" s="127">
        <f>IF(ISBLANK(laps_times[[#This Row],[33]]),"DNF",    rounds_cum_time[[#This Row],[32]]+laps_times[[#This Row],[33]])</f>
        <v>8.1873842592592616E-2</v>
      </c>
      <c r="AQ80" s="127">
        <f>IF(ISBLANK(laps_times[[#This Row],[34]]),"DNF",    rounds_cum_time[[#This Row],[33]]+laps_times[[#This Row],[34]])</f>
        <v>8.4596064814814839E-2</v>
      </c>
      <c r="AR80" s="127">
        <f>IF(ISBLANK(laps_times[[#This Row],[35]]),"DNF",    rounds_cum_time[[#This Row],[34]]+laps_times[[#This Row],[35]])</f>
        <v>8.7285879629629651E-2</v>
      </c>
      <c r="AS80" s="127">
        <f>IF(ISBLANK(laps_times[[#This Row],[36]]),"DNF",    rounds_cum_time[[#This Row],[35]]+laps_times[[#This Row],[36]])</f>
        <v>9.0002314814814841E-2</v>
      </c>
      <c r="AT80" s="127">
        <f>IF(ISBLANK(laps_times[[#This Row],[37]]),"DNF",    rounds_cum_time[[#This Row],[36]]+laps_times[[#This Row],[37]])</f>
        <v>9.2820601851851883E-2</v>
      </c>
      <c r="AU80" s="127">
        <f>IF(ISBLANK(laps_times[[#This Row],[38]]),"DNF",    rounds_cum_time[[#This Row],[37]]+laps_times[[#This Row],[38]])</f>
        <v>9.5706018518518551E-2</v>
      </c>
      <c r="AV80" s="127">
        <f>IF(ISBLANK(laps_times[[#This Row],[39]]),"DNF",    rounds_cum_time[[#This Row],[38]]+laps_times[[#This Row],[39]])</f>
        <v>9.8575231481481521E-2</v>
      </c>
      <c r="AW80" s="127">
        <f>IF(ISBLANK(laps_times[[#This Row],[40]]),"DNF",    rounds_cum_time[[#This Row],[39]]+laps_times[[#This Row],[40]])</f>
        <v>0.10144097222222226</v>
      </c>
      <c r="AX80" s="127">
        <f>IF(ISBLANK(laps_times[[#This Row],[41]]),"DNF",    rounds_cum_time[[#This Row],[40]]+laps_times[[#This Row],[41]])</f>
        <v>0.10439583333333337</v>
      </c>
      <c r="AY80" s="127">
        <f>IF(ISBLANK(laps_times[[#This Row],[42]]),"DNF",    rounds_cum_time[[#This Row],[41]]+laps_times[[#This Row],[42]])</f>
        <v>0.10744212962962967</v>
      </c>
      <c r="AZ80" s="127">
        <f>IF(ISBLANK(laps_times[[#This Row],[43]]),"DNF",    rounds_cum_time[[#This Row],[42]]+laps_times[[#This Row],[43]])</f>
        <v>0.11030439814814819</v>
      </c>
      <c r="BA80" s="127">
        <f>IF(ISBLANK(laps_times[[#This Row],[44]]),"DNF",    rounds_cum_time[[#This Row],[43]]+laps_times[[#This Row],[44]])</f>
        <v>0.113212962962963</v>
      </c>
      <c r="BB80" s="127">
        <f>IF(ISBLANK(laps_times[[#This Row],[45]]),"DNF",    rounds_cum_time[[#This Row],[44]]+laps_times[[#This Row],[45]])</f>
        <v>0.11610879629629633</v>
      </c>
      <c r="BC80" s="127">
        <f>IF(ISBLANK(laps_times[[#This Row],[46]]),"DNF",    rounds_cum_time[[#This Row],[45]]+laps_times[[#This Row],[46]])</f>
        <v>0.11917245370370375</v>
      </c>
      <c r="BD80" s="127">
        <f>IF(ISBLANK(laps_times[[#This Row],[47]]),"DNF",    rounds_cum_time[[#This Row],[46]]+laps_times[[#This Row],[47]])</f>
        <v>0.12212037037037041</v>
      </c>
      <c r="BE80" s="127">
        <f>IF(ISBLANK(laps_times[[#This Row],[48]]),"DNF",    rounds_cum_time[[#This Row],[47]]+laps_times[[#This Row],[48]])</f>
        <v>0.12507175925925929</v>
      </c>
      <c r="BF80" s="127">
        <f>IF(ISBLANK(laps_times[[#This Row],[49]]),"DNF",    rounds_cum_time[[#This Row],[48]]+laps_times[[#This Row],[49]])</f>
        <v>0.12805555555555559</v>
      </c>
      <c r="BG80" s="127">
        <f>IF(ISBLANK(laps_times[[#This Row],[50]]),"DNF",    rounds_cum_time[[#This Row],[49]]+laps_times[[#This Row],[50]])</f>
        <v>0.13102662037037041</v>
      </c>
      <c r="BH80" s="127">
        <f>IF(ISBLANK(laps_times[[#This Row],[51]]),"DNF",    rounds_cum_time[[#This Row],[50]]+laps_times[[#This Row],[51]])</f>
        <v>0.13444907407407411</v>
      </c>
      <c r="BI80" s="127">
        <f>IF(ISBLANK(laps_times[[#This Row],[52]]),"DNF",    rounds_cum_time[[#This Row],[51]]+laps_times[[#This Row],[52]])</f>
        <v>0.13744675925925928</v>
      </c>
      <c r="BJ80" s="127">
        <f>IF(ISBLANK(laps_times[[#This Row],[53]]),"DNF",    rounds_cum_time[[#This Row],[52]]+laps_times[[#This Row],[53]])</f>
        <v>0.14065856481481484</v>
      </c>
      <c r="BK80" s="127">
        <f>IF(ISBLANK(laps_times[[#This Row],[54]]),"DNF",    rounds_cum_time[[#This Row],[53]]+laps_times[[#This Row],[54]])</f>
        <v>0.14375578703703706</v>
      </c>
      <c r="BL80" s="127">
        <f>IF(ISBLANK(laps_times[[#This Row],[55]]),"DNF",    rounds_cum_time[[#This Row],[54]]+laps_times[[#This Row],[55]])</f>
        <v>0.14684259259259261</v>
      </c>
      <c r="BM80" s="127">
        <f>IF(ISBLANK(laps_times[[#This Row],[56]]),"DNF",    rounds_cum_time[[#This Row],[55]]+laps_times[[#This Row],[56]])</f>
        <v>0.15040162037037039</v>
      </c>
      <c r="BN80" s="127">
        <f>IF(ISBLANK(laps_times[[#This Row],[57]]),"DNF",    rounds_cum_time[[#This Row],[56]]+laps_times[[#This Row],[57]])</f>
        <v>0.15344560185185188</v>
      </c>
      <c r="BO80" s="127">
        <f>IF(ISBLANK(laps_times[[#This Row],[58]]),"DNF",    rounds_cum_time[[#This Row],[57]]+laps_times[[#This Row],[58]])</f>
        <v>0.15650810185185188</v>
      </c>
      <c r="BP80" s="127">
        <f>IF(ISBLANK(laps_times[[#This Row],[59]]),"DNF",    rounds_cum_time[[#This Row],[58]]+laps_times[[#This Row],[59]])</f>
        <v>0.15988657407407411</v>
      </c>
      <c r="BQ80" s="127">
        <f>IF(ISBLANK(laps_times[[#This Row],[60]]),"DNF",    rounds_cum_time[[#This Row],[59]]+laps_times[[#This Row],[60]])</f>
        <v>0.16311574074074078</v>
      </c>
      <c r="BR80" s="127">
        <f>IF(ISBLANK(laps_times[[#This Row],[61]]),"DNF",    rounds_cum_time[[#This Row],[60]]+laps_times[[#This Row],[61]])</f>
        <v>0.16634490740740746</v>
      </c>
      <c r="BS80" s="127">
        <f>IF(ISBLANK(laps_times[[#This Row],[62]]),"DNF",    rounds_cum_time[[#This Row],[61]]+laps_times[[#This Row],[62]])</f>
        <v>0.16970138888888894</v>
      </c>
      <c r="BT80" s="128">
        <f>IF(ISBLANK(laps_times[[#This Row],[63]]),"DNF",    rounds_cum_time[[#This Row],[62]]+laps_times[[#This Row],[63]])</f>
        <v>0.1730694444444445</v>
      </c>
      <c r="BU80" s="128">
        <f>IF(ISBLANK(laps_times[[#This Row],[64]]),"DNF",    rounds_cum_time[[#This Row],[63]]+laps_times[[#This Row],[64]])</f>
        <v>0.17602430555555562</v>
      </c>
    </row>
    <row r="81" spans="2:73" x14ac:dyDescent="0.2">
      <c r="B81" s="124">
        <f>laps_times[[#This Row],[poř]]</f>
        <v>78</v>
      </c>
      <c r="C81" s="125">
        <f>laps_times[[#This Row],[s.č.]]</f>
        <v>77</v>
      </c>
      <c r="D81" s="125" t="str">
        <f>laps_times[[#This Row],[jméno]]</f>
        <v>Vlčková Kateřina</v>
      </c>
      <c r="E81" s="126">
        <f>laps_times[[#This Row],[roč]]</f>
        <v>1977</v>
      </c>
      <c r="F81" s="126" t="str">
        <f>laps_times[[#This Row],[kat]]</f>
        <v>Z2</v>
      </c>
      <c r="G81" s="126">
        <f>laps_times[[#This Row],[poř_kat]]</f>
        <v>5</v>
      </c>
      <c r="H81" s="125" t="str">
        <f>IF(ISBLANK(laps_times[[#This Row],[klub]]),"-",laps_times[[#This Row],[klub]])</f>
        <v>BezvaÚči</v>
      </c>
      <c r="I81" s="161">
        <f>laps_times[[#This Row],[celk. čas]]</f>
        <v>0.17650462962962962</v>
      </c>
      <c r="J81" s="127">
        <f>laps_times[[#This Row],[1]]</f>
        <v>3.0370370370370364E-3</v>
      </c>
      <c r="K81" s="127">
        <f>IF(ISBLANK(laps_times[[#This Row],[2]]),"DNF",    rounds_cum_time[[#This Row],[1]]+laps_times[[#This Row],[2]])</f>
        <v>5.4386574074074068E-3</v>
      </c>
      <c r="L81" s="127">
        <f>IF(ISBLANK(laps_times[[#This Row],[3]]),"DNF",    rounds_cum_time[[#This Row],[2]]+laps_times[[#This Row],[3]])</f>
        <v>7.8020833333333327E-3</v>
      </c>
      <c r="M81" s="127">
        <f>IF(ISBLANK(laps_times[[#This Row],[4]]),"DNF",    rounds_cum_time[[#This Row],[3]]+laps_times[[#This Row],[4]])</f>
        <v>1.013425925925926E-2</v>
      </c>
      <c r="N81" s="127">
        <f>IF(ISBLANK(laps_times[[#This Row],[5]]),"DNF",    rounds_cum_time[[#This Row],[4]]+laps_times[[#This Row],[5]])</f>
        <v>1.2513888888888889E-2</v>
      </c>
      <c r="O81" s="127">
        <f>IF(ISBLANK(laps_times[[#This Row],[6]]),"DNF",    rounds_cum_time[[#This Row],[5]]+laps_times[[#This Row],[6]])</f>
        <v>1.4931712962962963E-2</v>
      </c>
      <c r="P81" s="127">
        <f>IF(ISBLANK(laps_times[[#This Row],[7]]),"DNF",    rounds_cum_time[[#This Row],[6]]+laps_times[[#This Row],[7]])</f>
        <v>1.7295138888888888E-2</v>
      </c>
      <c r="Q81" s="127">
        <f>IF(ISBLANK(laps_times[[#This Row],[8]]),"DNF",    rounds_cum_time[[#This Row],[7]]+laps_times[[#This Row],[8]])</f>
        <v>1.9679398148148147E-2</v>
      </c>
      <c r="R81" s="127">
        <f>IF(ISBLANK(laps_times[[#This Row],[9]]),"DNF",    rounds_cum_time[[#This Row],[8]]+laps_times[[#This Row],[9]])</f>
        <v>2.2104166666666664E-2</v>
      </c>
      <c r="S81" s="127">
        <f>IF(ISBLANK(laps_times[[#This Row],[10]]),"DNF",    rounds_cum_time[[#This Row],[9]]+laps_times[[#This Row],[10]])</f>
        <v>2.4523148148148145E-2</v>
      </c>
      <c r="T81" s="127">
        <f>IF(ISBLANK(laps_times[[#This Row],[11]]),"DNF",    rounds_cum_time[[#This Row],[10]]+laps_times[[#This Row],[11]])</f>
        <v>2.6958333333333331E-2</v>
      </c>
      <c r="U81" s="127">
        <f>IF(ISBLANK(laps_times[[#This Row],[12]]),"DNF",    rounds_cum_time[[#This Row],[11]]+laps_times[[#This Row],[12]])</f>
        <v>2.9440972222222219E-2</v>
      </c>
      <c r="V81" s="127">
        <f>IF(ISBLANK(laps_times[[#This Row],[13]]),"DNF",    rounds_cum_time[[#This Row],[12]]+laps_times[[#This Row],[13]])</f>
        <v>3.1966435185185181E-2</v>
      </c>
      <c r="W81" s="127">
        <f>IF(ISBLANK(laps_times[[#This Row],[14]]),"DNF",    rounds_cum_time[[#This Row],[13]]+laps_times[[#This Row],[14]])</f>
        <v>3.449768518518518E-2</v>
      </c>
      <c r="X81" s="127">
        <f>IF(ISBLANK(laps_times[[#This Row],[15]]),"DNF",    rounds_cum_time[[#This Row],[14]]+laps_times[[#This Row],[15]])</f>
        <v>3.6988425925925918E-2</v>
      </c>
      <c r="Y81" s="127">
        <f>IF(ISBLANK(laps_times[[#This Row],[16]]),"DNF",    rounds_cum_time[[#This Row],[15]]+laps_times[[#This Row],[16]])</f>
        <v>3.9449074074074067E-2</v>
      </c>
      <c r="Z81" s="127">
        <f>IF(ISBLANK(laps_times[[#This Row],[17]]),"DNF",    rounds_cum_time[[#This Row],[16]]+laps_times[[#This Row],[17]])</f>
        <v>4.1896990740740735E-2</v>
      </c>
      <c r="AA81" s="127">
        <f>IF(ISBLANK(laps_times[[#This Row],[18]]),"DNF",    rounds_cum_time[[#This Row],[17]]+laps_times[[#This Row],[18]])</f>
        <v>4.4373842592592583E-2</v>
      </c>
      <c r="AB81" s="127">
        <f>IF(ISBLANK(laps_times[[#This Row],[19]]),"DNF",    rounds_cum_time[[#This Row],[18]]+laps_times[[#This Row],[19]])</f>
        <v>4.6939814814814802E-2</v>
      </c>
      <c r="AC81" s="127">
        <f>IF(ISBLANK(laps_times[[#This Row],[20]]),"DNF",    rounds_cum_time[[#This Row],[19]]+laps_times[[#This Row],[20]])</f>
        <v>4.9510416666666654E-2</v>
      </c>
      <c r="AD81" s="127">
        <f>IF(ISBLANK(laps_times[[#This Row],[21]]),"DNF",    rounds_cum_time[[#This Row],[20]]+laps_times[[#This Row],[21]])</f>
        <v>5.2114583333333318E-2</v>
      </c>
      <c r="AE81" s="127">
        <f>IF(ISBLANK(laps_times[[#This Row],[22]]),"DNF",    rounds_cum_time[[#This Row],[21]]+laps_times[[#This Row],[22]])</f>
        <v>5.4664351851851839E-2</v>
      </c>
      <c r="AF81" s="127">
        <f>IF(ISBLANK(laps_times[[#This Row],[23]]),"DNF",    rounds_cum_time[[#This Row],[22]]+laps_times[[#This Row],[23]])</f>
        <v>5.7249999999999988E-2</v>
      </c>
      <c r="AG81" s="127">
        <f>IF(ISBLANK(laps_times[[#This Row],[24]]),"DNF",    rounds_cum_time[[#This Row],[23]]+laps_times[[#This Row],[24]])</f>
        <v>5.9793981481481469E-2</v>
      </c>
      <c r="AH81" s="127">
        <f>IF(ISBLANK(laps_times[[#This Row],[25]]),"DNF",    rounds_cum_time[[#This Row],[24]]+laps_times[[#This Row],[25]])</f>
        <v>6.2405092592592581E-2</v>
      </c>
      <c r="AI81" s="127">
        <f>IF(ISBLANK(laps_times[[#This Row],[26]]),"DNF",    rounds_cum_time[[#This Row],[25]]+laps_times[[#This Row],[26]])</f>
        <v>6.5037037037037032E-2</v>
      </c>
      <c r="AJ81" s="127">
        <f>IF(ISBLANK(laps_times[[#This Row],[27]]),"DNF",    rounds_cum_time[[#This Row],[26]]+laps_times[[#This Row],[27]])</f>
        <v>6.7645833333333322E-2</v>
      </c>
      <c r="AK81" s="127">
        <f>IF(ISBLANK(laps_times[[#This Row],[28]]),"DNF",    rounds_cum_time[[#This Row],[27]]+laps_times[[#This Row],[28]])</f>
        <v>7.0225694444444431E-2</v>
      </c>
      <c r="AL81" s="127">
        <f>IF(ISBLANK(laps_times[[#This Row],[29]]),"DNF",    rounds_cum_time[[#This Row],[28]]+laps_times[[#This Row],[29]])</f>
        <v>7.2822916666666654E-2</v>
      </c>
      <c r="AM81" s="127">
        <f>IF(ISBLANK(laps_times[[#This Row],[30]]),"DNF",    rounds_cum_time[[#This Row],[29]]+laps_times[[#This Row],[30]])</f>
        <v>7.5446759259259241E-2</v>
      </c>
      <c r="AN81" s="127">
        <f>IF(ISBLANK(laps_times[[#This Row],[31]]),"DNF",    rounds_cum_time[[#This Row],[30]]+laps_times[[#This Row],[31]])</f>
        <v>7.8075231481481461E-2</v>
      </c>
      <c r="AO81" s="127">
        <f>IF(ISBLANK(laps_times[[#This Row],[32]]),"DNF",    rounds_cum_time[[#This Row],[31]]+laps_times[[#This Row],[32]])</f>
        <v>8.0682870370370349E-2</v>
      </c>
      <c r="AP81" s="127">
        <f>IF(ISBLANK(laps_times[[#This Row],[33]]),"DNF",    rounds_cum_time[[#This Row],[32]]+laps_times[[#This Row],[33]])</f>
        <v>8.3289351851851837E-2</v>
      </c>
      <c r="AQ81" s="127">
        <f>IF(ISBLANK(laps_times[[#This Row],[34]]),"DNF",    rounds_cum_time[[#This Row],[33]]+laps_times[[#This Row],[34]])</f>
        <v>8.5929398148148137E-2</v>
      </c>
      <c r="AR81" s="127">
        <f>IF(ISBLANK(laps_times[[#This Row],[35]]),"DNF",    rounds_cum_time[[#This Row],[34]]+laps_times[[#This Row],[35]])</f>
        <v>8.851851851851851E-2</v>
      </c>
      <c r="AS81" s="127">
        <f>IF(ISBLANK(laps_times[[#This Row],[36]]),"DNF",    rounds_cum_time[[#This Row],[35]]+laps_times[[#This Row],[36]])</f>
        <v>9.1177083333333325E-2</v>
      </c>
      <c r="AT81" s="127">
        <f>IF(ISBLANK(laps_times[[#This Row],[37]]),"DNF",    rounds_cum_time[[#This Row],[36]]+laps_times[[#This Row],[37]])</f>
        <v>9.3850694444444438E-2</v>
      </c>
      <c r="AU81" s="127">
        <f>IF(ISBLANK(laps_times[[#This Row],[38]]),"DNF",    rounds_cum_time[[#This Row],[37]]+laps_times[[#This Row],[38]])</f>
        <v>9.6497685185185172E-2</v>
      </c>
      <c r="AV81" s="127">
        <f>IF(ISBLANK(laps_times[[#This Row],[39]]),"DNF",    rounds_cum_time[[#This Row],[38]]+laps_times[[#This Row],[39]])</f>
        <v>9.9192129629629616E-2</v>
      </c>
      <c r="AW81" s="127">
        <f>IF(ISBLANK(laps_times[[#This Row],[40]]),"DNF",    rounds_cum_time[[#This Row],[39]]+laps_times[[#This Row],[40]])</f>
        <v>0.10193402777777777</v>
      </c>
      <c r="AX81" s="127">
        <f>IF(ISBLANK(laps_times[[#This Row],[41]]),"DNF",    rounds_cum_time[[#This Row],[40]]+laps_times[[#This Row],[41]])</f>
        <v>0.10464583333333333</v>
      </c>
      <c r="AY81" s="127">
        <f>IF(ISBLANK(laps_times[[#This Row],[42]]),"DNF",    rounds_cum_time[[#This Row],[41]]+laps_times[[#This Row],[42]])</f>
        <v>0.10737847222222222</v>
      </c>
      <c r="AZ81" s="127">
        <f>IF(ISBLANK(laps_times[[#This Row],[43]]),"DNF",    rounds_cum_time[[#This Row],[42]]+laps_times[[#This Row],[43]])</f>
        <v>0.11060185185185184</v>
      </c>
      <c r="BA81" s="127">
        <f>IF(ISBLANK(laps_times[[#This Row],[44]]),"DNF",    rounds_cum_time[[#This Row],[43]]+laps_times[[#This Row],[44]])</f>
        <v>0.11351388888888887</v>
      </c>
      <c r="BB81" s="127">
        <f>IF(ISBLANK(laps_times[[#This Row],[45]]),"DNF",    rounds_cum_time[[#This Row],[44]]+laps_times[[#This Row],[45]])</f>
        <v>0.11659027777777776</v>
      </c>
      <c r="BC81" s="127">
        <f>IF(ISBLANK(laps_times[[#This Row],[46]]),"DNF",    rounds_cum_time[[#This Row],[45]]+laps_times[[#This Row],[46]])</f>
        <v>0.11959837962962962</v>
      </c>
      <c r="BD81" s="127">
        <f>IF(ISBLANK(laps_times[[#This Row],[47]]),"DNF",    rounds_cum_time[[#This Row],[46]]+laps_times[[#This Row],[47]])</f>
        <v>0.12248379629629629</v>
      </c>
      <c r="BE81" s="127">
        <f>IF(ISBLANK(laps_times[[#This Row],[48]]),"DNF",    rounds_cum_time[[#This Row],[47]]+laps_times[[#This Row],[48]])</f>
        <v>0.12559374999999998</v>
      </c>
      <c r="BF81" s="127">
        <f>IF(ISBLANK(laps_times[[#This Row],[49]]),"DNF",    rounds_cum_time[[#This Row],[48]]+laps_times[[#This Row],[49]])</f>
        <v>0.12875694444444441</v>
      </c>
      <c r="BG81" s="127">
        <f>IF(ISBLANK(laps_times[[#This Row],[50]]),"DNF",    rounds_cum_time[[#This Row],[49]]+laps_times[[#This Row],[50]])</f>
        <v>0.13156365740740739</v>
      </c>
      <c r="BH81" s="127">
        <f>IF(ISBLANK(laps_times[[#This Row],[51]]),"DNF",    rounds_cum_time[[#This Row],[50]]+laps_times[[#This Row],[51]])</f>
        <v>0.13483796296296294</v>
      </c>
      <c r="BI81" s="127">
        <f>IF(ISBLANK(laps_times[[#This Row],[52]]),"DNF",    rounds_cum_time[[#This Row],[51]]+laps_times[[#This Row],[52]])</f>
        <v>0.13817013888888888</v>
      </c>
      <c r="BJ81" s="127">
        <f>IF(ISBLANK(laps_times[[#This Row],[53]]),"DNF",    rounds_cum_time[[#This Row],[52]]+laps_times[[#This Row],[53]])</f>
        <v>0.14173842592592592</v>
      </c>
      <c r="BK81" s="127">
        <f>IF(ISBLANK(laps_times[[#This Row],[54]]),"DNF",    rounds_cum_time[[#This Row],[53]]+laps_times[[#This Row],[54]])</f>
        <v>0.1475474537037037</v>
      </c>
      <c r="BL81" s="127">
        <f>IF(ISBLANK(laps_times[[#This Row],[55]]),"DNF",    rounds_cum_time[[#This Row],[54]]+laps_times[[#This Row],[55]])</f>
        <v>0.15026851851851852</v>
      </c>
      <c r="BM81" s="127">
        <f>IF(ISBLANK(laps_times[[#This Row],[56]]),"DNF",    rounds_cum_time[[#This Row],[55]]+laps_times[[#This Row],[56]])</f>
        <v>0.15302199074074074</v>
      </c>
      <c r="BN81" s="127">
        <f>IF(ISBLANK(laps_times[[#This Row],[57]]),"DNF",    rounds_cum_time[[#This Row],[56]]+laps_times[[#This Row],[57]])</f>
        <v>0.15611111111111112</v>
      </c>
      <c r="BO81" s="127">
        <f>IF(ISBLANK(laps_times[[#This Row],[58]]),"DNF",    rounds_cum_time[[#This Row],[57]]+laps_times[[#This Row],[58]])</f>
        <v>0.15880208333333334</v>
      </c>
      <c r="BP81" s="127">
        <f>IF(ISBLANK(laps_times[[#This Row],[59]]),"DNF",    rounds_cum_time[[#This Row],[58]]+laps_times[[#This Row],[59]])</f>
        <v>0.16163425925925928</v>
      </c>
      <c r="BQ81" s="127">
        <f>IF(ISBLANK(laps_times[[#This Row],[60]]),"DNF",    rounds_cum_time[[#This Row],[59]]+laps_times[[#This Row],[60]])</f>
        <v>0.16503240740740743</v>
      </c>
      <c r="BR81" s="127">
        <f>IF(ISBLANK(laps_times[[#This Row],[61]]),"DNF",    rounds_cum_time[[#This Row],[60]]+laps_times[[#This Row],[61]])</f>
        <v>0.16779282407407409</v>
      </c>
      <c r="BS81" s="127">
        <f>IF(ISBLANK(laps_times[[#This Row],[62]]),"DNF",    rounds_cum_time[[#This Row],[61]]+laps_times[[#This Row],[62]])</f>
        <v>0.17122916666666668</v>
      </c>
      <c r="BT81" s="128">
        <f>IF(ISBLANK(laps_times[[#This Row],[63]]),"DNF",    rounds_cum_time[[#This Row],[62]]+laps_times[[#This Row],[63]])</f>
        <v>0.17398611111111112</v>
      </c>
      <c r="BU81" s="128">
        <f>IF(ISBLANK(laps_times[[#This Row],[64]]),"DNF",    rounds_cum_time[[#This Row],[63]]+laps_times[[#This Row],[64]])</f>
        <v>0.17650462962962965</v>
      </c>
    </row>
    <row r="82" spans="2:73" x14ac:dyDescent="0.2">
      <c r="B82" s="124">
        <f>laps_times[[#This Row],[poř]]</f>
        <v>79</v>
      </c>
      <c r="C82" s="125">
        <f>laps_times[[#This Row],[s.č.]]</f>
        <v>92</v>
      </c>
      <c r="D82" s="125" t="str">
        <f>laps_times[[#This Row],[jméno]]</f>
        <v>Podmelová Vilma</v>
      </c>
      <c r="E82" s="126">
        <f>laps_times[[#This Row],[roč]]</f>
        <v>1962</v>
      </c>
      <c r="F82" s="126" t="str">
        <f>laps_times[[#This Row],[kat]]</f>
        <v>Z2</v>
      </c>
      <c r="G82" s="126">
        <f>laps_times[[#This Row],[poř_kat]]</f>
        <v>6</v>
      </c>
      <c r="H82" s="125" t="str">
        <f>IF(ISBLANK(laps_times[[#This Row],[klub]]),"-",laps_times[[#This Row],[klub]])</f>
        <v>AC Moravská Slávia</v>
      </c>
      <c r="I82" s="161">
        <f>laps_times[[#This Row],[celk. čas]]</f>
        <v>0.17734143518518519</v>
      </c>
      <c r="J82" s="127">
        <f>laps_times[[#This Row],[1]]</f>
        <v>3.3067129629629631E-3</v>
      </c>
      <c r="K82" s="127">
        <f>IF(ISBLANK(laps_times[[#This Row],[2]]),"DNF",    rounds_cum_time[[#This Row],[1]]+laps_times[[#This Row],[2]])</f>
        <v>5.751157407407408E-3</v>
      </c>
      <c r="L82" s="127">
        <f>IF(ISBLANK(laps_times[[#This Row],[3]]),"DNF",    rounds_cum_time[[#This Row],[2]]+laps_times[[#This Row],[3]])</f>
        <v>8.1678240740740739E-3</v>
      </c>
      <c r="M82" s="127">
        <f>IF(ISBLANK(laps_times[[#This Row],[4]]),"DNF",    rounds_cum_time[[#This Row],[3]]+laps_times[[#This Row],[4]])</f>
        <v>1.0641203703703703E-2</v>
      </c>
      <c r="N82" s="127">
        <f>IF(ISBLANK(laps_times[[#This Row],[5]]),"DNF",    rounds_cum_time[[#This Row],[4]]+laps_times[[#This Row],[5]])</f>
        <v>1.3101851851851851E-2</v>
      </c>
      <c r="O82" s="127">
        <f>IF(ISBLANK(laps_times[[#This Row],[6]]),"DNF",    rounds_cum_time[[#This Row],[5]]+laps_times[[#This Row],[6]])</f>
        <v>1.5561342592592592E-2</v>
      </c>
      <c r="P82" s="127">
        <f>IF(ISBLANK(laps_times[[#This Row],[7]]),"DNF",    rounds_cum_time[[#This Row],[6]]+laps_times[[#This Row],[7]])</f>
        <v>1.8039351851851852E-2</v>
      </c>
      <c r="Q82" s="127">
        <f>IF(ISBLANK(laps_times[[#This Row],[8]]),"DNF",    rounds_cum_time[[#This Row],[7]]+laps_times[[#This Row],[8]])</f>
        <v>2.0506944444444446E-2</v>
      </c>
      <c r="R82" s="127">
        <f>IF(ISBLANK(laps_times[[#This Row],[9]]),"DNF",    rounds_cum_time[[#This Row],[8]]+laps_times[[#This Row],[9]])</f>
        <v>2.2986111111111113E-2</v>
      </c>
      <c r="S82" s="127">
        <f>IF(ISBLANK(laps_times[[#This Row],[10]]),"DNF",    rounds_cum_time[[#This Row],[9]]+laps_times[[#This Row],[10]])</f>
        <v>2.5449074074074075E-2</v>
      </c>
      <c r="T82" s="127">
        <f>IF(ISBLANK(laps_times[[#This Row],[11]]),"DNF",    rounds_cum_time[[#This Row],[10]]+laps_times[[#This Row],[11]])</f>
        <v>2.7910879629629633E-2</v>
      </c>
      <c r="U82" s="127">
        <f>IF(ISBLANK(laps_times[[#This Row],[12]]),"DNF",    rounds_cum_time[[#This Row],[11]]+laps_times[[#This Row],[12]])</f>
        <v>3.0427083333333337E-2</v>
      </c>
      <c r="V82" s="127">
        <f>IF(ISBLANK(laps_times[[#This Row],[13]]),"DNF",    rounds_cum_time[[#This Row],[12]]+laps_times[[#This Row],[13]])</f>
        <v>3.293055555555556E-2</v>
      </c>
      <c r="W82" s="127">
        <f>IF(ISBLANK(laps_times[[#This Row],[14]]),"DNF",    rounds_cum_time[[#This Row],[13]]+laps_times[[#This Row],[14]])</f>
        <v>3.5467592592592599E-2</v>
      </c>
      <c r="X82" s="127">
        <f>IF(ISBLANK(laps_times[[#This Row],[15]]),"DNF",    rounds_cum_time[[#This Row],[14]]+laps_times[[#This Row],[15]])</f>
        <v>3.7988425925925932E-2</v>
      </c>
      <c r="Y82" s="127">
        <f>IF(ISBLANK(laps_times[[#This Row],[16]]),"DNF",    rounds_cum_time[[#This Row],[15]]+laps_times[[#This Row],[16]])</f>
        <v>4.0542824074074078E-2</v>
      </c>
      <c r="Z82" s="127">
        <f>IF(ISBLANK(laps_times[[#This Row],[17]]),"DNF",    rounds_cum_time[[#This Row],[16]]+laps_times[[#This Row],[17]])</f>
        <v>4.3229166666666673E-2</v>
      </c>
      <c r="AA82" s="127">
        <f>IF(ISBLANK(laps_times[[#This Row],[18]]),"DNF",    rounds_cum_time[[#This Row],[17]]+laps_times[[#This Row],[18]])</f>
        <v>4.5812500000000006E-2</v>
      </c>
      <c r="AB82" s="127">
        <f>IF(ISBLANK(laps_times[[#This Row],[19]]),"DNF",    rounds_cum_time[[#This Row],[18]]+laps_times[[#This Row],[19]])</f>
        <v>4.8417824074074078E-2</v>
      </c>
      <c r="AC82" s="127">
        <f>IF(ISBLANK(laps_times[[#This Row],[20]]),"DNF",    rounds_cum_time[[#This Row],[19]]+laps_times[[#This Row],[20]])</f>
        <v>5.0989583333333338E-2</v>
      </c>
      <c r="AD82" s="127">
        <f>IF(ISBLANK(laps_times[[#This Row],[21]]),"DNF",    rounds_cum_time[[#This Row],[20]]+laps_times[[#This Row],[21]])</f>
        <v>5.3521990740740745E-2</v>
      </c>
      <c r="AE82" s="127">
        <f>IF(ISBLANK(laps_times[[#This Row],[22]]),"DNF",    rounds_cum_time[[#This Row],[21]]+laps_times[[#This Row],[22]])</f>
        <v>5.6167824074074078E-2</v>
      </c>
      <c r="AF82" s="127">
        <f>IF(ISBLANK(laps_times[[#This Row],[23]]),"DNF",    rounds_cum_time[[#This Row],[22]]+laps_times[[#This Row],[23]])</f>
        <v>5.8788194444444448E-2</v>
      </c>
      <c r="AG82" s="127">
        <f>IF(ISBLANK(laps_times[[#This Row],[24]]),"DNF",    rounds_cum_time[[#This Row],[23]]+laps_times[[#This Row],[24]])</f>
        <v>6.14837962962963E-2</v>
      </c>
      <c r="AH82" s="127">
        <f>IF(ISBLANK(laps_times[[#This Row],[25]]),"DNF",    rounds_cum_time[[#This Row],[24]]+laps_times[[#This Row],[25]])</f>
        <v>6.4192129629629641E-2</v>
      </c>
      <c r="AI82" s="127">
        <f>IF(ISBLANK(laps_times[[#This Row],[26]]),"DNF",    rounds_cum_time[[#This Row],[25]]+laps_times[[#This Row],[26]])</f>
        <v>6.6910879629629647E-2</v>
      </c>
      <c r="AJ82" s="127">
        <f>IF(ISBLANK(laps_times[[#This Row],[27]]),"DNF",    rounds_cum_time[[#This Row],[26]]+laps_times[[#This Row],[27]])</f>
        <v>6.9591435185185208E-2</v>
      </c>
      <c r="AK82" s="127">
        <f>IF(ISBLANK(laps_times[[#This Row],[28]]),"DNF",    rounds_cum_time[[#This Row],[27]]+laps_times[[#This Row],[28]])</f>
        <v>7.2296296296296317E-2</v>
      </c>
      <c r="AL82" s="127">
        <f>IF(ISBLANK(laps_times[[#This Row],[29]]),"DNF",    rounds_cum_time[[#This Row],[28]]+laps_times[[#This Row],[29]])</f>
        <v>7.4953703703703731E-2</v>
      </c>
      <c r="AM82" s="127">
        <f>IF(ISBLANK(laps_times[[#This Row],[30]]),"DNF",    rounds_cum_time[[#This Row],[29]]+laps_times[[#This Row],[30]])</f>
        <v>7.7716435185185215E-2</v>
      </c>
      <c r="AN82" s="127">
        <f>IF(ISBLANK(laps_times[[#This Row],[31]]),"DNF",    rounds_cum_time[[#This Row],[30]]+laps_times[[#This Row],[31]])</f>
        <v>8.0383101851851879E-2</v>
      </c>
      <c r="AO82" s="127">
        <f>IF(ISBLANK(laps_times[[#This Row],[32]]),"DNF",    rounds_cum_time[[#This Row],[31]]+laps_times[[#This Row],[32]])</f>
        <v>8.310069444444447E-2</v>
      </c>
      <c r="AP82" s="127">
        <f>IF(ISBLANK(laps_times[[#This Row],[33]]),"DNF",    rounds_cum_time[[#This Row],[32]]+laps_times[[#This Row],[33]])</f>
        <v>8.6134259259259285E-2</v>
      </c>
      <c r="AQ82" s="127">
        <f>IF(ISBLANK(laps_times[[#This Row],[34]]),"DNF",    rounds_cum_time[[#This Row],[33]]+laps_times[[#This Row],[34]])</f>
        <v>8.8990740740740773E-2</v>
      </c>
      <c r="AR82" s="127">
        <f>IF(ISBLANK(laps_times[[#This Row],[35]]),"DNF",    rounds_cum_time[[#This Row],[34]]+laps_times[[#This Row],[35]])</f>
        <v>9.1819444444444481E-2</v>
      </c>
      <c r="AS82" s="127">
        <f>IF(ISBLANK(laps_times[[#This Row],[36]]),"DNF",    rounds_cum_time[[#This Row],[35]]+laps_times[[#This Row],[36]])</f>
        <v>9.4656250000000039E-2</v>
      </c>
      <c r="AT82" s="127">
        <f>IF(ISBLANK(laps_times[[#This Row],[37]]),"DNF",    rounds_cum_time[[#This Row],[36]]+laps_times[[#This Row],[37]])</f>
        <v>9.7923611111111156E-2</v>
      </c>
      <c r="AU82" s="127">
        <f>IF(ISBLANK(laps_times[[#This Row],[38]]),"DNF",    rounds_cum_time[[#This Row],[37]]+laps_times[[#This Row],[38]])</f>
        <v>0.10067013888888893</v>
      </c>
      <c r="AV82" s="127">
        <f>IF(ISBLANK(laps_times[[#This Row],[39]]),"DNF",    rounds_cum_time[[#This Row],[38]]+laps_times[[#This Row],[39]])</f>
        <v>0.1035104166666667</v>
      </c>
      <c r="AW82" s="127">
        <f>IF(ISBLANK(laps_times[[#This Row],[40]]),"DNF",    rounds_cum_time[[#This Row],[39]]+laps_times[[#This Row],[40]])</f>
        <v>0.10634606481481484</v>
      </c>
      <c r="AX82" s="127">
        <f>IF(ISBLANK(laps_times[[#This Row],[41]]),"DNF",    rounds_cum_time[[#This Row],[40]]+laps_times[[#This Row],[41]])</f>
        <v>0.10926157407407411</v>
      </c>
      <c r="AY82" s="127">
        <f>IF(ISBLANK(laps_times[[#This Row],[42]]),"DNF",    rounds_cum_time[[#This Row],[41]]+laps_times[[#This Row],[42]])</f>
        <v>0.11209837962962967</v>
      </c>
      <c r="AZ82" s="127">
        <f>IF(ISBLANK(laps_times[[#This Row],[43]]),"DNF",    rounds_cum_time[[#This Row],[42]]+laps_times[[#This Row],[43]])</f>
        <v>0.1149953703703704</v>
      </c>
      <c r="BA82" s="127">
        <f>IF(ISBLANK(laps_times[[#This Row],[44]]),"DNF",    rounds_cum_time[[#This Row],[43]]+laps_times[[#This Row],[44]])</f>
        <v>0.11792361111111115</v>
      </c>
      <c r="BB82" s="127">
        <f>IF(ISBLANK(laps_times[[#This Row],[45]]),"DNF",    rounds_cum_time[[#This Row],[44]]+laps_times[[#This Row],[45]])</f>
        <v>0.12085763888888892</v>
      </c>
      <c r="BC82" s="127">
        <f>IF(ISBLANK(laps_times[[#This Row],[46]]),"DNF",    rounds_cum_time[[#This Row],[45]]+laps_times[[#This Row],[46]])</f>
        <v>0.12372800925925929</v>
      </c>
      <c r="BD82" s="127">
        <f>IF(ISBLANK(laps_times[[#This Row],[47]]),"DNF",    rounds_cum_time[[#This Row],[46]]+laps_times[[#This Row],[47]])</f>
        <v>0.12664236111111116</v>
      </c>
      <c r="BE82" s="127">
        <f>IF(ISBLANK(laps_times[[#This Row],[48]]),"DNF",    rounds_cum_time[[#This Row],[47]]+laps_times[[#This Row],[48]])</f>
        <v>0.12990972222222227</v>
      </c>
      <c r="BF82" s="127">
        <f>IF(ISBLANK(laps_times[[#This Row],[49]]),"DNF",    rounds_cum_time[[#This Row],[48]]+laps_times[[#This Row],[49]])</f>
        <v>0.13287268518518525</v>
      </c>
      <c r="BG82" s="127">
        <f>IF(ISBLANK(laps_times[[#This Row],[50]]),"DNF",    rounds_cum_time[[#This Row],[49]]+laps_times[[#This Row],[50]])</f>
        <v>0.13585995370370377</v>
      </c>
      <c r="BH82" s="127">
        <f>IF(ISBLANK(laps_times[[#This Row],[51]]),"DNF",    rounds_cum_time[[#This Row],[50]]+laps_times[[#This Row],[51]])</f>
        <v>0.13882638888888896</v>
      </c>
      <c r="BI82" s="127">
        <f>IF(ISBLANK(laps_times[[#This Row],[52]]),"DNF",    rounds_cum_time[[#This Row],[51]]+laps_times[[#This Row],[52]])</f>
        <v>0.14173379629629637</v>
      </c>
      <c r="BJ82" s="127">
        <f>IF(ISBLANK(laps_times[[#This Row],[53]]),"DNF",    rounds_cum_time[[#This Row],[52]]+laps_times[[#This Row],[53]])</f>
        <v>0.14472685185185194</v>
      </c>
      <c r="BK82" s="127">
        <f>IF(ISBLANK(laps_times[[#This Row],[54]]),"DNF",    rounds_cum_time[[#This Row],[53]]+laps_times[[#This Row],[54]])</f>
        <v>0.14772916666666674</v>
      </c>
      <c r="BL82" s="127">
        <f>IF(ISBLANK(laps_times[[#This Row],[55]]),"DNF",    rounds_cum_time[[#This Row],[54]]+laps_times[[#This Row],[55]])</f>
        <v>0.15060069444444452</v>
      </c>
      <c r="BM82" s="127">
        <f>IF(ISBLANK(laps_times[[#This Row],[56]]),"DNF",    rounds_cum_time[[#This Row],[55]]+laps_times[[#This Row],[56]])</f>
        <v>0.15346875000000007</v>
      </c>
      <c r="BN82" s="127">
        <f>IF(ISBLANK(laps_times[[#This Row],[57]]),"DNF",    rounds_cum_time[[#This Row],[56]]+laps_times[[#This Row],[57]])</f>
        <v>0.1563819444444445</v>
      </c>
      <c r="BO82" s="127">
        <f>IF(ISBLANK(laps_times[[#This Row],[58]]),"DNF",    rounds_cum_time[[#This Row],[57]]+laps_times[[#This Row],[58]])</f>
        <v>0.15956365740740747</v>
      </c>
      <c r="BP82" s="127">
        <f>IF(ISBLANK(laps_times[[#This Row],[59]]),"DNF",    rounds_cum_time[[#This Row],[58]]+laps_times[[#This Row],[59]])</f>
        <v>0.16249421296296301</v>
      </c>
      <c r="BQ82" s="127">
        <f>IF(ISBLANK(laps_times[[#This Row],[60]]),"DNF",    rounds_cum_time[[#This Row],[59]]+laps_times[[#This Row],[60]])</f>
        <v>0.16546759259259264</v>
      </c>
      <c r="BR82" s="127">
        <f>IF(ISBLANK(laps_times[[#This Row],[61]]),"DNF",    rounds_cum_time[[#This Row],[60]]+laps_times[[#This Row],[61]])</f>
        <v>0.16853356481481485</v>
      </c>
      <c r="BS82" s="127">
        <f>IF(ISBLANK(laps_times[[#This Row],[62]]),"DNF",    rounds_cum_time[[#This Row],[61]]+laps_times[[#This Row],[62]])</f>
        <v>0.17150000000000004</v>
      </c>
      <c r="BT82" s="128">
        <f>IF(ISBLANK(laps_times[[#This Row],[63]]),"DNF",    rounds_cum_time[[#This Row],[62]]+laps_times[[#This Row],[63]])</f>
        <v>0.17448032407407413</v>
      </c>
      <c r="BU82" s="128">
        <f>IF(ISBLANK(laps_times[[#This Row],[64]]),"DNF",    rounds_cum_time[[#This Row],[63]]+laps_times[[#This Row],[64]])</f>
        <v>0.17734143518518525</v>
      </c>
    </row>
    <row r="83" spans="2:73" x14ac:dyDescent="0.2">
      <c r="B83" s="124">
        <f>laps_times[[#This Row],[poř]]</f>
        <v>80</v>
      </c>
      <c r="C83" s="125">
        <f>laps_times[[#This Row],[s.č.]]</f>
        <v>86</v>
      </c>
      <c r="D83" s="125" t="str">
        <f>laps_times[[#This Row],[jméno]]</f>
        <v>Petr Martin</v>
      </c>
      <c r="E83" s="126">
        <f>laps_times[[#This Row],[roč]]</f>
        <v>1978</v>
      </c>
      <c r="F83" s="126" t="str">
        <f>laps_times[[#This Row],[kat]]</f>
        <v>M30</v>
      </c>
      <c r="G83" s="126">
        <f>laps_times[[#This Row],[poř_kat]]</f>
        <v>23</v>
      </c>
      <c r="H83" s="125" t="str">
        <f>IF(ISBLANK(laps_times[[#This Row],[klub]]),"-",laps_times[[#This Row],[klub]])</f>
        <v>Homolští chrti</v>
      </c>
      <c r="I83" s="161">
        <f>laps_times[[#This Row],[celk. čas]]</f>
        <v>0.17839583333333334</v>
      </c>
      <c r="J83" s="127">
        <f>laps_times[[#This Row],[1]]</f>
        <v>3.3761574074074071E-3</v>
      </c>
      <c r="K83" s="127">
        <f>IF(ISBLANK(laps_times[[#This Row],[2]]),"DNF",    rounds_cum_time[[#This Row],[1]]+laps_times[[#This Row],[2]])</f>
        <v>6.0335648148148145E-3</v>
      </c>
      <c r="L83" s="127">
        <f>IF(ISBLANK(laps_times[[#This Row],[3]]),"DNF",    rounds_cum_time[[#This Row],[2]]+laps_times[[#This Row],[3]])</f>
        <v>8.6284722222222214E-3</v>
      </c>
      <c r="M83" s="127">
        <f>IF(ISBLANK(laps_times[[#This Row],[4]]),"DNF",    rounds_cum_time[[#This Row],[3]]+laps_times[[#This Row],[4]])</f>
        <v>1.123611111111111E-2</v>
      </c>
      <c r="N83" s="127">
        <f>IF(ISBLANK(laps_times[[#This Row],[5]]),"DNF",    rounds_cum_time[[#This Row],[4]]+laps_times[[#This Row],[5]])</f>
        <v>1.3872685185185184E-2</v>
      </c>
      <c r="O83" s="127">
        <f>IF(ISBLANK(laps_times[[#This Row],[6]]),"DNF",    rounds_cum_time[[#This Row],[5]]+laps_times[[#This Row],[6]])</f>
        <v>1.6500000000000001E-2</v>
      </c>
      <c r="P83" s="127">
        <f>IF(ISBLANK(laps_times[[#This Row],[7]]),"DNF",    rounds_cum_time[[#This Row],[6]]+laps_times[[#This Row],[7]])</f>
        <v>1.9113425925925926E-2</v>
      </c>
      <c r="Q83" s="127">
        <f>IF(ISBLANK(laps_times[[#This Row],[8]]),"DNF",    rounds_cum_time[[#This Row],[7]]+laps_times[[#This Row],[8]])</f>
        <v>2.1733796296296296E-2</v>
      </c>
      <c r="R83" s="127">
        <f>IF(ISBLANK(laps_times[[#This Row],[9]]),"DNF",    rounds_cum_time[[#This Row],[8]]+laps_times[[#This Row],[9]])</f>
        <v>2.4377314814814813E-2</v>
      </c>
      <c r="S83" s="127">
        <f>IF(ISBLANK(laps_times[[#This Row],[10]]),"DNF",    rounds_cum_time[[#This Row],[9]]+laps_times[[#This Row],[10]])</f>
        <v>2.6975694444444445E-2</v>
      </c>
      <c r="T83" s="127">
        <f>IF(ISBLANK(laps_times[[#This Row],[11]]),"DNF",    rounds_cum_time[[#This Row],[10]]+laps_times[[#This Row],[11]])</f>
        <v>2.949537037037037E-2</v>
      </c>
      <c r="U83" s="127">
        <f>IF(ISBLANK(laps_times[[#This Row],[12]]),"DNF",    rounds_cum_time[[#This Row],[11]]+laps_times[[#This Row],[12]])</f>
        <v>3.2001157407407409E-2</v>
      </c>
      <c r="V83" s="127">
        <f>IF(ISBLANK(laps_times[[#This Row],[13]]),"DNF",    rounds_cum_time[[#This Row],[12]]+laps_times[[#This Row],[13]])</f>
        <v>3.452314814814815E-2</v>
      </c>
      <c r="W83" s="127">
        <f>IF(ISBLANK(laps_times[[#This Row],[14]]),"DNF",    rounds_cum_time[[#This Row],[13]]+laps_times[[#This Row],[14]])</f>
        <v>3.7012731481481487E-2</v>
      </c>
      <c r="X83" s="127">
        <f>IF(ISBLANK(laps_times[[#This Row],[15]]),"DNF",    rounds_cum_time[[#This Row],[14]]+laps_times[[#This Row],[15]])</f>
        <v>3.9504629629629633E-2</v>
      </c>
      <c r="Y83" s="127">
        <f>IF(ISBLANK(laps_times[[#This Row],[16]]),"DNF",    rounds_cum_time[[#This Row],[15]]+laps_times[[#This Row],[16]])</f>
        <v>4.193287037037037E-2</v>
      </c>
      <c r="Z83" s="127">
        <f>IF(ISBLANK(laps_times[[#This Row],[17]]),"DNF",    rounds_cum_time[[#This Row],[16]]+laps_times[[#This Row],[17]])</f>
        <v>4.4333333333333336E-2</v>
      </c>
      <c r="AA83" s="127">
        <f>IF(ISBLANK(laps_times[[#This Row],[18]]),"DNF",    rounds_cum_time[[#This Row],[17]]+laps_times[[#This Row],[18]])</f>
        <v>4.6771990740740746E-2</v>
      </c>
      <c r="AB83" s="127">
        <f>IF(ISBLANK(laps_times[[#This Row],[19]]),"DNF",    rounds_cum_time[[#This Row],[18]]+laps_times[[#This Row],[19]])</f>
        <v>4.9244212962962969E-2</v>
      </c>
      <c r="AC83" s="127">
        <f>IF(ISBLANK(laps_times[[#This Row],[20]]),"DNF",    rounds_cum_time[[#This Row],[19]]+laps_times[[#This Row],[20]])</f>
        <v>5.1710648148148151E-2</v>
      </c>
      <c r="AD83" s="127">
        <f>IF(ISBLANK(laps_times[[#This Row],[21]]),"DNF",    rounds_cum_time[[#This Row],[20]]+laps_times[[#This Row],[21]])</f>
        <v>5.4155092592592595E-2</v>
      </c>
      <c r="AE83" s="127">
        <f>IF(ISBLANK(laps_times[[#This Row],[22]]),"DNF",    rounds_cum_time[[#This Row],[21]]+laps_times[[#This Row],[22]])</f>
        <v>5.6575231481481483E-2</v>
      </c>
      <c r="AF83" s="127">
        <f>IF(ISBLANK(laps_times[[#This Row],[23]]),"DNF",    rounds_cum_time[[#This Row],[22]]+laps_times[[#This Row],[23]])</f>
        <v>5.8981481481481482E-2</v>
      </c>
      <c r="AG83" s="127">
        <f>IF(ISBLANK(laps_times[[#This Row],[24]]),"DNF",    rounds_cum_time[[#This Row],[23]]+laps_times[[#This Row],[24]])</f>
        <v>6.1400462962962962E-2</v>
      </c>
      <c r="AH83" s="127">
        <f>IF(ISBLANK(laps_times[[#This Row],[25]]),"DNF",    rounds_cum_time[[#This Row],[24]]+laps_times[[#This Row],[25]])</f>
        <v>6.3815972222222225E-2</v>
      </c>
      <c r="AI83" s="127">
        <f>IF(ISBLANK(laps_times[[#This Row],[26]]),"DNF",    rounds_cum_time[[#This Row],[25]]+laps_times[[#This Row],[26]])</f>
        <v>6.6376157407407405E-2</v>
      </c>
      <c r="AJ83" s="127">
        <f>IF(ISBLANK(laps_times[[#This Row],[27]]),"DNF",    rounds_cum_time[[#This Row],[26]]+laps_times[[#This Row],[27]])</f>
        <v>6.8856481481481477E-2</v>
      </c>
      <c r="AK83" s="127">
        <f>IF(ISBLANK(laps_times[[#This Row],[28]]),"DNF",    rounds_cum_time[[#This Row],[27]]+laps_times[[#This Row],[28]])</f>
        <v>7.1291666666666656E-2</v>
      </c>
      <c r="AL83" s="127">
        <f>IF(ISBLANK(laps_times[[#This Row],[29]]),"DNF",    rounds_cum_time[[#This Row],[28]]+laps_times[[#This Row],[29]])</f>
        <v>7.3761574074074063E-2</v>
      </c>
      <c r="AM83" s="127">
        <f>IF(ISBLANK(laps_times[[#This Row],[30]]),"DNF",    rounds_cum_time[[#This Row],[29]]+laps_times[[#This Row],[30]])</f>
        <v>7.621180555555554E-2</v>
      </c>
      <c r="AN83" s="127">
        <f>IF(ISBLANK(laps_times[[#This Row],[31]]),"DNF",    rounds_cum_time[[#This Row],[30]]+laps_times[[#This Row],[31]])</f>
        <v>7.8714120370370358E-2</v>
      </c>
      <c r="AO83" s="127">
        <f>IF(ISBLANK(laps_times[[#This Row],[32]]),"DNF",    rounds_cum_time[[#This Row],[31]]+laps_times[[#This Row],[32]])</f>
        <v>8.1280092592592584E-2</v>
      </c>
      <c r="AP83" s="127">
        <f>IF(ISBLANK(laps_times[[#This Row],[33]]),"DNF",    rounds_cum_time[[#This Row],[32]]+laps_times[[#This Row],[33]])</f>
        <v>8.3822916666666664E-2</v>
      </c>
      <c r="AQ83" s="127">
        <f>IF(ISBLANK(laps_times[[#This Row],[34]]),"DNF",    rounds_cum_time[[#This Row],[33]]+laps_times[[#This Row],[34]])</f>
        <v>8.6446759259259251E-2</v>
      </c>
      <c r="AR83" s="127">
        <f>IF(ISBLANK(laps_times[[#This Row],[35]]),"DNF",    rounds_cum_time[[#This Row],[34]]+laps_times[[#This Row],[35]])</f>
        <v>8.9057870370370357E-2</v>
      </c>
      <c r="AS83" s="127">
        <f>IF(ISBLANK(laps_times[[#This Row],[36]]),"DNF",    rounds_cum_time[[#This Row],[35]]+laps_times[[#This Row],[36]])</f>
        <v>9.1623842592592583E-2</v>
      </c>
      <c r="AT83" s="127">
        <f>IF(ISBLANK(laps_times[[#This Row],[37]]),"DNF",    rounds_cum_time[[#This Row],[36]]+laps_times[[#This Row],[37]])</f>
        <v>9.4237268518518505E-2</v>
      </c>
      <c r="AU83" s="127">
        <f>IF(ISBLANK(laps_times[[#This Row],[38]]),"DNF",    rounds_cum_time[[#This Row],[37]]+laps_times[[#This Row],[38]])</f>
        <v>9.6851851851851842E-2</v>
      </c>
      <c r="AV83" s="127">
        <f>IF(ISBLANK(laps_times[[#This Row],[39]]),"DNF",    rounds_cum_time[[#This Row],[38]]+laps_times[[#This Row],[39]])</f>
        <v>9.9547453703703687E-2</v>
      </c>
      <c r="AW83" s="127">
        <f>IF(ISBLANK(laps_times[[#This Row],[40]]),"DNF",    rounds_cum_time[[#This Row],[39]]+laps_times[[#This Row],[40]])</f>
        <v>0.10223958333333331</v>
      </c>
      <c r="AX83" s="127">
        <f>IF(ISBLANK(laps_times[[#This Row],[41]]),"DNF",    rounds_cum_time[[#This Row],[40]]+laps_times[[#This Row],[41]])</f>
        <v>0.10500810185185183</v>
      </c>
      <c r="AY83" s="127">
        <f>IF(ISBLANK(laps_times[[#This Row],[42]]),"DNF",    rounds_cum_time[[#This Row],[41]]+laps_times[[#This Row],[42]])</f>
        <v>0.10774537037037035</v>
      </c>
      <c r="AZ83" s="127">
        <f>IF(ISBLANK(laps_times[[#This Row],[43]]),"DNF",    rounds_cum_time[[#This Row],[42]]+laps_times[[#This Row],[43]])</f>
        <v>0.11058449074074073</v>
      </c>
      <c r="BA83" s="127">
        <f>IF(ISBLANK(laps_times[[#This Row],[44]]),"DNF",    rounds_cum_time[[#This Row],[43]]+laps_times[[#This Row],[44]])</f>
        <v>0.11339583333333332</v>
      </c>
      <c r="BB83" s="127">
        <f>IF(ISBLANK(laps_times[[#This Row],[45]]),"DNF",    rounds_cum_time[[#This Row],[44]]+laps_times[[#This Row],[45]])</f>
        <v>0.11623032407407406</v>
      </c>
      <c r="BC83" s="127">
        <f>IF(ISBLANK(laps_times[[#This Row],[46]]),"DNF",    rounds_cum_time[[#This Row],[45]]+laps_times[[#This Row],[46]])</f>
        <v>0.11911805555555555</v>
      </c>
      <c r="BD83" s="127">
        <f>IF(ISBLANK(laps_times[[#This Row],[47]]),"DNF",    rounds_cum_time[[#This Row],[46]]+laps_times[[#This Row],[47]])</f>
        <v>0.12206944444444444</v>
      </c>
      <c r="BE83" s="127">
        <f>IF(ISBLANK(laps_times[[#This Row],[48]]),"DNF",    rounds_cum_time[[#This Row],[47]]+laps_times[[#This Row],[48]])</f>
        <v>0.12496064814814814</v>
      </c>
      <c r="BF83" s="127">
        <f>IF(ISBLANK(laps_times[[#This Row],[49]]),"DNF",    rounds_cum_time[[#This Row],[48]]+laps_times[[#This Row],[49]])</f>
        <v>0.12795138888888888</v>
      </c>
      <c r="BG83" s="127">
        <f>IF(ISBLANK(laps_times[[#This Row],[50]]),"DNF",    rounds_cum_time[[#This Row],[49]]+laps_times[[#This Row],[50]])</f>
        <v>0.13091666666666665</v>
      </c>
      <c r="BH83" s="127">
        <f>IF(ISBLANK(laps_times[[#This Row],[51]]),"DNF",    rounds_cum_time[[#This Row],[50]]+laps_times[[#This Row],[51]])</f>
        <v>0.13399305555555555</v>
      </c>
      <c r="BI83" s="127">
        <f>IF(ISBLANK(laps_times[[#This Row],[52]]),"DNF",    rounds_cum_time[[#This Row],[51]]+laps_times[[#This Row],[52]])</f>
        <v>0.13702662037037036</v>
      </c>
      <c r="BJ83" s="127">
        <f>IF(ISBLANK(laps_times[[#This Row],[53]]),"DNF",    rounds_cum_time[[#This Row],[52]]+laps_times[[#This Row],[53]])</f>
        <v>0.14016319444444444</v>
      </c>
      <c r="BK83" s="127">
        <f>IF(ISBLANK(laps_times[[#This Row],[54]]),"DNF",    rounds_cum_time[[#This Row],[53]]+laps_times[[#This Row],[54]])</f>
        <v>0.14332175925925925</v>
      </c>
      <c r="BL83" s="127">
        <f>IF(ISBLANK(laps_times[[#This Row],[55]]),"DNF",    rounds_cum_time[[#This Row],[54]]+laps_times[[#This Row],[55]])</f>
        <v>0.14646527777777776</v>
      </c>
      <c r="BM83" s="127">
        <f>IF(ISBLANK(laps_times[[#This Row],[56]]),"DNF",    rounds_cum_time[[#This Row],[55]]+laps_times[[#This Row],[56]])</f>
        <v>0.14984259259259258</v>
      </c>
      <c r="BN83" s="127">
        <f>IF(ISBLANK(laps_times[[#This Row],[57]]),"DNF",    rounds_cum_time[[#This Row],[56]]+laps_times[[#This Row],[57]])</f>
        <v>0.15358101851851852</v>
      </c>
      <c r="BO83" s="127">
        <f>IF(ISBLANK(laps_times[[#This Row],[58]]),"DNF",    rounds_cum_time[[#This Row],[57]]+laps_times[[#This Row],[58]])</f>
        <v>0.15690046296296298</v>
      </c>
      <c r="BP83" s="127">
        <f>IF(ISBLANK(laps_times[[#This Row],[59]]),"DNF",    rounds_cum_time[[#This Row],[58]]+laps_times[[#This Row],[59]])</f>
        <v>0.16037962962962965</v>
      </c>
      <c r="BQ83" s="127">
        <f>IF(ISBLANK(laps_times[[#This Row],[60]]),"DNF",    rounds_cum_time[[#This Row],[59]]+laps_times[[#This Row],[60]])</f>
        <v>0.16398842592592594</v>
      </c>
      <c r="BR83" s="127">
        <f>IF(ISBLANK(laps_times[[#This Row],[61]]),"DNF",    rounds_cum_time[[#This Row],[60]]+laps_times[[#This Row],[61]])</f>
        <v>0.1678263888888889</v>
      </c>
      <c r="BS83" s="127">
        <f>IF(ISBLANK(laps_times[[#This Row],[62]]),"DNF",    rounds_cum_time[[#This Row],[61]]+laps_times[[#This Row],[62]])</f>
        <v>0.17155324074074074</v>
      </c>
      <c r="BT83" s="128">
        <f>IF(ISBLANK(laps_times[[#This Row],[63]]),"DNF",    rounds_cum_time[[#This Row],[62]]+laps_times[[#This Row],[63]])</f>
        <v>0.17506018518518518</v>
      </c>
      <c r="BU83" s="128">
        <f>IF(ISBLANK(laps_times[[#This Row],[64]]),"DNF",    rounds_cum_time[[#This Row],[63]]+laps_times[[#This Row],[64]])</f>
        <v>0.17839583333333334</v>
      </c>
    </row>
    <row r="84" spans="2:73" x14ac:dyDescent="0.2">
      <c r="B84" s="124">
        <f>laps_times[[#This Row],[poř]]</f>
        <v>81</v>
      </c>
      <c r="C84" s="125">
        <f>laps_times[[#This Row],[s.č.]]</f>
        <v>50</v>
      </c>
      <c r="D84" s="125" t="str">
        <f>laps_times[[#This Row],[jméno]]</f>
        <v>Jančář Stanislav</v>
      </c>
      <c r="E84" s="126">
        <f>laps_times[[#This Row],[roč]]</f>
        <v>1967</v>
      </c>
      <c r="F84" s="126" t="str">
        <f>laps_times[[#This Row],[kat]]</f>
        <v>M50</v>
      </c>
      <c r="G84" s="126">
        <f>laps_times[[#This Row],[poř_kat]]</f>
        <v>18</v>
      </c>
      <c r="H84" s="125" t="str">
        <f>IF(ISBLANK(laps_times[[#This Row],[klub]]),"-",laps_times[[#This Row],[klub]])</f>
        <v>MK Seitl Ostrava</v>
      </c>
      <c r="I84" s="161">
        <f>laps_times[[#This Row],[celk. čas]]</f>
        <v>0.17869907407407407</v>
      </c>
      <c r="J84" s="127">
        <f>laps_times[[#This Row],[1]]</f>
        <v>3.0069444444444445E-3</v>
      </c>
      <c r="K84" s="127">
        <f>IF(ISBLANK(laps_times[[#This Row],[2]]),"DNF",    rounds_cum_time[[#This Row],[1]]+laps_times[[#This Row],[2]])</f>
        <v>5.3993055555555556E-3</v>
      </c>
      <c r="L84" s="127">
        <f>IF(ISBLANK(laps_times[[#This Row],[3]]),"DNF",    rounds_cum_time[[#This Row],[2]]+laps_times[[#This Row],[3]])</f>
        <v>7.7905092592592592E-3</v>
      </c>
      <c r="M84" s="127">
        <f>IF(ISBLANK(laps_times[[#This Row],[4]]),"DNF",    rounds_cum_time[[#This Row],[3]]+laps_times[[#This Row],[4]])</f>
        <v>1.0207175925925925E-2</v>
      </c>
      <c r="N84" s="127">
        <f>IF(ISBLANK(laps_times[[#This Row],[5]]),"DNF",    rounds_cum_time[[#This Row],[4]]+laps_times[[#This Row],[5]])</f>
        <v>1.2657407407407407E-2</v>
      </c>
      <c r="O84" s="127">
        <f>IF(ISBLANK(laps_times[[#This Row],[6]]),"DNF",    rounds_cum_time[[#This Row],[5]]+laps_times[[#This Row],[6]])</f>
        <v>1.5064814814814816E-2</v>
      </c>
      <c r="P84" s="127">
        <f>IF(ISBLANK(laps_times[[#This Row],[7]]),"DNF",    rounds_cum_time[[#This Row],[6]]+laps_times[[#This Row],[7]])</f>
        <v>1.7517361111111112E-2</v>
      </c>
      <c r="Q84" s="127">
        <f>IF(ISBLANK(laps_times[[#This Row],[8]]),"DNF",    rounds_cum_time[[#This Row],[7]]+laps_times[[#This Row],[8]])</f>
        <v>2.0006944444444445E-2</v>
      </c>
      <c r="R84" s="127">
        <f>IF(ISBLANK(laps_times[[#This Row],[9]]),"DNF",    rounds_cum_time[[#This Row],[8]]+laps_times[[#This Row],[9]])</f>
        <v>2.2468750000000003E-2</v>
      </c>
      <c r="S84" s="127">
        <f>IF(ISBLANK(laps_times[[#This Row],[10]]),"DNF",    rounds_cum_time[[#This Row],[9]]+laps_times[[#This Row],[10]])</f>
        <v>2.491666666666667E-2</v>
      </c>
      <c r="T84" s="127">
        <f>IF(ISBLANK(laps_times[[#This Row],[11]]),"DNF",    rounds_cum_time[[#This Row],[10]]+laps_times[[#This Row],[11]])</f>
        <v>2.7350694444444448E-2</v>
      </c>
      <c r="U84" s="127">
        <f>IF(ISBLANK(laps_times[[#This Row],[12]]),"DNF",    rounds_cum_time[[#This Row],[11]]+laps_times[[#This Row],[12]])</f>
        <v>2.9843750000000002E-2</v>
      </c>
      <c r="V84" s="127">
        <f>IF(ISBLANK(laps_times[[#This Row],[13]]),"DNF",    rounds_cum_time[[#This Row],[12]]+laps_times[[#This Row],[13]])</f>
        <v>3.2363425925925927E-2</v>
      </c>
      <c r="W84" s="127">
        <f>IF(ISBLANK(laps_times[[#This Row],[14]]),"DNF",    rounds_cum_time[[#This Row],[13]]+laps_times[[#This Row],[14]])</f>
        <v>3.4879629629629628E-2</v>
      </c>
      <c r="X84" s="127">
        <f>IF(ISBLANK(laps_times[[#This Row],[15]]),"DNF",    rounds_cum_time[[#This Row],[14]]+laps_times[[#This Row],[15]])</f>
        <v>3.7472222222222219E-2</v>
      </c>
      <c r="Y84" s="127">
        <f>IF(ISBLANK(laps_times[[#This Row],[16]]),"DNF",    rounds_cum_time[[#This Row],[15]]+laps_times[[#This Row],[16]])</f>
        <v>4.0001157407407402E-2</v>
      </c>
      <c r="Z84" s="127">
        <f>IF(ISBLANK(laps_times[[#This Row],[17]]),"DNF",    rounds_cum_time[[#This Row],[16]]+laps_times[[#This Row],[17]])</f>
        <v>4.2555555555555548E-2</v>
      </c>
      <c r="AA84" s="127">
        <f>IF(ISBLANK(laps_times[[#This Row],[18]]),"DNF",    rounds_cum_time[[#This Row],[17]]+laps_times[[#This Row],[18]])</f>
        <v>4.510416666666666E-2</v>
      </c>
      <c r="AB84" s="127">
        <f>IF(ISBLANK(laps_times[[#This Row],[19]]),"DNF",    rounds_cum_time[[#This Row],[18]]+laps_times[[#This Row],[19]])</f>
        <v>4.7679398148148144E-2</v>
      </c>
      <c r="AC84" s="127">
        <f>IF(ISBLANK(laps_times[[#This Row],[20]]),"DNF",    rounds_cum_time[[#This Row],[19]]+laps_times[[#This Row],[20]])</f>
        <v>5.0262731481481478E-2</v>
      </c>
      <c r="AD84" s="127">
        <f>IF(ISBLANK(laps_times[[#This Row],[21]]),"DNF",    rounds_cum_time[[#This Row],[20]]+laps_times[[#This Row],[21]])</f>
        <v>5.2956018518518513E-2</v>
      </c>
      <c r="AE84" s="127">
        <f>IF(ISBLANK(laps_times[[#This Row],[22]]),"DNF",    rounds_cum_time[[#This Row],[21]]+laps_times[[#This Row],[22]])</f>
        <v>5.5554398148148144E-2</v>
      </c>
      <c r="AF84" s="127">
        <f>IF(ISBLANK(laps_times[[#This Row],[23]]),"DNF",    rounds_cum_time[[#This Row],[22]]+laps_times[[#This Row],[23]])</f>
        <v>5.8167824074074073E-2</v>
      </c>
      <c r="AG84" s="127">
        <f>IF(ISBLANK(laps_times[[#This Row],[24]]),"DNF",    rounds_cum_time[[#This Row],[23]]+laps_times[[#This Row],[24]])</f>
        <v>6.0849537037037035E-2</v>
      </c>
      <c r="AH84" s="127">
        <f>IF(ISBLANK(laps_times[[#This Row],[25]]),"DNF",    rounds_cum_time[[#This Row],[24]]+laps_times[[#This Row],[25]])</f>
        <v>6.3515046296296299E-2</v>
      </c>
      <c r="AI84" s="127">
        <f>IF(ISBLANK(laps_times[[#This Row],[26]]),"DNF",    rounds_cum_time[[#This Row],[25]]+laps_times[[#This Row],[26]])</f>
        <v>6.6187499999999996E-2</v>
      </c>
      <c r="AJ84" s="127">
        <f>IF(ISBLANK(laps_times[[#This Row],[27]]),"DNF",    rounds_cum_time[[#This Row],[26]]+laps_times[[#This Row],[27]])</f>
        <v>6.8873842592592591E-2</v>
      </c>
      <c r="AK84" s="127">
        <f>IF(ISBLANK(laps_times[[#This Row],[28]]),"DNF",    rounds_cum_time[[#This Row],[27]]+laps_times[[#This Row],[28]])</f>
        <v>7.1650462962962957E-2</v>
      </c>
      <c r="AL84" s="127">
        <f>IF(ISBLANK(laps_times[[#This Row],[29]]),"DNF",    rounds_cum_time[[#This Row],[28]]+laps_times[[#This Row],[29]])</f>
        <v>7.4403935185185177E-2</v>
      </c>
      <c r="AM84" s="127">
        <f>IF(ISBLANK(laps_times[[#This Row],[30]]),"DNF",    rounds_cum_time[[#This Row],[29]]+laps_times[[#This Row],[30]])</f>
        <v>7.71261574074074E-2</v>
      </c>
      <c r="AN84" s="127">
        <f>IF(ISBLANK(laps_times[[#This Row],[31]]),"DNF",    rounds_cum_time[[#This Row],[30]]+laps_times[[#This Row],[31]])</f>
        <v>7.9858796296296289E-2</v>
      </c>
      <c r="AO84" s="127">
        <f>IF(ISBLANK(laps_times[[#This Row],[32]]),"DNF",    rounds_cum_time[[#This Row],[31]]+laps_times[[#This Row],[32]])</f>
        <v>8.260532407407406E-2</v>
      </c>
      <c r="AP84" s="127">
        <f>IF(ISBLANK(laps_times[[#This Row],[33]]),"DNF",    rounds_cum_time[[#This Row],[32]]+laps_times[[#This Row],[33]])</f>
        <v>8.5386574074074059E-2</v>
      </c>
      <c r="AQ84" s="127">
        <f>IF(ISBLANK(laps_times[[#This Row],[34]]),"DNF",    rounds_cum_time[[#This Row],[33]]+laps_times[[#This Row],[34]])</f>
        <v>8.8239583333333316E-2</v>
      </c>
      <c r="AR84" s="127">
        <f>IF(ISBLANK(laps_times[[#This Row],[35]]),"DNF",    rounds_cum_time[[#This Row],[34]]+laps_times[[#This Row],[35]])</f>
        <v>9.1126157407407385E-2</v>
      </c>
      <c r="AS84" s="127">
        <f>IF(ISBLANK(laps_times[[#This Row],[36]]),"DNF",    rounds_cum_time[[#This Row],[35]]+laps_times[[#This Row],[36]])</f>
        <v>9.3881944444444421E-2</v>
      </c>
      <c r="AT84" s="127">
        <f>IF(ISBLANK(laps_times[[#This Row],[37]]),"DNF",    rounds_cum_time[[#This Row],[36]]+laps_times[[#This Row],[37]])</f>
        <v>9.6686342592592567E-2</v>
      </c>
      <c r="AU84" s="127">
        <f>IF(ISBLANK(laps_times[[#This Row],[38]]),"DNF",    rounds_cum_time[[#This Row],[37]]+laps_times[[#This Row],[38]])</f>
        <v>9.9491898148148128E-2</v>
      </c>
      <c r="AV84" s="127">
        <f>IF(ISBLANK(laps_times[[#This Row],[39]]),"DNF",    rounds_cum_time[[#This Row],[38]]+laps_times[[#This Row],[39]])</f>
        <v>0.10231365740740739</v>
      </c>
      <c r="AW84" s="127">
        <f>IF(ISBLANK(laps_times[[#This Row],[40]]),"DNF",    rounds_cum_time[[#This Row],[39]]+laps_times[[#This Row],[40]])</f>
        <v>0.10516666666666664</v>
      </c>
      <c r="AX84" s="127">
        <f>IF(ISBLANK(laps_times[[#This Row],[41]]),"DNF",    rounds_cum_time[[#This Row],[40]]+laps_times[[#This Row],[41]])</f>
        <v>0.10800694444444442</v>
      </c>
      <c r="AY84" s="127">
        <f>IF(ISBLANK(laps_times[[#This Row],[42]]),"DNF",    rounds_cum_time[[#This Row],[41]]+laps_times[[#This Row],[42]])</f>
        <v>0.11085995370370368</v>
      </c>
      <c r="AZ84" s="127">
        <f>IF(ISBLANK(laps_times[[#This Row],[43]]),"DNF",    rounds_cum_time[[#This Row],[42]]+laps_times[[#This Row],[43]])</f>
        <v>0.11375231481481479</v>
      </c>
      <c r="BA84" s="127">
        <f>IF(ISBLANK(laps_times[[#This Row],[44]]),"DNF",    rounds_cum_time[[#This Row],[43]]+laps_times[[#This Row],[44]])</f>
        <v>0.11669907407407405</v>
      </c>
      <c r="BB84" s="127">
        <f>IF(ISBLANK(laps_times[[#This Row],[45]]),"DNF",    rounds_cum_time[[#This Row],[44]]+laps_times[[#This Row],[45]])</f>
        <v>0.11956481481481479</v>
      </c>
      <c r="BC84" s="127">
        <f>IF(ISBLANK(laps_times[[#This Row],[46]]),"DNF",    rounds_cum_time[[#This Row],[45]]+laps_times[[#This Row],[46]])</f>
        <v>0.12274999999999997</v>
      </c>
      <c r="BD84" s="127">
        <f>IF(ISBLANK(laps_times[[#This Row],[47]]),"DNF",    rounds_cum_time[[#This Row],[46]]+laps_times[[#This Row],[47]])</f>
        <v>0.12566435185185182</v>
      </c>
      <c r="BE84" s="127">
        <f>IF(ISBLANK(laps_times[[#This Row],[48]]),"DNF",    rounds_cum_time[[#This Row],[47]]+laps_times[[#This Row],[48]])</f>
        <v>0.12865509259259256</v>
      </c>
      <c r="BF84" s="127">
        <f>IF(ISBLANK(laps_times[[#This Row],[49]]),"DNF",    rounds_cum_time[[#This Row],[48]]+laps_times[[#This Row],[49]])</f>
        <v>0.131599537037037</v>
      </c>
      <c r="BG84" s="127">
        <f>IF(ISBLANK(laps_times[[#This Row],[50]]),"DNF",    rounds_cum_time[[#This Row],[49]]+laps_times[[#This Row],[50]])</f>
        <v>0.13456249999999997</v>
      </c>
      <c r="BH84" s="127">
        <f>IF(ISBLANK(laps_times[[#This Row],[51]]),"DNF",    rounds_cum_time[[#This Row],[50]]+laps_times[[#This Row],[51]])</f>
        <v>0.13754398148148145</v>
      </c>
      <c r="BI84" s="127">
        <f>IF(ISBLANK(laps_times[[#This Row],[52]]),"DNF",    rounds_cum_time[[#This Row],[51]]+laps_times[[#This Row],[52]])</f>
        <v>0.14075925925925922</v>
      </c>
      <c r="BJ84" s="127">
        <f>IF(ISBLANK(laps_times[[#This Row],[53]]),"DNF",    rounds_cum_time[[#This Row],[52]]+laps_times[[#This Row],[53]])</f>
        <v>0.14375115740740738</v>
      </c>
      <c r="BK84" s="127">
        <f>IF(ISBLANK(laps_times[[#This Row],[54]]),"DNF",    rounds_cum_time[[#This Row],[53]]+laps_times[[#This Row],[54]])</f>
        <v>0.14680671296296294</v>
      </c>
      <c r="BL84" s="127">
        <f>IF(ISBLANK(laps_times[[#This Row],[55]]),"DNF",    rounds_cum_time[[#This Row],[54]]+laps_times[[#This Row],[55]])</f>
        <v>0.14999421296296295</v>
      </c>
      <c r="BM84" s="127">
        <f>IF(ISBLANK(laps_times[[#This Row],[56]]),"DNF",    rounds_cum_time[[#This Row],[55]]+laps_times[[#This Row],[56]])</f>
        <v>0.15319791666666666</v>
      </c>
      <c r="BN84" s="127">
        <f>IF(ISBLANK(laps_times[[#This Row],[57]]),"DNF",    rounds_cum_time[[#This Row],[56]]+laps_times[[#This Row],[57]])</f>
        <v>0.15632291666666664</v>
      </c>
      <c r="BO84" s="127">
        <f>IF(ISBLANK(laps_times[[#This Row],[58]]),"DNF",    rounds_cum_time[[#This Row],[57]]+laps_times[[#This Row],[58]])</f>
        <v>0.15948032407407406</v>
      </c>
      <c r="BP84" s="127">
        <f>IF(ISBLANK(laps_times[[#This Row],[59]]),"DNF",    rounds_cum_time[[#This Row],[58]]+laps_times[[#This Row],[59]])</f>
        <v>0.1626886574074074</v>
      </c>
      <c r="BQ84" s="127">
        <f>IF(ISBLANK(laps_times[[#This Row],[60]]),"DNF",    rounds_cum_time[[#This Row],[59]]+laps_times[[#This Row],[60]])</f>
        <v>0.16608449074074072</v>
      </c>
      <c r="BR84" s="127">
        <f>IF(ISBLANK(laps_times[[#This Row],[61]]),"DNF",    rounds_cum_time[[#This Row],[60]]+laps_times[[#This Row],[61]])</f>
        <v>0.16924074074074072</v>
      </c>
      <c r="BS84" s="127">
        <f>IF(ISBLANK(laps_times[[#This Row],[62]]),"DNF",    rounds_cum_time[[#This Row],[61]]+laps_times[[#This Row],[62]])</f>
        <v>0.17252777777777775</v>
      </c>
      <c r="BT84" s="128">
        <f>IF(ISBLANK(laps_times[[#This Row],[63]]),"DNF",    rounds_cum_time[[#This Row],[62]]+laps_times[[#This Row],[63]])</f>
        <v>0.17572685185185183</v>
      </c>
      <c r="BU84" s="128">
        <f>IF(ISBLANK(laps_times[[#This Row],[64]]),"DNF",    rounds_cum_time[[#This Row],[63]]+laps_times[[#This Row],[64]])</f>
        <v>0.17869907407407404</v>
      </c>
    </row>
    <row r="85" spans="2:73" x14ac:dyDescent="0.2">
      <c r="B85" s="124">
        <f>laps_times[[#This Row],[poř]]</f>
        <v>82</v>
      </c>
      <c r="C85" s="125">
        <f>laps_times[[#This Row],[s.č.]]</f>
        <v>61</v>
      </c>
      <c r="D85" s="125" t="str">
        <f>laps_times[[#This Row],[jméno]]</f>
        <v>Kubičková Eliška Anna</v>
      </c>
      <c r="E85" s="126">
        <f>laps_times[[#This Row],[roč]]</f>
        <v>1966</v>
      </c>
      <c r="F85" s="126" t="str">
        <f>laps_times[[#This Row],[kat]]</f>
        <v>Z2</v>
      </c>
      <c r="G85" s="126">
        <f>laps_times[[#This Row],[poř_kat]]</f>
        <v>7</v>
      </c>
      <c r="H85" s="125" t="str">
        <f>IF(ISBLANK(laps_times[[#This Row],[klub]]),"-",laps_times[[#This Row],[klub]])</f>
        <v>SC MARATHON PLZEŇ</v>
      </c>
      <c r="I85" s="161">
        <f>laps_times[[#This Row],[celk. čas]]</f>
        <v>0.17931944444444445</v>
      </c>
      <c r="J85" s="127">
        <f>laps_times[[#This Row],[1]]</f>
        <v>3.4016203703703704E-3</v>
      </c>
      <c r="K85" s="127">
        <f>IF(ISBLANK(laps_times[[#This Row],[2]]),"DNF",    rounds_cum_time[[#This Row],[1]]+laps_times[[#This Row],[2]])</f>
        <v>6.1435185185185186E-3</v>
      </c>
      <c r="L85" s="127">
        <f>IF(ISBLANK(laps_times[[#This Row],[3]]),"DNF",    rounds_cum_time[[#This Row],[2]]+laps_times[[#This Row],[3]])</f>
        <v>8.9097222222222217E-3</v>
      </c>
      <c r="M85" s="127">
        <f>IF(ISBLANK(laps_times[[#This Row],[4]]),"DNF",    rounds_cum_time[[#This Row],[3]]+laps_times[[#This Row],[4]])</f>
        <v>1.1696759259259259E-2</v>
      </c>
      <c r="N85" s="127">
        <f>IF(ISBLANK(laps_times[[#This Row],[5]]),"DNF",    rounds_cum_time[[#This Row],[4]]+laps_times[[#This Row],[5]])</f>
        <v>1.4498842592592593E-2</v>
      </c>
      <c r="O85" s="127">
        <f>IF(ISBLANK(laps_times[[#This Row],[6]]),"DNF",    rounds_cum_time[[#This Row],[5]]+laps_times[[#This Row],[6]])</f>
        <v>1.7600694444444447E-2</v>
      </c>
      <c r="P85" s="127">
        <f>IF(ISBLANK(laps_times[[#This Row],[7]]),"DNF",    rounds_cum_time[[#This Row],[6]]+laps_times[[#This Row],[7]])</f>
        <v>2.0398148148148151E-2</v>
      </c>
      <c r="Q85" s="127">
        <f>IF(ISBLANK(laps_times[[#This Row],[8]]),"DNF",    rounds_cum_time[[#This Row],[7]]+laps_times[[#This Row],[8]])</f>
        <v>2.3351851851851853E-2</v>
      </c>
      <c r="R85" s="127">
        <f>IF(ISBLANK(laps_times[[#This Row],[9]]),"DNF",    rounds_cum_time[[#This Row],[8]]+laps_times[[#This Row],[9]])</f>
        <v>2.6153935185185186E-2</v>
      </c>
      <c r="S85" s="127">
        <f>IF(ISBLANK(laps_times[[#This Row],[10]]),"DNF",    rounds_cum_time[[#This Row],[9]]+laps_times[[#This Row],[10]])</f>
        <v>2.906712962962963E-2</v>
      </c>
      <c r="T85" s="127">
        <f>IF(ISBLANK(laps_times[[#This Row],[11]]),"DNF",    rounds_cum_time[[#This Row],[10]]+laps_times[[#This Row],[11]])</f>
        <v>3.2057870370370369E-2</v>
      </c>
      <c r="U85" s="127">
        <f>IF(ISBLANK(laps_times[[#This Row],[12]]),"DNF",    rounds_cum_time[[#This Row],[11]]+laps_times[[#This Row],[12]])</f>
        <v>3.4915509259259257E-2</v>
      </c>
      <c r="V85" s="127">
        <f>IF(ISBLANK(laps_times[[#This Row],[13]]),"DNF",    rounds_cum_time[[#This Row],[12]]+laps_times[[#This Row],[13]])</f>
        <v>3.7795138888888885E-2</v>
      </c>
      <c r="W85" s="127">
        <f>IF(ISBLANK(laps_times[[#This Row],[14]]),"DNF",    rounds_cum_time[[#This Row],[13]]+laps_times[[#This Row],[14]])</f>
        <v>4.0527777777777774E-2</v>
      </c>
      <c r="X85" s="127">
        <f>IF(ISBLANK(laps_times[[#This Row],[15]]),"DNF",    rounds_cum_time[[#This Row],[14]]+laps_times[[#This Row],[15]])</f>
        <v>4.3248842592592589E-2</v>
      </c>
      <c r="Y85" s="127">
        <f>IF(ISBLANK(laps_times[[#This Row],[16]]),"DNF",    rounds_cum_time[[#This Row],[15]]+laps_times[[#This Row],[16]])</f>
        <v>4.6017361111111106E-2</v>
      </c>
      <c r="Z85" s="127">
        <f>IF(ISBLANK(laps_times[[#This Row],[17]]),"DNF",    rounds_cum_time[[#This Row],[16]]+laps_times[[#This Row],[17]])</f>
        <v>4.8857638888888881E-2</v>
      </c>
      <c r="AA85" s="127">
        <f>IF(ISBLANK(laps_times[[#This Row],[18]]),"DNF",    rounds_cum_time[[#This Row],[17]]+laps_times[[#This Row],[18]])</f>
        <v>5.1607638888888883E-2</v>
      </c>
      <c r="AB85" s="127">
        <f>IF(ISBLANK(laps_times[[#This Row],[19]]),"DNF",    rounds_cum_time[[#This Row],[18]]+laps_times[[#This Row],[19]])</f>
        <v>5.4473379629629622E-2</v>
      </c>
      <c r="AC85" s="127">
        <f>IF(ISBLANK(laps_times[[#This Row],[20]]),"DNF",    rounds_cum_time[[#This Row],[19]]+laps_times[[#This Row],[20]])</f>
        <v>5.7230324074074065E-2</v>
      </c>
      <c r="AD85" s="127">
        <f>IF(ISBLANK(laps_times[[#This Row],[21]]),"DNF",    rounds_cum_time[[#This Row],[20]]+laps_times[[#This Row],[21]])</f>
        <v>6.0109953703703693E-2</v>
      </c>
      <c r="AE85" s="127">
        <f>IF(ISBLANK(laps_times[[#This Row],[22]]),"DNF",    rounds_cum_time[[#This Row],[21]]+laps_times[[#This Row],[22]])</f>
        <v>6.2980324074074071E-2</v>
      </c>
      <c r="AF85" s="127">
        <f>IF(ISBLANK(laps_times[[#This Row],[23]]),"DNF",    rounds_cum_time[[#This Row],[22]]+laps_times[[#This Row],[23]])</f>
        <v>6.5797453703703698E-2</v>
      </c>
      <c r="AG85" s="127">
        <f>IF(ISBLANK(laps_times[[#This Row],[24]]),"DNF",    rounds_cum_time[[#This Row],[23]]+laps_times[[#This Row],[24]])</f>
        <v>6.8517361111111105E-2</v>
      </c>
      <c r="AH85" s="127">
        <f>IF(ISBLANK(laps_times[[#This Row],[25]]),"DNF",    rounds_cum_time[[#This Row],[24]]+laps_times[[#This Row],[25]])</f>
        <v>7.1420138888888887E-2</v>
      </c>
      <c r="AI85" s="127">
        <f>IF(ISBLANK(laps_times[[#This Row],[26]]),"DNF",    rounds_cum_time[[#This Row],[25]]+laps_times[[#This Row],[26]])</f>
        <v>7.4065972222222221E-2</v>
      </c>
      <c r="AJ85" s="127">
        <f>IF(ISBLANK(laps_times[[#This Row],[27]]),"DNF",    rounds_cum_time[[#This Row],[26]]+laps_times[[#This Row],[27]])</f>
        <v>7.6791666666666661E-2</v>
      </c>
      <c r="AK85" s="127">
        <f>IF(ISBLANK(laps_times[[#This Row],[28]]),"DNF",    rounds_cum_time[[#This Row],[27]]+laps_times[[#This Row],[28]])</f>
        <v>7.9465277777777774E-2</v>
      </c>
      <c r="AL85" s="127">
        <f>IF(ISBLANK(laps_times[[#This Row],[29]]),"DNF",    rounds_cum_time[[#This Row],[28]]+laps_times[[#This Row],[29]])</f>
        <v>8.2253472222222221E-2</v>
      </c>
      <c r="AM85" s="127">
        <f>IF(ISBLANK(laps_times[[#This Row],[30]]),"DNF",    rounds_cum_time[[#This Row],[29]]+laps_times[[#This Row],[30]])</f>
        <v>8.4964120370370363E-2</v>
      </c>
      <c r="AN85" s="127">
        <f>IF(ISBLANK(laps_times[[#This Row],[31]]),"DNF",    rounds_cum_time[[#This Row],[30]]+laps_times[[#This Row],[31]])</f>
        <v>8.7782407407407406E-2</v>
      </c>
      <c r="AO85" s="127">
        <f>IF(ISBLANK(laps_times[[#This Row],[32]]),"DNF",    rounds_cum_time[[#This Row],[31]]+laps_times[[#This Row],[32]])</f>
        <v>9.0471064814814817E-2</v>
      </c>
      <c r="AP85" s="127">
        <f>IF(ISBLANK(laps_times[[#This Row],[33]]),"DNF",    rounds_cum_time[[#This Row],[32]]+laps_times[[#This Row],[33]])</f>
        <v>9.3123842592592598E-2</v>
      </c>
      <c r="AQ85" s="127">
        <f>IF(ISBLANK(laps_times[[#This Row],[34]]),"DNF",    rounds_cum_time[[#This Row],[33]]+laps_times[[#This Row],[34]])</f>
        <v>9.5835648148148156E-2</v>
      </c>
      <c r="AR85" s="127">
        <f>IF(ISBLANK(laps_times[[#This Row],[35]]),"DNF",    rounds_cum_time[[#This Row],[34]]+laps_times[[#This Row],[35]])</f>
        <v>9.8454861111111125E-2</v>
      </c>
      <c r="AS85" s="127">
        <f>IF(ISBLANK(laps_times[[#This Row],[36]]),"DNF",    rounds_cum_time[[#This Row],[35]]+laps_times[[#This Row],[36]])</f>
        <v>0.10112152777777779</v>
      </c>
      <c r="AT85" s="127">
        <f>IF(ISBLANK(laps_times[[#This Row],[37]]),"DNF",    rounds_cum_time[[#This Row],[36]]+laps_times[[#This Row],[37]])</f>
        <v>0.10403125000000001</v>
      </c>
      <c r="AU85" s="127">
        <f>IF(ISBLANK(laps_times[[#This Row],[38]]),"DNF",    rounds_cum_time[[#This Row],[37]]+laps_times[[#This Row],[38]])</f>
        <v>0.10675462962962963</v>
      </c>
      <c r="AV85" s="127">
        <f>IF(ISBLANK(laps_times[[#This Row],[39]]),"DNF",    rounds_cum_time[[#This Row],[38]]+laps_times[[#This Row],[39]])</f>
        <v>0.1094849537037037</v>
      </c>
      <c r="AW85" s="127">
        <f>IF(ISBLANK(laps_times[[#This Row],[40]]),"DNF",    rounds_cum_time[[#This Row],[39]]+laps_times[[#This Row],[40]])</f>
        <v>0.11216435185185185</v>
      </c>
      <c r="AX85" s="127">
        <f>IF(ISBLANK(laps_times[[#This Row],[41]]),"DNF",    rounds_cum_time[[#This Row],[40]]+laps_times[[#This Row],[41]])</f>
        <v>0.1147974537037037</v>
      </c>
      <c r="AY85" s="127">
        <f>IF(ISBLANK(laps_times[[#This Row],[42]]),"DNF",    rounds_cum_time[[#This Row],[41]]+laps_times[[#This Row],[42]])</f>
        <v>0.11755092592592592</v>
      </c>
      <c r="AZ85" s="127">
        <f>IF(ISBLANK(laps_times[[#This Row],[43]]),"DNF",    rounds_cum_time[[#This Row],[42]]+laps_times[[#This Row],[43]])</f>
        <v>0.12026620370370369</v>
      </c>
      <c r="BA85" s="127">
        <f>IF(ISBLANK(laps_times[[#This Row],[44]]),"DNF",    rounds_cum_time[[#This Row],[43]]+laps_times[[#This Row],[44]])</f>
        <v>0.12310879629629629</v>
      </c>
      <c r="BB85" s="127">
        <f>IF(ISBLANK(laps_times[[#This Row],[45]]),"DNF",    rounds_cum_time[[#This Row],[44]]+laps_times[[#This Row],[45]])</f>
        <v>0.12579050925925925</v>
      </c>
      <c r="BC85" s="127">
        <f>IF(ISBLANK(laps_times[[#This Row],[46]]),"DNF",    rounds_cum_time[[#This Row],[45]]+laps_times[[#This Row],[46]])</f>
        <v>0.12855787037037036</v>
      </c>
      <c r="BD85" s="127">
        <f>IF(ISBLANK(laps_times[[#This Row],[47]]),"DNF",    rounds_cum_time[[#This Row],[46]]+laps_times[[#This Row],[47]])</f>
        <v>0.13123495370370369</v>
      </c>
      <c r="BE85" s="127">
        <f>IF(ISBLANK(laps_times[[#This Row],[48]]),"DNF",    rounds_cum_time[[#This Row],[47]]+laps_times[[#This Row],[48]])</f>
        <v>0.13399537037037035</v>
      </c>
      <c r="BF85" s="127">
        <f>IF(ISBLANK(laps_times[[#This Row],[49]]),"DNF",    rounds_cum_time[[#This Row],[48]]+laps_times[[#This Row],[49]])</f>
        <v>0.13675462962962961</v>
      </c>
      <c r="BG85" s="127">
        <f>IF(ISBLANK(laps_times[[#This Row],[50]]),"DNF",    rounds_cum_time[[#This Row],[49]]+laps_times[[#This Row],[50]])</f>
        <v>0.13967476851851851</v>
      </c>
      <c r="BH85" s="127">
        <f>IF(ISBLANK(laps_times[[#This Row],[51]]),"DNF",    rounds_cum_time[[#This Row],[50]]+laps_times[[#This Row],[51]])</f>
        <v>0.14241319444444445</v>
      </c>
      <c r="BI85" s="127">
        <f>IF(ISBLANK(laps_times[[#This Row],[52]]),"DNF",    rounds_cum_time[[#This Row],[51]]+laps_times[[#This Row],[52]])</f>
        <v>0.14539236111111112</v>
      </c>
      <c r="BJ85" s="127">
        <f>IF(ISBLANK(laps_times[[#This Row],[53]]),"DNF",    rounds_cum_time[[#This Row],[52]]+laps_times[[#This Row],[53]])</f>
        <v>0.14837500000000001</v>
      </c>
      <c r="BK85" s="127">
        <f>IF(ISBLANK(laps_times[[#This Row],[54]]),"DNF",    rounds_cum_time[[#This Row],[53]]+laps_times[[#This Row],[54]])</f>
        <v>0.15119907407407407</v>
      </c>
      <c r="BL85" s="127">
        <f>IF(ISBLANK(laps_times[[#This Row],[55]]),"DNF",    rounds_cum_time[[#This Row],[54]]+laps_times[[#This Row],[55]])</f>
        <v>0.15408333333333332</v>
      </c>
      <c r="BM85" s="127">
        <f>IF(ISBLANK(laps_times[[#This Row],[56]]),"DNF",    rounds_cum_time[[#This Row],[55]]+laps_times[[#This Row],[56]])</f>
        <v>0.15683796296296296</v>
      </c>
      <c r="BN85" s="127">
        <f>IF(ISBLANK(laps_times[[#This Row],[57]]),"DNF",    rounds_cum_time[[#This Row],[56]]+laps_times[[#This Row],[57]])</f>
        <v>0.15976273148148148</v>
      </c>
      <c r="BO85" s="127">
        <f>IF(ISBLANK(laps_times[[#This Row],[58]]),"DNF",    rounds_cum_time[[#This Row],[57]]+laps_times[[#This Row],[58]])</f>
        <v>0.16265277777777779</v>
      </c>
      <c r="BP85" s="127">
        <f>IF(ISBLANK(laps_times[[#This Row],[59]]),"DNF",    rounds_cum_time[[#This Row],[58]]+laps_times[[#This Row],[59]])</f>
        <v>0.16533333333333333</v>
      </c>
      <c r="BQ85" s="127">
        <f>IF(ISBLANK(laps_times[[#This Row],[60]]),"DNF",    rounds_cum_time[[#This Row],[59]]+laps_times[[#This Row],[60]])</f>
        <v>0.1682326388888889</v>
      </c>
      <c r="BR85" s="127">
        <f>IF(ISBLANK(laps_times[[#This Row],[61]]),"DNF",    rounds_cum_time[[#This Row],[60]]+laps_times[[#This Row],[61]])</f>
        <v>0.17109953703703704</v>
      </c>
      <c r="BS85" s="127">
        <f>IF(ISBLANK(laps_times[[#This Row],[62]]),"DNF",    rounds_cum_time[[#This Row],[61]]+laps_times[[#This Row],[62]])</f>
        <v>0.17388773148148148</v>
      </c>
      <c r="BT85" s="128">
        <f>IF(ISBLANK(laps_times[[#This Row],[63]]),"DNF",    rounds_cum_time[[#This Row],[62]]+laps_times[[#This Row],[63]])</f>
        <v>0.17664583333333334</v>
      </c>
      <c r="BU85" s="128">
        <f>IF(ISBLANK(laps_times[[#This Row],[64]]),"DNF",    rounds_cum_time[[#This Row],[63]]+laps_times[[#This Row],[64]])</f>
        <v>0.17931944444444445</v>
      </c>
    </row>
    <row r="86" spans="2:73" x14ac:dyDescent="0.2">
      <c r="B86" s="124">
        <f>laps_times[[#This Row],[poř]]</f>
        <v>83</v>
      </c>
      <c r="C86" s="125">
        <f>laps_times[[#This Row],[s.č.]]</f>
        <v>82</v>
      </c>
      <c r="D86" s="125" t="str">
        <f>laps_times[[#This Row],[jméno]]</f>
        <v>Orlinger Herbert</v>
      </c>
      <c r="E86" s="126">
        <f>laps_times[[#This Row],[roč]]</f>
        <v>1960</v>
      </c>
      <c r="F86" s="126" t="str">
        <f>laps_times[[#This Row],[kat]]</f>
        <v>M50</v>
      </c>
      <c r="G86" s="126">
        <f>laps_times[[#This Row],[poř_kat]]</f>
        <v>19</v>
      </c>
      <c r="H86" s="125" t="str">
        <f>IF(ISBLANK(laps_times[[#This Row],[klub]]),"-",laps_times[[#This Row],[klub]])</f>
        <v>Laufstammtisch Flotte Sohle</v>
      </c>
      <c r="I86" s="161">
        <f>laps_times[[#This Row],[celk. čas]]</f>
        <v>0.17998726851851851</v>
      </c>
      <c r="J86" s="127">
        <f>laps_times[[#This Row],[1]]</f>
        <v>3.2256944444444442E-3</v>
      </c>
      <c r="K86" s="127">
        <f>IF(ISBLANK(laps_times[[#This Row],[2]]),"DNF",    rounds_cum_time[[#This Row],[1]]+laps_times[[#This Row],[2]])</f>
        <v>5.7916666666666672E-3</v>
      </c>
      <c r="L86" s="127">
        <f>IF(ISBLANK(laps_times[[#This Row],[3]]),"DNF",    rounds_cum_time[[#This Row],[2]]+laps_times[[#This Row],[3]])</f>
        <v>8.3506944444444453E-3</v>
      </c>
      <c r="M86" s="127">
        <f>IF(ISBLANK(laps_times[[#This Row],[4]]),"DNF",    rounds_cum_time[[#This Row],[3]]+laps_times[[#This Row],[4]])</f>
        <v>1.1001157407407407E-2</v>
      </c>
      <c r="N86" s="127">
        <f>IF(ISBLANK(laps_times[[#This Row],[5]]),"DNF",    rounds_cum_time[[#This Row],[4]]+laps_times[[#This Row],[5]])</f>
        <v>1.3556712962962963E-2</v>
      </c>
      <c r="O86" s="127">
        <f>IF(ISBLANK(laps_times[[#This Row],[6]]),"DNF",    rounds_cum_time[[#This Row],[5]]+laps_times[[#This Row],[6]])</f>
        <v>1.6186342592592592E-2</v>
      </c>
      <c r="P86" s="127">
        <f>IF(ISBLANK(laps_times[[#This Row],[7]]),"DNF",    rounds_cum_time[[#This Row],[6]]+laps_times[[#This Row],[7]])</f>
        <v>1.8802083333333334E-2</v>
      </c>
      <c r="Q86" s="127">
        <f>IF(ISBLANK(laps_times[[#This Row],[8]]),"DNF",    rounds_cum_time[[#This Row],[7]]+laps_times[[#This Row],[8]])</f>
        <v>2.1474537037037039E-2</v>
      </c>
      <c r="R86" s="127">
        <f>IF(ISBLANK(laps_times[[#This Row],[9]]),"DNF",    rounds_cum_time[[#This Row],[8]]+laps_times[[#This Row],[9]])</f>
        <v>2.4071759259259261E-2</v>
      </c>
      <c r="S86" s="127">
        <f>IF(ISBLANK(laps_times[[#This Row],[10]]),"DNF",    rounds_cum_time[[#This Row],[9]]+laps_times[[#This Row],[10]])</f>
        <v>2.6686342592592595E-2</v>
      </c>
      <c r="T86" s="127">
        <f>IF(ISBLANK(laps_times[[#This Row],[11]]),"DNF",    rounds_cum_time[[#This Row],[10]]+laps_times[[#This Row],[11]])</f>
        <v>2.9395833333333336E-2</v>
      </c>
      <c r="U86" s="127">
        <f>IF(ISBLANK(laps_times[[#This Row],[12]]),"DNF",    rounds_cum_time[[#This Row],[11]]+laps_times[[#This Row],[12]])</f>
        <v>3.1987268518518519E-2</v>
      </c>
      <c r="V86" s="127">
        <f>IF(ISBLANK(laps_times[[#This Row],[13]]),"DNF",    rounds_cum_time[[#This Row],[12]]+laps_times[[#This Row],[13]])</f>
        <v>3.4677083333333331E-2</v>
      </c>
      <c r="W86" s="127">
        <f>IF(ISBLANK(laps_times[[#This Row],[14]]),"DNF",    rounds_cum_time[[#This Row],[13]]+laps_times[[#This Row],[14]])</f>
        <v>3.7350694444444443E-2</v>
      </c>
      <c r="X86" s="127">
        <f>IF(ISBLANK(laps_times[[#This Row],[15]]),"DNF",    rounds_cum_time[[#This Row],[14]]+laps_times[[#This Row],[15]])</f>
        <v>3.9996527777777777E-2</v>
      </c>
      <c r="Y86" s="127">
        <f>IF(ISBLANK(laps_times[[#This Row],[16]]),"DNF",    rounds_cum_time[[#This Row],[15]]+laps_times[[#This Row],[16]])</f>
        <v>4.2687499999999996E-2</v>
      </c>
      <c r="Z86" s="127">
        <f>IF(ISBLANK(laps_times[[#This Row],[17]]),"DNF",    rounds_cum_time[[#This Row],[16]]+laps_times[[#This Row],[17]])</f>
        <v>4.5390046296296289E-2</v>
      </c>
      <c r="AA86" s="127">
        <f>IF(ISBLANK(laps_times[[#This Row],[18]]),"DNF",    rounds_cum_time[[#This Row],[17]]+laps_times[[#This Row],[18]])</f>
        <v>4.8028935185185181E-2</v>
      </c>
      <c r="AB86" s="127">
        <f>IF(ISBLANK(laps_times[[#This Row],[19]]),"DNF",    rounds_cum_time[[#This Row],[18]]+laps_times[[#This Row],[19]])</f>
        <v>5.0769675925925919E-2</v>
      </c>
      <c r="AC86" s="127">
        <f>IF(ISBLANK(laps_times[[#This Row],[20]]),"DNF",    rounds_cum_time[[#This Row],[19]]+laps_times[[#This Row],[20]])</f>
        <v>5.3401620370370363E-2</v>
      </c>
      <c r="AD86" s="127">
        <f>IF(ISBLANK(laps_times[[#This Row],[21]]),"DNF",    rounds_cum_time[[#This Row],[20]]+laps_times[[#This Row],[21]])</f>
        <v>5.6119212962962954E-2</v>
      </c>
      <c r="AE86" s="127">
        <f>IF(ISBLANK(laps_times[[#This Row],[22]]),"DNF",    rounds_cum_time[[#This Row],[21]]+laps_times[[#This Row],[22]])</f>
        <v>5.8780092592592585E-2</v>
      </c>
      <c r="AF86" s="127">
        <f>IF(ISBLANK(laps_times[[#This Row],[23]]),"DNF",    rounds_cum_time[[#This Row],[22]]+laps_times[[#This Row],[23]])</f>
        <v>6.1615740740740735E-2</v>
      </c>
      <c r="AG86" s="127">
        <f>IF(ISBLANK(laps_times[[#This Row],[24]]),"DNF",    rounds_cum_time[[#This Row],[23]]+laps_times[[#This Row],[24]])</f>
        <v>6.4304398148148145E-2</v>
      </c>
      <c r="AH86" s="127">
        <f>IF(ISBLANK(laps_times[[#This Row],[25]]),"DNF",    rounds_cum_time[[#This Row],[24]]+laps_times[[#This Row],[25]])</f>
        <v>6.7006944444444438E-2</v>
      </c>
      <c r="AI86" s="127">
        <f>IF(ISBLANK(laps_times[[#This Row],[26]]),"DNF",    rounds_cum_time[[#This Row],[25]]+laps_times[[#This Row],[26]])</f>
        <v>6.9768518518518507E-2</v>
      </c>
      <c r="AJ86" s="127">
        <f>IF(ISBLANK(laps_times[[#This Row],[27]]),"DNF",    rounds_cum_time[[#This Row],[26]]+laps_times[[#This Row],[27]])</f>
        <v>7.2559027777777771E-2</v>
      </c>
      <c r="AK86" s="127">
        <f>IF(ISBLANK(laps_times[[#This Row],[28]]),"DNF",    rounds_cum_time[[#This Row],[27]]+laps_times[[#This Row],[28]])</f>
        <v>7.5288194444444442E-2</v>
      </c>
      <c r="AL86" s="127">
        <f>IF(ISBLANK(laps_times[[#This Row],[29]]),"DNF",    rounds_cum_time[[#This Row],[28]]+laps_times[[#This Row],[29]])</f>
        <v>7.8010416666666665E-2</v>
      </c>
      <c r="AM86" s="127">
        <f>IF(ISBLANK(laps_times[[#This Row],[30]]),"DNF",    rounds_cum_time[[#This Row],[29]]+laps_times[[#This Row],[30]])</f>
        <v>8.080208333333333E-2</v>
      </c>
      <c r="AN86" s="127">
        <f>IF(ISBLANK(laps_times[[#This Row],[31]]),"DNF",    rounds_cum_time[[#This Row],[30]]+laps_times[[#This Row],[31]])</f>
        <v>8.3531250000000001E-2</v>
      </c>
      <c r="AO86" s="127">
        <f>IF(ISBLANK(laps_times[[#This Row],[32]]),"DNF",    rounds_cum_time[[#This Row],[31]]+laps_times[[#This Row],[32]])</f>
        <v>8.6253472222222224E-2</v>
      </c>
      <c r="AP86" s="127">
        <f>IF(ISBLANK(laps_times[[#This Row],[33]]),"DNF",    rounds_cum_time[[#This Row],[32]]+laps_times[[#This Row],[33]])</f>
        <v>8.8978009259259264E-2</v>
      </c>
      <c r="AQ86" s="127">
        <f>IF(ISBLANK(laps_times[[#This Row],[34]]),"DNF",    rounds_cum_time[[#This Row],[33]]+laps_times[[#This Row],[34]])</f>
        <v>9.1638888888888895E-2</v>
      </c>
      <c r="AR86" s="127">
        <f>IF(ISBLANK(laps_times[[#This Row],[35]]),"DNF",    rounds_cum_time[[#This Row],[34]]+laps_times[[#This Row],[35]])</f>
        <v>9.4376157407407416E-2</v>
      </c>
      <c r="AS86" s="127">
        <f>IF(ISBLANK(laps_times[[#This Row],[36]]),"DNF",    rounds_cum_time[[#This Row],[35]]+laps_times[[#This Row],[36]])</f>
        <v>9.7156250000000013E-2</v>
      </c>
      <c r="AT86" s="127">
        <f>IF(ISBLANK(laps_times[[#This Row],[37]]),"DNF",    rounds_cum_time[[#This Row],[36]]+laps_times[[#This Row],[37]])</f>
        <v>0.1000138888888889</v>
      </c>
      <c r="AU86" s="127">
        <f>IF(ISBLANK(laps_times[[#This Row],[38]]),"DNF",    rounds_cum_time[[#This Row],[37]]+laps_times[[#This Row],[38]])</f>
        <v>0.10288078703703706</v>
      </c>
      <c r="AV86" s="127">
        <f>IF(ISBLANK(laps_times[[#This Row],[39]]),"DNF",    rounds_cum_time[[#This Row],[38]]+laps_times[[#This Row],[39]])</f>
        <v>0.10595833333333335</v>
      </c>
      <c r="AW86" s="127">
        <f>IF(ISBLANK(laps_times[[#This Row],[40]]),"DNF",    rounds_cum_time[[#This Row],[39]]+laps_times[[#This Row],[40]])</f>
        <v>0.10874884259259261</v>
      </c>
      <c r="AX86" s="127">
        <f>IF(ISBLANK(laps_times[[#This Row],[41]]),"DNF",    rounds_cum_time[[#This Row],[40]]+laps_times[[#This Row],[41]])</f>
        <v>0.11174884259259261</v>
      </c>
      <c r="AY86" s="127">
        <f>IF(ISBLANK(laps_times[[#This Row],[42]]),"DNF",    rounds_cum_time[[#This Row],[41]]+laps_times[[#This Row],[42]])</f>
        <v>0.11456018518518521</v>
      </c>
      <c r="AZ86" s="127">
        <f>IF(ISBLANK(laps_times[[#This Row],[43]]),"DNF",    rounds_cum_time[[#This Row],[42]]+laps_times[[#This Row],[43]])</f>
        <v>0.11733680555555558</v>
      </c>
      <c r="BA86" s="127">
        <f>IF(ISBLANK(laps_times[[#This Row],[44]]),"DNF",    rounds_cum_time[[#This Row],[43]]+laps_times[[#This Row],[44]])</f>
        <v>0.12031944444444446</v>
      </c>
      <c r="BB86" s="127">
        <f>IF(ISBLANK(laps_times[[#This Row],[45]]),"DNF",    rounds_cum_time[[#This Row],[44]]+laps_times[[#This Row],[45]])</f>
        <v>0.12313425925925928</v>
      </c>
      <c r="BC86" s="127">
        <f>IF(ISBLANK(laps_times[[#This Row],[46]]),"DNF",    rounds_cum_time[[#This Row],[45]]+laps_times[[#This Row],[46]])</f>
        <v>0.12602662037037038</v>
      </c>
      <c r="BD86" s="127">
        <f>IF(ISBLANK(laps_times[[#This Row],[47]]),"DNF",    rounds_cum_time[[#This Row],[46]]+laps_times[[#This Row],[47]])</f>
        <v>0.12928587962962965</v>
      </c>
      <c r="BE86" s="127">
        <f>IF(ISBLANK(laps_times[[#This Row],[48]]),"DNF",    rounds_cum_time[[#This Row],[47]]+laps_times[[#This Row],[48]])</f>
        <v>0.13217245370370373</v>
      </c>
      <c r="BF86" s="127">
        <f>IF(ISBLANK(laps_times[[#This Row],[49]]),"DNF",    rounds_cum_time[[#This Row],[48]]+laps_times[[#This Row],[49]])</f>
        <v>0.13521759259259261</v>
      </c>
      <c r="BG86" s="127">
        <f>IF(ISBLANK(laps_times[[#This Row],[50]]),"DNF",    rounds_cum_time[[#This Row],[49]]+laps_times[[#This Row],[50]])</f>
        <v>0.13816203703703706</v>
      </c>
      <c r="BH86" s="127">
        <f>IF(ISBLANK(laps_times[[#This Row],[51]]),"DNF",    rounds_cum_time[[#This Row],[50]]+laps_times[[#This Row],[51]])</f>
        <v>0.14113541666666668</v>
      </c>
      <c r="BI86" s="127">
        <f>IF(ISBLANK(laps_times[[#This Row],[52]]),"DNF",    rounds_cum_time[[#This Row],[51]]+laps_times[[#This Row],[52]])</f>
        <v>0.14407060185185186</v>
      </c>
      <c r="BJ86" s="127">
        <f>IF(ISBLANK(laps_times[[#This Row],[53]]),"DNF",    rounds_cum_time[[#This Row],[52]]+laps_times[[#This Row],[53]])</f>
        <v>0.14711342592592594</v>
      </c>
      <c r="BK86" s="127">
        <f>IF(ISBLANK(laps_times[[#This Row],[54]]),"DNF",    rounds_cum_time[[#This Row],[53]]+laps_times[[#This Row],[54]])</f>
        <v>0.15008449074074076</v>
      </c>
      <c r="BL86" s="127">
        <f>IF(ISBLANK(laps_times[[#This Row],[55]]),"DNF",    rounds_cum_time[[#This Row],[54]]+laps_times[[#This Row],[55]])</f>
        <v>0.1530752314814815</v>
      </c>
      <c r="BM86" s="127">
        <f>IF(ISBLANK(laps_times[[#This Row],[56]]),"DNF",    rounds_cum_time[[#This Row],[55]]+laps_times[[#This Row],[56]])</f>
        <v>0.15654166666666669</v>
      </c>
      <c r="BN86" s="127">
        <f>IF(ISBLANK(laps_times[[#This Row],[57]]),"DNF",    rounds_cum_time[[#This Row],[56]]+laps_times[[#This Row],[57]])</f>
        <v>0.15950578703703705</v>
      </c>
      <c r="BO86" s="127">
        <f>IF(ISBLANK(laps_times[[#This Row],[58]]),"DNF",    rounds_cum_time[[#This Row],[57]]+laps_times[[#This Row],[58]])</f>
        <v>0.16240856481481483</v>
      </c>
      <c r="BP86" s="127">
        <f>IF(ISBLANK(laps_times[[#This Row],[59]]),"DNF",    rounds_cum_time[[#This Row],[58]]+laps_times[[#This Row],[59]])</f>
        <v>0.16554513888888892</v>
      </c>
      <c r="BQ86" s="127">
        <f>IF(ISBLANK(laps_times[[#This Row],[60]]),"DNF",    rounds_cum_time[[#This Row],[59]]+laps_times[[#This Row],[60]])</f>
        <v>0.16838425925925929</v>
      </c>
      <c r="BR86" s="127">
        <f>IF(ISBLANK(laps_times[[#This Row],[61]]),"DNF",    rounds_cum_time[[#This Row],[60]]+laps_times[[#This Row],[61]])</f>
        <v>0.17141319444444447</v>
      </c>
      <c r="BS86" s="127">
        <f>IF(ISBLANK(laps_times[[#This Row],[62]]),"DNF",    rounds_cum_time[[#This Row],[61]]+laps_times[[#This Row],[62]])</f>
        <v>0.17443750000000002</v>
      </c>
      <c r="BT86" s="128">
        <f>IF(ISBLANK(laps_times[[#This Row],[63]]),"DNF",    rounds_cum_time[[#This Row],[62]]+laps_times[[#This Row],[63]])</f>
        <v>0.17742592592592596</v>
      </c>
      <c r="BU86" s="128">
        <f>IF(ISBLANK(laps_times[[#This Row],[64]]),"DNF",    rounds_cum_time[[#This Row],[63]]+laps_times[[#This Row],[64]])</f>
        <v>0.17998726851851854</v>
      </c>
    </row>
    <row r="87" spans="2:73" x14ac:dyDescent="0.2">
      <c r="B87" s="124">
        <f>laps_times[[#This Row],[poř]]</f>
        <v>84</v>
      </c>
      <c r="C87" s="125">
        <f>laps_times[[#This Row],[s.č.]]</f>
        <v>44</v>
      </c>
      <c r="D87" s="125" t="str">
        <f>laps_times[[#This Row],[jméno]]</f>
        <v>Hýsková Šárka</v>
      </c>
      <c r="E87" s="126">
        <f>laps_times[[#This Row],[roč]]</f>
        <v>1964</v>
      </c>
      <c r="F87" s="126" t="str">
        <f>laps_times[[#This Row],[kat]]</f>
        <v>Z2</v>
      </c>
      <c r="G87" s="126">
        <f>laps_times[[#This Row],[poř_kat]]</f>
        <v>8</v>
      </c>
      <c r="H87" s="125" t="str">
        <f>IF(ISBLANK(laps_times[[#This Row],[klub]]),"-",laps_times[[#This Row],[klub]])</f>
        <v>Longrun</v>
      </c>
      <c r="I87" s="161">
        <f>laps_times[[#This Row],[celk. čas]]</f>
        <v>0.18031828703703703</v>
      </c>
      <c r="J87" s="127">
        <f>laps_times[[#This Row],[1]]</f>
        <v>3.0266203703703705E-3</v>
      </c>
      <c r="K87" s="127">
        <f>IF(ISBLANK(laps_times[[#This Row],[2]]),"DNF",    rounds_cum_time[[#This Row],[1]]+laps_times[[#This Row],[2]])</f>
        <v>5.4618055555555557E-3</v>
      </c>
      <c r="L87" s="127">
        <f>IF(ISBLANK(laps_times[[#This Row],[3]]),"DNF",    rounds_cum_time[[#This Row],[2]]+laps_times[[#This Row],[3]])</f>
        <v>7.9201388888888898E-3</v>
      </c>
      <c r="M87" s="127">
        <f>IF(ISBLANK(laps_times[[#This Row],[4]]),"DNF",    rounds_cum_time[[#This Row],[3]]+laps_times[[#This Row],[4]])</f>
        <v>1.0391203703703705E-2</v>
      </c>
      <c r="N87" s="127">
        <f>IF(ISBLANK(laps_times[[#This Row],[5]]),"DNF",    rounds_cum_time[[#This Row],[4]]+laps_times[[#This Row],[5]])</f>
        <v>1.2859953703703705E-2</v>
      </c>
      <c r="O87" s="127">
        <f>IF(ISBLANK(laps_times[[#This Row],[6]]),"DNF",    rounds_cum_time[[#This Row],[5]]+laps_times[[#This Row],[6]])</f>
        <v>1.5373842592592593E-2</v>
      </c>
      <c r="P87" s="127">
        <f>IF(ISBLANK(laps_times[[#This Row],[7]]),"DNF",    rounds_cum_time[[#This Row],[6]]+laps_times[[#This Row],[7]])</f>
        <v>1.7855324074074076E-2</v>
      </c>
      <c r="Q87" s="127">
        <f>IF(ISBLANK(laps_times[[#This Row],[8]]),"DNF",    rounds_cum_time[[#This Row],[7]]+laps_times[[#This Row],[8]])</f>
        <v>2.0358796296296298E-2</v>
      </c>
      <c r="R87" s="127">
        <f>IF(ISBLANK(laps_times[[#This Row],[9]]),"DNF",    rounds_cum_time[[#This Row],[8]]+laps_times[[#This Row],[9]])</f>
        <v>2.2868055555555558E-2</v>
      </c>
      <c r="S87" s="127">
        <f>IF(ISBLANK(laps_times[[#This Row],[10]]),"DNF",    rounds_cum_time[[#This Row],[9]]+laps_times[[#This Row],[10]])</f>
        <v>2.5369212962962965E-2</v>
      </c>
      <c r="T87" s="127">
        <f>IF(ISBLANK(laps_times[[#This Row],[11]]),"DNF",    rounds_cum_time[[#This Row],[10]]+laps_times[[#This Row],[11]])</f>
        <v>2.788888888888889E-2</v>
      </c>
      <c r="U87" s="127">
        <f>IF(ISBLANK(laps_times[[#This Row],[12]]),"DNF",    rounds_cum_time[[#This Row],[11]]+laps_times[[#This Row],[12]])</f>
        <v>3.0487268518518521E-2</v>
      </c>
      <c r="V87" s="127">
        <f>IF(ISBLANK(laps_times[[#This Row],[13]]),"DNF",    rounds_cum_time[[#This Row],[12]]+laps_times[[#This Row],[13]])</f>
        <v>3.3004629629629634E-2</v>
      </c>
      <c r="W87" s="127">
        <f>IF(ISBLANK(laps_times[[#This Row],[14]]),"DNF",    rounds_cum_time[[#This Row],[13]]+laps_times[[#This Row],[14]])</f>
        <v>3.5521990740740743E-2</v>
      </c>
      <c r="X87" s="127">
        <f>IF(ISBLANK(laps_times[[#This Row],[15]]),"DNF",    rounds_cum_time[[#This Row],[14]]+laps_times[[#This Row],[15]])</f>
        <v>3.80462962962963E-2</v>
      </c>
      <c r="Y87" s="127">
        <f>IF(ISBLANK(laps_times[[#This Row],[16]]),"DNF",    rounds_cum_time[[#This Row],[15]]+laps_times[[#This Row],[16]])</f>
        <v>4.0741898148148152E-2</v>
      </c>
      <c r="Z87" s="127">
        <f>IF(ISBLANK(laps_times[[#This Row],[17]]),"DNF",    rounds_cum_time[[#This Row],[16]]+laps_times[[#This Row],[17]])</f>
        <v>4.3274305555555559E-2</v>
      </c>
      <c r="AA87" s="127">
        <f>IF(ISBLANK(laps_times[[#This Row],[18]]),"DNF",    rounds_cum_time[[#This Row],[17]]+laps_times[[#This Row],[18]])</f>
        <v>4.5828703703703705E-2</v>
      </c>
      <c r="AB87" s="127">
        <f>IF(ISBLANK(laps_times[[#This Row],[19]]),"DNF",    rounds_cum_time[[#This Row],[18]]+laps_times[[#This Row],[19]])</f>
        <v>4.8486111111111112E-2</v>
      </c>
      <c r="AC87" s="127">
        <f>IF(ISBLANK(laps_times[[#This Row],[20]]),"DNF",    rounds_cum_time[[#This Row],[19]]+laps_times[[#This Row],[20]])</f>
        <v>5.1042824074074074E-2</v>
      </c>
      <c r="AD87" s="127">
        <f>IF(ISBLANK(laps_times[[#This Row],[21]]),"DNF",    rounds_cum_time[[#This Row],[20]]+laps_times[[#This Row],[21]])</f>
        <v>5.3620370370370374E-2</v>
      </c>
      <c r="AE87" s="127">
        <f>IF(ISBLANK(laps_times[[#This Row],[22]]),"DNF",    rounds_cum_time[[#This Row],[21]]+laps_times[[#This Row],[22]])</f>
        <v>5.6190972222222225E-2</v>
      </c>
      <c r="AF87" s="127">
        <f>IF(ISBLANK(laps_times[[#This Row],[23]]),"DNF",    rounds_cum_time[[#This Row],[22]]+laps_times[[#This Row],[23]])</f>
        <v>5.8802083333333338E-2</v>
      </c>
      <c r="AG87" s="127">
        <f>IF(ISBLANK(laps_times[[#This Row],[24]]),"DNF",    rounds_cum_time[[#This Row],[23]]+laps_times[[#This Row],[24]])</f>
        <v>6.156018518518519E-2</v>
      </c>
      <c r="AH87" s="127">
        <f>IF(ISBLANK(laps_times[[#This Row],[25]]),"DNF",    rounds_cum_time[[#This Row],[24]]+laps_times[[#This Row],[25]])</f>
        <v>6.4179398148148159E-2</v>
      </c>
      <c r="AI87" s="127">
        <f>IF(ISBLANK(laps_times[[#This Row],[26]]),"DNF",    rounds_cum_time[[#This Row],[25]]+laps_times[[#This Row],[26]])</f>
        <v>6.6765046296296301E-2</v>
      </c>
      <c r="AJ87" s="127">
        <f>IF(ISBLANK(laps_times[[#This Row],[27]]),"DNF",    rounds_cum_time[[#This Row],[26]]+laps_times[[#This Row],[27]])</f>
        <v>6.9400462962962969E-2</v>
      </c>
      <c r="AK87" s="127">
        <f>IF(ISBLANK(laps_times[[#This Row],[28]]),"DNF",    rounds_cum_time[[#This Row],[27]]+laps_times[[#This Row],[28]])</f>
        <v>7.2138888888888891E-2</v>
      </c>
      <c r="AL87" s="127">
        <f>IF(ISBLANK(laps_times[[#This Row],[29]]),"DNF",    rounds_cum_time[[#This Row],[28]]+laps_times[[#This Row],[29]])</f>
        <v>7.4802083333333338E-2</v>
      </c>
      <c r="AM87" s="127">
        <f>IF(ISBLANK(laps_times[[#This Row],[30]]),"DNF",    rounds_cum_time[[#This Row],[29]]+laps_times[[#This Row],[30]])</f>
        <v>7.7431712962962973E-2</v>
      </c>
      <c r="AN87" s="127">
        <f>IF(ISBLANK(laps_times[[#This Row],[31]]),"DNF",    rounds_cum_time[[#This Row],[30]]+laps_times[[#This Row],[31]])</f>
        <v>8.0218750000000005E-2</v>
      </c>
      <c r="AO87" s="127">
        <f>IF(ISBLANK(laps_times[[#This Row],[32]]),"DNF",    rounds_cum_time[[#This Row],[31]]+laps_times[[#This Row],[32]])</f>
        <v>8.292476851851853E-2</v>
      </c>
      <c r="AP87" s="127">
        <f>IF(ISBLANK(laps_times[[#This Row],[33]]),"DNF",    rounds_cum_time[[#This Row],[32]]+laps_times[[#This Row],[33]])</f>
        <v>8.5679398148148164E-2</v>
      </c>
      <c r="AQ87" s="127">
        <f>IF(ISBLANK(laps_times[[#This Row],[34]]),"DNF",    rounds_cum_time[[#This Row],[33]]+laps_times[[#This Row],[34]])</f>
        <v>8.8814814814814833E-2</v>
      </c>
      <c r="AR87" s="127">
        <f>IF(ISBLANK(laps_times[[#This Row],[35]]),"DNF",    rounds_cum_time[[#This Row],[34]]+laps_times[[#This Row],[35]])</f>
        <v>9.1608796296296313E-2</v>
      </c>
      <c r="AS87" s="127">
        <f>IF(ISBLANK(laps_times[[#This Row],[36]]),"DNF",    rounds_cum_time[[#This Row],[35]]+laps_times[[#This Row],[36]])</f>
        <v>9.4653935185185195E-2</v>
      </c>
      <c r="AT87" s="127">
        <f>IF(ISBLANK(laps_times[[#This Row],[37]]),"DNF",    rounds_cum_time[[#This Row],[36]]+laps_times[[#This Row],[37]])</f>
        <v>9.7468750000000007E-2</v>
      </c>
      <c r="AU87" s="127">
        <f>IF(ISBLANK(laps_times[[#This Row],[38]]),"DNF",    rounds_cum_time[[#This Row],[37]]+laps_times[[#This Row],[38]])</f>
        <v>0.10040162037037037</v>
      </c>
      <c r="AV87" s="127">
        <f>IF(ISBLANK(laps_times[[#This Row],[39]]),"DNF",    rounds_cum_time[[#This Row],[38]]+laps_times[[#This Row],[39]])</f>
        <v>0.10321875</v>
      </c>
      <c r="AW87" s="127">
        <f>IF(ISBLANK(laps_times[[#This Row],[40]]),"DNF",    rounds_cum_time[[#This Row],[39]]+laps_times[[#This Row],[40]])</f>
        <v>0.10629398148148148</v>
      </c>
      <c r="AX87" s="127">
        <f>IF(ISBLANK(laps_times[[#This Row],[41]]),"DNF",    rounds_cum_time[[#This Row],[40]]+laps_times[[#This Row],[41]])</f>
        <v>0.10919097222222221</v>
      </c>
      <c r="AY87" s="127">
        <f>IF(ISBLANK(laps_times[[#This Row],[42]]),"DNF",    rounds_cum_time[[#This Row],[41]]+laps_times[[#This Row],[42]])</f>
        <v>0.11214814814814814</v>
      </c>
      <c r="AZ87" s="127">
        <f>IF(ISBLANK(laps_times[[#This Row],[43]]),"DNF",    rounds_cum_time[[#This Row],[42]]+laps_times[[#This Row],[43]])</f>
        <v>0.11508564814814813</v>
      </c>
      <c r="BA87" s="127">
        <f>IF(ISBLANK(laps_times[[#This Row],[44]]),"DNF",    rounds_cum_time[[#This Row],[43]]+laps_times[[#This Row],[44]])</f>
        <v>0.11835995370370368</v>
      </c>
      <c r="BB87" s="127">
        <f>IF(ISBLANK(laps_times[[#This Row],[45]]),"DNF",    rounds_cum_time[[#This Row],[44]]+laps_times[[#This Row],[45]])</f>
        <v>0.12136111111111109</v>
      </c>
      <c r="BC87" s="127">
        <f>IF(ISBLANK(laps_times[[#This Row],[46]]),"DNF",    rounds_cum_time[[#This Row],[45]]+laps_times[[#This Row],[46]])</f>
        <v>0.12434606481481479</v>
      </c>
      <c r="BD87" s="127">
        <f>IF(ISBLANK(laps_times[[#This Row],[47]]),"DNF",    rounds_cum_time[[#This Row],[46]]+laps_times[[#This Row],[47]])</f>
        <v>0.12725810185185182</v>
      </c>
      <c r="BE87" s="127">
        <f>IF(ISBLANK(laps_times[[#This Row],[48]]),"DNF",    rounds_cum_time[[#This Row],[47]]+laps_times[[#This Row],[48]])</f>
        <v>0.13035416666666663</v>
      </c>
      <c r="BF87" s="127">
        <f>IF(ISBLANK(laps_times[[#This Row],[49]]),"DNF",    rounds_cum_time[[#This Row],[48]]+laps_times[[#This Row],[49]])</f>
        <v>0.13353935185185181</v>
      </c>
      <c r="BG87" s="127">
        <f>IF(ISBLANK(laps_times[[#This Row],[50]]),"DNF",    rounds_cum_time[[#This Row],[49]]+laps_times[[#This Row],[50]])</f>
        <v>0.13665740740740737</v>
      </c>
      <c r="BH87" s="127">
        <f>IF(ISBLANK(laps_times[[#This Row],[51]]),"DNF",    rounds_cum_time[[#This Row],[50]]+laps_times[[#This Row],[51]])</f>
        <v>0.13985185185185181</v>
      </c>
      <c r="BI87" s="127">
        <f>IF(ISBLANK(laps_times[[#This Row],[52]]),"DNF",    rounds_cum_time[[#This Row],[51]]+laps_times[[#This Row],[52]])</f>
        <v>0.14293287037037034</v>
      </c>
      <c r="BJ87" s="127">
        <f>IF(ISBLANK(laps_times[[#This Row],[53]]),"DNF",    rounds_cum_time[[#This Row],[52]]+laps_times[[#This Row],[53]])</f>
        <v>0.14618634259259256</v>
      </c>
      <c r="BK87" s="127">
        <f>IF(ISBLANK(laps_times[[#This Row],[54]]),"DNF",    rounds_cum_time[[#This Row],[53]]+laps_times[[#This Row],[54]])</f>
        <v>0.14936805555555552</v>
      </c>
      <c r="BL87" s="127">
        <f>IF(ISBLANK(laps_times[[#This Row],[55]]),"DNF",    rounds_cum_time[[#This Row],[54]]+laps_times[[#This Row],[55]])</f>
        <v>0.1523194444444444</v>
      </c>
      <c r="BM87" s="127">
        <f>IF(ISBLANK(laps_times[[#This Row],[56]]),"DNF",    rounds_cum_time[[#This Row],[55]]+laps_times[[#This Row],[56]])</f>
        <v>0.15580902777777772</v>
      </c>
      <c r="BN87" s="127">
        <f>IF(ISBLANK(laps_times[[#This Row],[57]]),"DNF",    rounds_cum_time[[#This Row],[56]]+laps_times[[#This Row],[57]])</f>
        <v>0.15884606481481475</v>
      </c>
      <c r="BO87" s="127">
        <f>IF(ISBLANK(laps_times[[#This Row],[58]]),"DNF",    rounds_cum_time[[#This Row],[57]]+laps_times[[#This Row],[58]])</f>
        <v>0.16179629629629624</v>
      </c>
      <c r="BP87" s="127">
        <f>IF(ISBLANK(laps_times[[#This Row],[59]]),"DNF",    rounds_cum_time[[#This Row],[58]]+laps_times[[#This Row],[59]])</f>
        <v>0.16496412037037031</v>
      </c>
      <c r="BQ87" s="127">
        <f>IF(ISBLANK(laps_times[[#This Row],[60]]),"DNF",    rounds_cum_time[[#This Row],[59]]+laps_times[[#This Row],[60]])</f>
        <v>0.16803472222222215</v>
      </c>
      <c r="BR87" s="127">
        <f>IF(ISBLANK(laps_times[[#This Row],[61]]),"DNF",    rounds_cum_time[[#This Row],[60]]+laps_times[[#This Row],[61]])</f>
        <v>0.17105902777777771</v>
      </c>
      <c r="BS87" s="127">
        <f>IF(ISBLANK(laps_times[[#This Row],[62]]),"DNF",    rounds_cum_time[[#This Row],[61]]+laps_times[[#This Row],[62]])</f>
        <v>0.17411689814814807</v>
      </c>
      <c r="BT87" s="128">
        <f>IF(ISBLANK(laps_times[[#This Row],[63]]),"DNF",    rounds_cum_time[[#This Row],[62]]+laps_times[[#This Row],[63]])</f>
        <v>0.17731365740740732</v>
      </c>
      <c r="BU87" s="128">
        <f>IF(ISBLANK(laps_times[[#This Row],[64]]),"DNF",    rounds_cum_time[[#This Row],[63]]+laps_times[[#This Row],[64]])</f>
        <v>0.18031828703703695</v>
      </c>
    </row>
    <row r="88" spans="2:73" x14ac:dyDescent="0.2">
      <c r="B88" s="124">
        <f>laps_times[[#This Row],[poř]]</f>
        <v>85</v>
      </c>
      <c r="C88" s="125">
        <f>laps_times[[#This Row],[s.č.]]</f>
        <v>116</v>
      </c>
      <c r="D88" s="125" t="str">
        <f>laps_times[[#This Row],[jméno]]</f>
        <v>Štípek Marco</v>
      </c>
      <c r="E88" s="126">
        <f>laps_times[[#This Row],[roč]]</f>
        <v>1968</v>
      </c>
      <c r="F88" s="126" t="str">
        <f>laps_times[[#This Row],[kat]]</f>
        <v>M40</v>
      </c>
      <c r="G88" s="126">
        <f>laps_times[[#This Row],[poř_kat]]</f>
        <v>27</v>
      </c>
      <c r="H88" s="125" t="str">
        <f>IF(ISBLANK(laps_times[[#This Row],[klub]]),"-",laps_times[[#This Row],[klub]])</f>
        <v>JE Temelín</v>
      </c>
      <c r="I88" s="161">
        <f>laps_times[[#This Row],[celk. čas]]</f>
        <v>0.18046412037037038</v>
      </c>
      <c r="J88" s="127">
        <f>laps_times[[#This Row],[1]]</f>
        <v>2.9907407407407404E-3</v>
      </c>
      <c r="K88" s="127">
        <f>IF(ISBLANK(laps_times[[#This Row],[2]]),"DNF",    rounds_cum_time[[#This Row],[1]]+laps_times[[#This Row],[2]])</f>
        <v>5.4108796296296292E-3</v>
      </c>
      <c r="L88" s="127">
        <f>IF(ISBLANK(laps_times[[#This Row],[3]]),"DNF",    rounds_cum_time[[#This Row],[2]]+laps_times[[#This Row],[3]])</f>
        <v>7.7986111111111103E-3</v>
      </c>
      <c r="M88" s="127">
        <f>IF(ISBLANK(laps_times[[#This Row],[4]]),"DNF",    rounds_cum_time[[#This Row],[3]]+laps_times[[#This Row],[4]])</f>
        <v>1.0144675925925925E-2</v>
      </c>
      <c r="N88" s="127">
        <f>IF(ISBLANK(laps_times[[#This Row],[5]]),"DNF",    rounds_cum_time[[#This Row],[4]]+laps_times[[#This Row],[5]])</f>
        <v>1.252199074074074E-2</v>
      </c>
      <c r="O88" s="127">
        <f>IF(ISBLANK(laps_times[[#This Row],[6]]),"DNF",    rounds_cum_time[[#This Row],[5]]+laps_times[[#This Row],[6]])</f>
        <v>1.4903935185185185E-2</v>
      </c>
      <c r="P88" s="127">
        <f>IF(ISBLANK(laps_times[[#This Row],[7]]),"DNF",    rounds_cum_time[[#This Row],[6]]+laps_times[[#This Row],[7]])</f>
        <v>1.7238425925925924E-2</v>
      </c>
      <c r="Q88" s="127">
        <f>IF(ISBLANK(laps_times[[#This Row],[8]]),"DNF",    rounds_cum_time[[#This Row],[7]]+laps_times[[#This Row],[8]])</f>
        <v>1.9550925925925923E-2</v>
      </c>
      <c r="R88" s="127">
        <f>IF(ISBLANK(laps_times[[#This Row],[9]]),"DNF",    rounds_cum_time[[#This Row],[8]]+laps_times[[#This Row],[9]])</f>
        <v>2.1865740740740738E-2</v>
      </c>
      <c r="S88" s="127">
        <f>IF(ISBLANK(laps_times[[#This Row],[10]]),"DNF",    rounds_cum_time[[#This Row],[9]]+laps_times[[#This Row],[10]])</f>
        <v>2.419560185185185E-2</v>
      </c>
      <c r="T88" s="127">
        <f>IF(ISBLANK(laps_times[[#This Row],[11]]),"DNF",    rounds_cum_time[[#This Row],[10]]+laps_times[[#This Row],[11]])</f>
        <v>2.6587962962962963E-2</v>
      </c>
      <c r="U88" s="127">
        <f>IF(ISBLANK(laps_times[[#This Row],[12]]),"DNF",    rounds_cum_time[[#This Row],[11]]+laps_times[[#This Row],[12]])</f>
        <v>2.8937499999999998E-2</v>
      </c>
      <c r="V88" s="127">
        <f>IF(ISBLANK(laps_times[[#This Row],[13]]),"DNF",    rounds_cum_time[[#This Row],[12]]+laps_times[[#This Row],[13]])</f>
        <v>3.1262731481481482E-2</v>
      </c>
      <c r="W88" s="127">
        <f>IF(ISBLANK(laps_times[[#This Row],[14]]),"DNF",    rounds_cum_time[[#This Row],[13]]+laps_times[[#This Row],[14]])</f>
        <v>3.3590277777777774E-2</v>
      </c>
      <c r="X88" s="127">
        <f>IF(ISBLANK(laps_times[[#This Row],[15]]),"DNF",    rounds_cum_time[[#This Row],[14]]+laps_times[[#This Row],[15]])</f>
        <v>3.6128472222222222E-2</v>
      </c>
      <c r="Y88" s="127">
        <f>IF(ISBLANK(laps_times[[#This Row],[16]]),"DNF",    rounds_cum_time[[#This Row],[15]]+laps_times[[#This Row],[16]])</f>
        <v>3.8475694444444444E-2</v>
      </c>
      <c r="Z88" s="127">
        <f>IF(ISBLANK(laps_times[[#This Row],[17]]),"DNF",    rounds_cum_time[[#This Row],[16]]+laps_times[[#This Row],[17]])</f>
        <v>4.0885416666666667E-2</v>
      </c>
      <c r="AA88" s="127">
        <f>IF(ISBLANK(laps_times[[#This Row],[18]]),"DNF",    rounds_cum_time[[#This Row],[17]]+laps_times[[#This Row],[18]])</f>
        <v>4.3267361111111111E-2</v>
      </c>
      <c r="AB88" s="127">
        <f>IF(ISBLANK(laps_times[[#This Row],[19]]),"DNF",    rounds_cum_time[[#This Row],[18]]+laps_times[[#This Row],[19]])</f>
        <v>4.5629629629629631E-2</v>
      </c>
      <c r="AC88" s="127">
        <f>IF(ISBLANK(laps_times[[#This Row],[20]]),"DNF",    rounds_cum_time[[#This Row],[19]]+laps_times[[#This Row],[20]])</f>
        <v>4.8019675925925924E-2</v>
      </c>
      <c r="AD88" s="127">
        <f>IF(ISBLANK(laps_times[[#This Row],[21]]),"DNF",    rounds_cum_time[[#This Row],[20]]+laps_times[[#This Row],[21]])</f>
        <v>5.0422453703703699E-2</v>
      </c>
      <c r="AE88" s="127">
        <f>IF(ISBLANK(laps_times[[#This Row],[22]]),"DNF",    rounds_cum_time[[#This Row],[21]]+laps_times[[#This Row],[22]])</f>
        <v>5.2841435185185179E-2</v>
      </c>
      <c r="AF88" s="127">
        <f>IF(ISBLANK(laps_times[[#This Row],[23]]),"DNF",    rounds_cum_time[[#This Row],[22]]+laps_times[[#This Row],[23]])</f>
        <v>5.5283564814814806E-2</v>
      </c>
      <c r="AG88" s="127">
        <f>IF(ISBLANK(laps_times[[#This Row],[24]]),"DNF",    rounds_cum_time[[#This Row],[23]]+laps_times[[#This Row],[24]])</f>
        <v>5.7781249999999992E-2</v>
      </c>
      <c r="AH88" s="127">
        <f>IF(ISBLANK(laps_times[[#This Row],[25]]),"DNF",    rounds_cum_time[[#This Row],[24]]+laps_times[[#This Row],[25]])</f>
        <v>6.0800925925925918E-2</v>
      </c>
      <c r="AI88" s="127">
        <f>IF(ISBLANK(laps_times[[#This Row],[26]]),"DNF",    rounds_cum_time[[#This Row],[25]]+laps_times[[#This Row],[26]])</f>
        <v>6.3269675925925917E-2</v>
      </c>
      <c r="AJ88" s="127">
        <f>IF(ISBLANK(laps_times[[#This Row],[27]]),"DNF",    rounds_cum_time[[#This Row],[26]]+laps_times[[#This Row],[27]])</f>
        <v>6.572222222222221E-2</v>
      </c>
      <c r="AK88" s="127">
        <f>IF(ISBLANK(laps_times[[#This Row],[28]]),"DNF",    rounds_cum_time[[#This Row],[27]]+laps_times[[#This Row],[28]])</f>
        <v>6.8358796296296279E-2</v>
      </c>
      <c r="AL88" s="127">
        <f>IF(ISBLANK(laps_times[[#This Row],[29]]),"DNF",    rounds_cum_time[[#This Row],[28]]+laps_times[[#This Row],[29]])</f>
        <v>7.0930555555555538E-2</v>
      </c>
      <c r="AM88" s="127">
        <f>IF(ISBLANK(laps_times[[#This Row],[30]]),"DNF",    rounds_cum_time[[#This Row],[29]]+laps_times[[#This Row],[30]])</f>
        <v>7.3469907407407387E-2</v>
      </c>
      <c r="AN88" s="127">
        <f>IF(ISBLANK(laps_times[[#This Row],[31]]),"DNF",    rounds_cum_time[[#This Row],[30]]+laps_times[[#This Row],[31]])</f>
        <v>7.755555555555553E-2</v>
      </c>
      <c r="AO88" s="127">
        <f>IF(ISBLANK(laps_times[[#This Row],[32]]),"DNF",    rounds_cum_time[[#This Row],[31]]+laps_times[[#This Row],[32]])</f>
        <v>8.0069444444444415E-2</v>
      </c>
      <c r="AP88" s="127">
        <f>IF(ISBLANK(laps_times[[#This Row],[33]]),"DNF",    rounds_cum_time[[#This Row],[32]]+laps_times[[#This Row],[33]])</f>
        <v>8.2579861111111083E-2</v>
      </c>
      <c r="AQ88" s="127">
        <f>IF(ISBLANK(laps_times[[#This Row],[34]]),"DNF",    rounds_cum_time[[#This Row],[33]]+laps_times[[#This Row],[34]])</f>
        <v>8.5207175925925902E-2</v>
      </c>
      <c r="AR88" s="127">
        <f>IF(ISBLANK(laps_times[[#This Row],[35]]),"DNF",    rounds_cum_time[[#This Row],[34]]+laps_times[[#This Row],[35]])</f>
        <v>8.7776620370370345E-2</v>
      </c>
      <c r="AS88" s="127">
        <f>IF(ISBLANK(laps_times[[#This Row],[36]]),"DNF",    rounds_cum_time[[#This Row],[35]]+laps_times[[#This Row],[36]])</f>
        <v>9.0303240740740712E-2</v>
      </c>
      <c r="AT88" s="127">
        <f>IF(ISBLANK(laps_times[[#This Row],[37]]),"DNF",    rounds_cum_time[[#This Row],[36]]+laps_times[[#This Row],[37]])</f>
        <v>9.2968749999999975E-2</v>
      </c>
      <c r="AU88" s="127">
        <f>IF(ISBLANK(laps_times[[#This Row],[38]]),"DNF",    rounds_cum_time[[#This Row],[37]]+laps_times[[#This Row],[38]])</f>
        <v>9.5653935185185154E-2</v>
      </c>
      <c r="AV88" s="127">
        <f>IF(ISBLANK(laps_times[[#This Row],[39]]),"DNF",    rounds_cum_time[[#This Row],[38]]+laps_times[[#This Row],[39]])</f>
        <v>9.8520833333333308E-2</v>
      </c>
      <c r="AW88" s="127">
        <f>IF(ISBLANK(laps_times[[#This Row],[40]]),"DNF",    rounds_cum_time[[#This Row],[39]]+laps_times[[#This Row],[40]])</f>
        <v>0.10313888888888886</v>
      </c>
      <c r="AX88" s="127">
        <f>IF(ISBLANK(laps_times[[#This Row],[41]]),"DNF",    rounds_cum_time[[#This Row],[40]]+laps_times[[#This Row],[41]])</f>
        <v>0.10579745370370368</v>
      </c>
      <c r="AY88" s="127">
        <f>IF(ISBLANK(laps_times[[#This Row],[42]]),"DNF",    rounds_cum_time[[#This Row],[41]]+laps_times[[#This Row],[42]])</f>
        <v>0.10855324074074071</v>
      </c>
      <c r="AZ88" s="127">
        <f>IF(ISBLANK(laps_times[[#This Row],[43]]),"DNF",    rounds_cum_time[[#This Row],[42]]+laps_times[[#This Row],[43]])</f>
        <v>0.11130671296296293</v>
      </c>
      <c r="BA88" s="127">
        <f>IF(ISBLANK(laps_times[[#This Row],[44]]),"DNF",    rounds_cum_time[[#This Row],[43]]+laps_times[[#This Row],[44]])</f>
        <v>0.11413078703703701</v>
      </c>
      <c r="BB88" s="127">
        <f>IF(ISBLANK(laps_times[[#This Row],[45]]),"DNF",    rounds_cum_time[[#This Row],[44]]+laps_times[[#This Row],[45]])</f>
        <v>0.11711921296296293</v>
      </c>
      <c r="BC88" s="127">
        <f>IF(ISBLANK(laps_times[[#This Row],[46]]),"DNF",    rounds_cum_time[[#This Row],[45]]+laps_times[[#This Row],[46]])</f>
        <v>0.12011805555555552</v>
      </c>
      <c r="BD88" s="127">
        <f>IF(ISBLANK(laps_times[[#This Row],[47]]),"DNF",    rounds_cum_time[[#This Row],[46]]+laps_times[[#This Row],[47]])</f>
        <v>0.12323958333333329</v>
      </c>
      <c r="BE88" s="127">
        <f>IF(ISBLANK(laps_times[[#This Row],[48]]),"DNF",    rounds_cum_time[[#This Row],[47]]+laps_times[[#This Row],[48]])</f>
        <v>0.12638888888888886</v>
      </c>
      <c r="BF88" s="127">
        <f>IF(ISBLANK(laps_times[[#This Row],[49]]),"DNF",    rounds_cum_time[[#This Row],[48]]+laps_times[[#This Row],[49]])</f>
        <v>0.12955439814814812</v>
      </c>
      <c r="BG88" s="127">
        <f>IF(ISBLANK(laps_times[[#This Row],[50]]),"DNF",    rounds_cum_time[[#This Row],[49]]+laps_times[[#This Row],[50]])</f>
        <v>0.132755787037037</v>
      </c>
      <c r="BH88" s="127">
        <f>IF(ISBLANK(laps_times[[#This Row],[51]]),"DNF",    rounds_cum_time[[#This Row],[50]]+laps_times[[#This Row],[51]])</f>
        <v>0.1360219907407407</v>
      </c>
      <c r="BI88" s="127">
        <f>IF(ISBLANK(laps_times[[#This Row],[52]]),"DNF",    rounds_cum_time[[#This Row],[51]]+laps_times[[#This Row],[52]])</f>
        <v>0.13947106481481478</v>
      </c>
      <c r="BJ88" s="127">
        <f>IF(ISBLANK(laps_times[[#This Row],[53]]),"DNF",    rounds_cum_time[[#This Row],[52]]+laps_times[[#This Row],[53]])</f>
        <v>0.1428206018518518</v>
      </c>
      <c r="BK88" s="127">
        <f>IF(ISBLANK(laps_times[[#This Row],[54]]),"DNF",    rounds_cum_time[[#This Row],[53]]+laps_times[[#This Row],[54]])</f>
        <v>0.14620833333333327</v>
      </c>
      <c r="BL88" s="127">
        <f>IF(ISBLANK(laps_times[[#This Row],[55]]),"DNF",    rounds_cum_time[[#This Row],[54]]+laps_times[[#This Row],[55]])</f>
        <v>0.14956018518518513</v>
      </c>
      <c r="BM88" s="127">
        <f>IF(ISBLANK(laps_times[[#This Row],[56]]),"DNF",    rounds_cum_time[[#This Row],[55]]+laps_times[[#This Row],[56]])</f>
        <v>0.15299652777777772</v>
      </c>
      <c r="BN88" s="127">
        <f>IF(ISBLANK(laps_times[[#This Row],[57]]),"DNF",    rounds_cum_time[[#This Row],[56]]+laps_times[[#This Row],[57]])</f>
        <v>0.1564317129629629</v>
      </c>
      <c r="BO88" s="127">
        <f>IF(ISBLANK(laps_times[[#This Row],[58]]),"DNF",    rounds_cum_time[[#This Row],[57]]+laps_times[[#This Row],[58]])</f>
        <v>0.15982986111111105</v>
      </c>
      <c r="BP88" s="127">
        <f>IF(ISBLANK(laps_times[[#This Row],[59]]),"DNF",    rounds_cum_time[[#This Row],[58]]+laps_times[[#This Row],[59]])</f>
        <v>0.16320717592592587</v>
      </c>
      <c r="BQ88" s="127">
        <f>IF(ISBLANK(laps_times[[#This Row],[60]]),"DNF",    rounds_cum_time[[#This Row],[59]]+laps_times[[#This Row],[60]])</f>
        <v>0.16668402777777772</v>
      </c>
      <c r="BR88" s="127">
        <f>IF(ISBLANK(laps_times[[#This Row],[61]]),"DNF",    rounds_cum_time[[#This Row],[60]]+laps_times[[#This Row],[61]])</f>
        <v>0.17017361111111104</v>
      </c>
      <c r="BS88" s="127">
        <f>IF(ISBLANK(laps_times[[#This Row],[62]]),"DNF",    rounds_cum_time[[#This Row],[61]]+laps_times[[#This Row],[62]])</f>
        <v>0.17378240740740733</v>
      </c>
      <c r="BT88" s="128">
        <f>IF(ISBLANK(laps_times[[#This Row],[63]]),"DNF",    rounds_cum_time[[#This Row],[62]]+laps_times[[#This Row],[63]])</f>
        <v>0.17743749999999991</v>
      </c>
      <c r="BU88" s="128">
        <f>IF(ISBLANK(laps_times[[#This Row],[64]]),"DNF",    rounds_cum_time[[#This Row],[63]]+laps_times[[#This Row],[64]])</f>
        <v>0.1804641203703703</v>
      </c>
    </row>
    <row r="89" spans="2:73" x14ac:dyDescent="0.2">
      <c r="B89" s="124">
        <f>laps_times[[#This Row],[poř]]</f>
        <v>86</v>
      </c>
      <c r="C89" s="125">
        <f>laps_times[[#This Row],[s.č.]]</f>
        <v>9</v>
      </c>
      <c r="D89" s="125" t="str">
        <f>laps_times[[#This Row],[jméno]]</f>
        <v>Brulík Pavel</v>
      </c>
      <c r="E89" s="126">
        <f>laps_times[[#This Row],[roč]]</f>
        <v>1977</v>
      </c>
      <c r="F89" s="126" t="str">
        <f>laps_times[[#This Row],[kat]]</f>
        <v>M40</v>
      </c>
      <c r="G89" s="126">
        <f>laps_times[[#This Row],[poř_kat]]</f>
        <v>28</v>
      </c>
      <c r="H89" s="125" t="str">
        <f>IF(ISBLANK(laps_times[[#This Row],[klub]]),"-",laps_times[[#This Row],[klub]])</f>
        <v>SRTG ČB</v>
      </c>
      <c r="I89" s="161">
        <f>laps_times[[#This Row],[celk. čas]]</f>
        <v>0.1805451388888889</v>
      </c>
      <c r="J89" s="127">
        <f>laps_times[[#This Row],[1]]</f>
        <v>3.3819444444444444E-3</v>
      </c>
      <c r="K89" s="127">
        <f>IF(ISBLANK(laps_times[[#This Row],[2]]),"DNF",    rounds_cum_time[[#This Row],[1]]+laps_times[[#This Row],[2]])</f>
        <v>6.0254629629629634E-3</v>
      </c>
      <c r="L89" s="127">
        <f>IF(ISBLANK(laps_times[[#This Row],[3]]),"DNF",    rounds_cum_time[[#This Row],[2]]+laps_times[[#This Row],[3]])</f>
        <v>8.6168981481481478E-3</v>
      </c>
      <c r="M89" s="127">
        <f>IF(ISBLANK(laps_times[[#This Row],[4]]),"DNF",    rounds_cum_time[[#This Row],[3]]+laps_times[[#This Row],[4]])</f>
        <v>1.1234953703703704E-2</v>
      </c>
      <c r="N89" s="127">
        <f>IF(ISBLANK(laps_times[[#This Row],[5]]),"DNF",    rounds_cum_time[[#This Row],[4]]+laps_times[[#This Row],[5]])</f>
        <v>1.387037037037037E-2</v>
      </c>
      <c r="O89" s="127">
        <f>IF(ISBLANK(laps_times[[#This Row],[6]]),"DNF",    rounds_cum_time[[#This Row],[5]]+laps_times[[#This Row],[6]])</f>
        <v>1.6502314814814813E-2</v>
      </c>
      <c r="P89" s="127">
        <f>IF(ISBLANK(laps_times[[#This Row],[7]]),"DNF",    rounds_cum_time[[#This Row],[6]]+laps_times[[#This Row],[7]])</f>
        <v>1.9089120370370367E-2</v>
      </c>
      <c r="Q89" s="127">
        <f>IF(ISBLANK(laps_times[[#This Row],[8]]),"DNF",    rounds_cum_time[[#This Row],[7]]+laps_times[[#This Row],[8]])</f>
        <v>2.2234953703703701E-2</v>
      </c>
      <c r="R89" s="127">
        <f>IF(ISBLANK(laps_times[[#This Row],[9]]),"DNF",    rounds_cum_time[[#This Row],[8]]+laps_times[[#This Row],[9]])</f>
        <v>2.4483796296296295E-2</v>
      </c>
      <c r="S89" s="127">
        <f>IF(ISBLANK(laps_times[[#This Row],[10]]),"DNF",    rounds_cum_time[[#This Row],[9]]+laps_times[[#This Row],[10]])</f>
        <v>2.6934027777777775E-2</v>
      </c>
      <c r="T89" s="127">
        <f>IF(ISBLANK(laps_times[[#This Row],[11]]),"DNF",    rounds_cum_time[[#This Row],[10]]+laps_times[[#This Row],[11]])</f>
        <v>2.9425925925925925E-2</v>
      </c>
      <c r="U89" s="127">
        <f>IF(ISBLANK(laps_times[[#This Row],[12]]),"DNF",    rounds_cum_time[[#This Row],[11]]+laps_times[[#This Row],[12]])</f>
        <v>3.183449074074074E-2</v>
      </c>
      <c r="V89" s="127">
        <f>IF(ISBLANK(laps_times[[#This Row],[13]]),"DNF",    rounds_cum_time[[#This Row],[12]]+laps_times[[#This Row],[13]])</f>
        <v>3.4298611111111113E-2</v>
      </c>
      <c r="W89" s="127">
        <f>IF(ISBLANK(laps_times[[#This Row],[14]]),"DNF",    rounds_cum_time[[#This Row],[13]]+laps_times[[#This Row],[14]])</f>
        <v>3.6796296296296299E-2</v>
      </c>
      <c r="X89" s="127">
        <f>IF(ISBLANK(laps_times[[#This Row],[15]]),"DNF",    rounds_cum_time[[#This Row],[14]]+laps_times[[#This Row],[15]])</f>
        <v>3.9310185185185191E-2</v>
      </c>
      <c r="Y89" s="127">
        <f>IF(ISBLANK(laps_times[[#This Row],[16]]),"DNF",    rounds_cum_time[[#This Row],[15]]+laps_times[[#This Row],[16]])</f>
        <v>4.1824074074074083E-2</v>
      </c>
      <c r="Z89" s="127">
        <f>IF(ISBLANK(laps_times[[#This Row],[17]]),"DNF",    rounds_cum_time[[#This Row],[16]]+laps_times[[#This Row],[17]])</f>
        <v>4.4648148148148159E-2</v>
      </c>
      <c r="AA89" s="127">
        <f>IF(ISBLANK(laps_times[[#This Row],[18]]),"DNF",    rounds_cum_time[[#This Row],[17]]+laps_times[[#This Row],[18]])</f>
        <v>4.724652777777779E-2</v>
      </c>
      <c r="AB89" s="127">
        <f>IF(ISBLANK(laps_times[[#This Row],[19]]),"DNF",    rounds_cum_time[[#This Row],[18]]+laps_times[[#This Row],[19]])</f>
        <v>4.9734953703703719E-2</v>
      </c>
      <c r="AC89" s="127">
        <f>IF(ISBLANK(laps_times[[#This Row],[20]]),"DNF",    rounds_cum_time[[#This Row],[19]]+laps_times[[#This Row],[20]])</f>
        <v>5.2149305555555574E-2</v>
      </c>
      <c r="AD89" s="127">
        <f>IF(ISBLANK(laps_times[[#This Row],[21]]),"DNF",    rounds_cum_time[[#This Row],[20]]+laps_times[[#This Row],[21]])</f>
        <v>5.4581018518518536E-2</v>
      </c>
      <c r="AE89" s="127">
        <f>IF(ISBLANK(laps_times[[#This Row],[22]]),"DNF",    rounds_cum_time[[#This Row],[21]]+laps_times[[#This Row],[22]])</f>
        <v>5.7078703703703722E-2</v>
      </c>
      <c r="AF89" s="127">
        <f>IF(ISBLANK(laps_times[[#This Row],[23]]),"DNF",    rounds_cum_time[[#This Row],[22]]+laps_times[[#This Row],[23]])</f>
        <v>5.9673611111111129E-2</v>
      </c>
      <c r="AG89" s="127">
        <f>IF(ISBLANK(laps_times[[#This Row],[24]]),"DNF",    rounds_cum_time[[#This Row],[23]]+laps_times[[#This Row],[24]])</f>
        <v>6.2096064814814833E-2</v>
      </c>
      <c r="AH89" s="127">
        <f>IF(ISBLANK(laps_times[[#This Row],[25]]),"DNF",    rounds_cum_time[[#This Row],[24]]+laps_times[[#This Row],[25]])</f>
        <v>6.4561342592592608E-2</v>
      </c>
      <c r="AI89" s="127">
        <f>IF(ISBLANK(laps_times[[#This Row],[26]]),"DNF",    rounds_cum_time[[#This Row],[25]]+laps_times[[#This Row],[26]])</f>
        <v>6.7042824074074095E-2</v>
      </c>
      <c r="AJ89" s="127">
        <f>IF(ISBLANK(laps_times[[#This Row],[27]]),"DNF",    rounds_cum_time[[#This Row],[26]]+laps_times[[#This Row],[27]])</f>
        <v>6.9528935185185201E-2</v>
      </c>
      <c r="AK89" s="127">
        <f>IF(ISBLANK(laps_times[[#This Row],[28]]),"DNF",    rounds_cum_time[[#This Row],[27]]+laps_times[[#This Row],[28]])</f>
        <v>7.2122685185185206E-2</v>
      </c>
      <c r="AL89" s="127">
        <f>IF(ISBLANK(laps_times[[#This Row],[29]]),"DNF",    rounds_cum_time[[#This Row],[28]]+laps_times[[#This Row],[29]])</f>
        <v>7.4718750000000014E-2</v>
      </c>
      <c r="AM89" s="127">
        <f>IF(ISBLANK(laps_times[[#This Row],[30]]),"DNF",    rounds_cum_time[[#This Row],[29]]+laps_times[[#This Row],[30]])</f>
        <v>7.7403935185185194E-2</v>
      </c>
      <c r="AN89" s="127">
        <f>IF(ISBLANK(laps_times[[#This Row],[31]]),"DNF",    rounds_cum_time[[#This Row],[30]]+laps_times[[#This Row],[31]])</f>
        <v>8.0025462962962965E-2</v>
      </c>
      <c r="AO89" s="127">
        <f>IF(ISBLANK(laps_times[[#This Row],[32]]),"DNF",    rounds_cum_time[[#This Row],[31]]+laps_times[[#This Row],[32]])</f>
        <v>8.2769675925925934E-2</v>
      </c>
      <c r="AP89" s="127">
        <f>IF(ISBLANK(laps_times[[#This Row],[33]]),"DNF",    rounds_cum_time[[#This Row],[32]]+laps_times[[#This Row],[33]])</f>
        <v>8.5478009259259274E-2</v>
      </c>
      <c r="AQ89" s="127">
        <f>IF(ISBLANK(laps_times[[#This Row],[34]]),"DNF",    rounds_cum_time[[#This Row],[33]]+laps_times[[#This Row],[34]])</f>
        <v>8.8195601851851865E-2</v>
      </c>
      <c r="AR89" s="127">
        <f>IF(ISBLANK(laps_times[[#This Row],[35]]),"DNF",    rounds_cum_time[[#This Row],[34]]+laps_times[[#This Row],[35]])</f>
        <v>9.0983796296296313E-2</v>
      </c>
      <c r="AS89" s="127">
        <f>IF(ISBLANK(laps_times[[#This Row],[36]]),"DNF",    rounds_cum_time[[#This Row],[35]]+laps_times[[#This Row],[36]])</f>
        <v>9.4790509259259276E-2</v>
      </c>
      <c r="AT89" s="127">
        <f>IF(ISBLANK(laps_times[[#This Row],[37]]),"DNF",    rounds_cum_time[[#This Row],[36]]+laps_times[[#This Row],[37]])</f>
        <v>9.7547453703703726E-2</v>
      </c>
      <c r="AU89" s="127">
        <f>IF(ISBLANK(laps_times[[#This Row],[38]]),"DNF",    rounds_cum_time[[#This Row],[37]]+laps_times[[#This Row],[38]])</f>
        <v>0.10061805555555559</v>
      </c>
      <c r="AV89" s="127">
        <f>IF(ISBLANK(laps_times[[#This Row],[39]]),"DNF",    rounds_cum_time[[#This Row],[38]]+laps_times[[#This Row],[39]])</f>
        <v>0.10356134259259263</v>
      </c>
      <c r="AW89" s="127">
        <f>IF(ISBLANK(laps_times[[#This Row],[40]]),"DNF",    rounds_cum_time[[#This Row],[39]]+laps_times[[#This Row],[40]])</f>
        <v>0.10627314814814819</v>
      </c>
      <c r="AX89" s="127">
        <f>IF(ISBLANK(laps_times[[#This Row],[41]]),"DNF",    rounds_cum_time[[#This Row],[40]]+laps_times[[#This Row],[41]])</f>
        <v>0.10897569444444448</v>
      </c>
      <c r="AY89" s="127">
        <f>IF(ISBLANK(laps_times[[#This Row],[42]]),"DNF",    rounds_cum_time[[#This Row],[41]]+laps_times[[#This Row],[42]])</f>
        <v>0.11167708333333337</v>
      </c>
      <c r="AZ89" s="127">
        <f>IF(ISBLANK(laps_times[[#This Row],[43]]),"DNF",    rounds_cum_time[[#This Row],[42]]+laps_times[[#This Row],[43]])</f>
        <v>0.11482638888888892</v>
      </c>
      <c r="BA89" s="127">
        <f>IF(ISBLANK(laps_times[[#This Row],[44]]),"DNF",    rounds_cum_time[[#This Row],[43]]+laps_times[[#This Row],[44]])</f>
        <v>0.11753703703703706</v>
      </c>
      <c r="BB89" s="127">
        <f>IF(ISBLANK(laps_times[[#This Row],[45]]),"DNF",    rounds_cum_time[[#This Row],[44]]+laps_times[[#This Row],[45]])</f>
        <v>0.12025231481481484</v>
      </c>
      <c r="BC89" s="127">
        <f>IF(ISBLANK(laps_times[[#This Row],[46]]),"DNF",    rounds_cum_time[[#This Row],[45]]+laps_times[[#This Row],[46]])</f>
        <v>0.1231689814814815</v>
      </c>
      <c r="BD89" s="127">
        <f>IF(ISBLANK(laps_times[[#This Row],[47]]),"DNF",    rounds_cum_time[[#This Row],[46]]+laps_times[[#This Row],[47]])</f>
        <v>0.12617939814814816</v>
      </c>
      <c r="BE89" s="127">
        <f>IF(ISBLANK(laps_times[[#This Row],[48]]),"DNF",    rounds_cum_time[[#This Row],[47]]+laps_times[[#This Row],[48]])</f>
        <v>0.12917708333333333</v>
      </c>
      <c r="BF89" s="127">
        <f>IF(ISBLANK(laps_times[[#This Row],[49]]),"DNF",    rounds_cum_time[[#This Row],[48]]+laps_times[[#This Row],[49]])</f>
        <v>0.13223958333333333</v>
      </c>
      <c r="BG89" s="127">
        <f>IF(ISBLANK(laps_times[[#This Row],[50]]),"DNF",    rounds_cum_time[[#This Row],[49]]+laps_times[[#This Row],[50]])</f>
        <v>0.13668055555555556</v>
      </c>
      <c r="BH89" s="127">
        <f>IF(ISBLANK(laps_times[[#This Row],[51]]),"DNF",    rounds_cum_time[[#This Row],[50]]+laps_times[[#This Row],[51]])</f>
        <v>0.13983333333333334</v>
      </c>
      <c r="BI89" s="127">
        <f>IF(ISBLANK(laps_times[[#This Row],[52]]),"DNF",    rounds_cum_time[[#This Row],[51]]+laps_times[[#This Row],[52]])</f>
        <v>0.1429849537037037</v>
      </c>
      <c r="BJ89" s="127">
        <f>IF(ISBLANK(laps_times[[#This Row],[53]]),"DNF",    rounds_cum_time[[#This Row],[52]]+laps_times[[#This Row],[53]])</f>
        <v>0.14589814814814814</v>
      </c>
      <c r="BK89" s="127">
        <f>IF(ISBLANK(laps_times[[#This Row],[54]]),"DNF",    rounds_cum_time[[#This Row],[53]]+laps_times[[#This Row],[54]])</f>
        <v>0.1487997685185185</v>
      </c>
      <c r="BL89" s="127">
        <f>IF(ISBLANK(laps_times[[#This Row],[55]]),"DNF",    rounds_cum_time[[#This Row],[54]]+laps_times[[#This Row],[55]])</f>
        <v>0.15427083333333333</v>
      </c>
      <c r="BM89" s="127">
        <f>IF(ISBLANK(laps_times[[#This Row],[56]]),"DNF",    rounds_cum_time[[#This Row],[55]]+laps_times[[#This Row],[56]])</f>
        <v>0.15718981481481481</v>
      </c>
      <c r="BN89" s="127">
        <f>IF(ISBLANK(laps_times[[#This Row],[57]]),"DNF",    rounds_cum_time[[#This Row],[56]]+laps_times[[#This Row],[57]])</f>
        <v>0.16030439814814815</v>
      </c>
      <c r="BO89" s="127">
        <f>IF(ISBLANK(laps_times[[#This Row],[58]]),"DNF",    rounds_cum_time[[#This Row],[57]]+laps_times[[#This Row],[58]])</f>
        <v>0.16343518518518518</v>
      </c>
      <c r="BP89" s="127">
        <f>IF(ISBLANK(laps_times[[#This Row],[59]]),"DNF",    rounds_cum_time[[#This Row],[58]]+laps_times[[#This Row],[59]])</f>
        <v>0.16646296296296295</v>
      </c>
      <c r="BQ89" s="127">
        <f>IF(ISBLANK(laps_times[[#This Row],[60]]),"DNF",    rounds_cum_time[[#This Row],[59]]+laps_times[[#This Row],[60]])</f>
        <v>0.16939004629629628</v>
      </c>
      <c r="BR89" s="127">
        <f>IF(ISBLANK(laps_times[[#This Row],[61]]),"DNF",    rounds_cum_time[[#This Row],[60]]+laps_times[[#This Row],[61]])</f>
        <v>0.17219212962962963</v>
      </c>
      <c r="BS89" s="127">
        <f>IF(ISBLANK(laps_times[[#This Row],[62]]),"DNF",    rounds_cum_time[[#This Row],[61]]+laps_times[[#This Row],[62]])</f>
        <v>0.17506597222222223</v>
      </c>
      <c r="BT89" s="128">
        <f>IF(ISBLANK(laps_times[[#This Row],[63]]),"DNF",    rounds_cum_time[[#This Row],[62]]+laps_times[[#This Row],[63]])</f>
        <v>0.17789930555555555</v>
      </c>
      <c r="BU89" s="128">
        <f>IF(ISBLANK(laps_times[[#This Row],[64]]),"DNF",    rounds_cum_time[[#This Row],[63]]+laps_times[[#This Row],[64]])</f>
        <v>0.1805451388888889</v>
      </c>
    </row>
    <row r="90" spans="2:73" x14ac:dyDescent="0.2">
      <c r="B90" s="124">
        <f>laps_times[[#This Row],[poř]]</f>
        <v>87</v>
      </c>
      <c r="C90" s="125">
        <f>laps_times[[#This Row],[s.č.]]</f>
        <v>32</v>
      </c>
      <c r="D90" s="125" t="str">
        <f>laps_times[[#This Row],[jméno]]</f>
        <v>Hadrava Tomáš</v>
      </c>
      <c r="E90" s="126">
        <f>laps_times[[#This Row],[roč]]</f>
        <v>1978</v>
      </c>
      <c r="F90" s="126" t="str">
        <f>laps_times[[#This Row],[kat]]</f>
        <v>M30</v>
      </c>
      <c r="G90" s="126">
        <f>laps_times[[#This Row],[poř_kat]]</f>
        <v>24</v>
      </c>
      <c r="H90" s="125" t="str">
        <f>IF(ISBLANK(laps_times[[#This Row],[klub]]),"-",laps_times[[#This Row],[klub]])</f>
        <v>3dbox</v>
      </c>
      <c r="I90" s="161">
        <f>laps_times[[#This Row],[celk. čas]]</f>
        <v>0.18141666666666667</v>
      </c>
      <c r="J90" s="127">
        <f>laps_times[[#This Row],[1]]</f>
        <v>2.8831018518518515E-3</v>
      </c>
      <c r="K90" s="127">
        <f>IF(ISBLANK(laps_times[[#This Row],[2]]),"DNF",    rounds_cum_time[[#This Row],[1]]+laps_times[[#This Row],[2]])</f>
        <v>5.0810185185185177E-3</v>
      </c>
      <c r="L90" s="127">
        <f>IF(ISBLANK(laps_times[[#This Row],[3]]),"DNF",    rounds_cum_time[[#This Row],[2]]+laps_times[[#This Row],[3]])</f>
        <v>7.3483796296296283E-3</v>
      </c>
      <c r="M90" s="127">
        <f>IF(ISBLANK(laps_times[[#This Row],[4]]),"DNF",    rounds_cum_time[[#This Row],[3]]+laps_times[[#This Row],[4]])</f>
        <v>9.6145833333333326E-3</v>
      </c>
      <c r="N90" s="127">
        <f>IF(ISBLANK(laps_times[[#This Row],[5]]),"DNF",    rounds_cum_time[[#This Row],[4]]+laps_times[[#This Row],[5]])</f>
        <v>1.1908564814814815E-2</v>
      </c>
      <c r="O90" s="127">
        <f>IF(ISBLANK(laps_times[[#This Row],[6]]),"DNF",    rounds_cum_time[[#This Row],[5]]+laps_times[[#This Row],[6]])</f>
        <v>1.4194444444444444E-2</v>
      </c>
      <c r="P90" s="127">
        <f>IF(ISBLANK(laps_times[[#This Row],[7]]),"DNF",    rounds_cum_time[[#This Row],[6]]+laps_times[[#This Row],[7]])</f>
        <v>1.6497685185185185E-2</v>
      </c>
      <c r="Q90" s="127">
        <f>IF(ISBLANK(laps_times[[#This Row],[8]]),"DNF",    rounds_cum_time[[#This Row],[7]]+laps_times[[#This Row],[8]])</f>
        <v>1.8802083333333334E-2</v>
      </c>
      <c r="R90" s="127">
        <f>IF(ISBLANK(laps_times[[#This Row],[9]]),"DNF",    rounds_cum_time[[#This Row],[8]]+laps_times[[#This Row],[9]])</f>
        <v>2.1138888888888891E-2</v>
      </c>
      <c r="S90" s="127">
        <f>IF(ISBLANK(laps_times[[#This Row],[10]]),"DNF",    rounds_cum_time[[#This Row],[9]]+laps_times[[#This Row],[10]])</f>
        <v>2.3476851851851853E-2</v>
      </c>
      <c r="T90" s="127">
        <f>IF(ISBLANK(laps_times[[#This Row],[11]]),"DNF",    rounds_cum_time[[#This Row],[10]]+laps_times[[#This Row],[11]])</f>
        <v>2.5802083333333333E-2</v>
      </c>
      <c r="U90" s="127">
        <f>IF(ISBLANK(laps_times[[#This Row],[12]]),"DNF",    rounds_cum_time[[#This Row],[11]]+laps_times[[#This Row],[12]])</f>
        <v>2.8098379629629629E-2</v>
      </c>
      <c r="V90" s="127">
        <f>IF(ISBLANK(laps_times[[#This Row],[13]]),"DNF",    rounds_cum_time[[#This Row],[12]]+laps_times[[#This Row],[13]])</f>
        <v>3.0532407407407407E-2</v>
      </c>
      <c r="W90" s="127">
        <f>IF(ISBLANK(laps_times[[#This Row],[14]]),"DNF",    rounds_cum_time[[#This Row],[13]]+laps_times[[#This Row],[14]])</f>
        <v>3.2864583333333336E-2</v>
      </c>
      <c r="X90" s="127">
        <f>IF(ISBLANK(laps_times[[#This Row],[15]]),"DNF",    rounds_cum_time[[#This Row],[14]]+laps_times[[#This Row],[15]])</f>
        <v>3.5187500000000003E-2</v>
      </c>
      <c r="Y90" s="127">
        <f>IF(ISBLANK(laps_times[[#This Row],[16]]),"DNF",    rounds_cum_time[[#This Row],[15]]+laps_times[[#This Row],[16]])</f>
        <v>3.7510416666666671E-2</v>
      </c>
      <c r="Z90" s="127">
        <f>IF(ISBLANK(laps_times[[#This Row],[17]]),"DNF",    rounds_cum_time[[#This Row],[16]]+laps_times[[#This Row],[17]])</f>
        <v>3.9839120370370372E-2</v>
      </c>
      <c r="AA90" s="127">
        <f>IF(ISBLANK(laps_times[[#This Row],[18]]),"DNF",    rounds_cum_time[[#This Row],[17]]+laps_times[[#This Row],[18]])</f>
        <v>4.2174768518518521E-2</v>
      </c>
      <c r="AB90" s="127">
        <f>IF(ISBLANK(laps_times[[#This Row],[19]]),"DNF",    rounds_cum_time[[#This Row],[18]]+laps_times[[#This Row],[19]])</f>
        <v>4.4503472222222222E-2</v>
      </c>
      <c r="AC90" s="127">
        <f>IF(ISBLANK(laps_times[[#This Row],[20]]),"DNF",    rounds_cum_time[[#This Row],[19]]+laps_times[[#This Row],[20]])</f>
        <v>4.6857638888888886E-2</v>
      </c>
      <c r="AD90" s="127">
        <f>IF(ISBLANK(laps_times[[#This Row],[21]]),"DNF",    rounds_cum_time[[#This Row],[20]]+laps_times[[#This Row],[21]])</f>
        <v>4.9322916666666661E-2</v>
      </c>
      <c r="AE90" s="127">
        <f>IF(ISBLANK(laps_times[[#This Row],[22]]),"DNF",    rounds_cum_time[[#This Row],[21]]+laps_times[[#This Row],[22]])</f>
        <v>5.1771990740740736E-2</v>
      </c>
      <c r="AF90" s="127">
        <f>IF(ISBLANK(laps_times[[#This Row],[23]]),"DNF",    rounds_cum_time[[#This Row],[22]]+laps_times[[#This Row],[23]])</f>
        <v>5.4200231481481474E-2</v>
      </c>
      <c r="AG90" s="127">
        <f>IF(ISBLANK(laps_times[[#This Row],[24]]),"DNF",    rounds_cum_time[[#This Row],[23]]+laps_times[[#This Row],[24]])</f>
        <v>5.6554398148148138E-2</v>
      </c>
      <c r="AH90" s="127">
        <f>IF(ISBLANK(laps_times[[#This Row],[25]]),"DNF",    rounds_cum_time[[#This Row],[24]]+laps_times[[#This Row],[25]])</f>
        <v>5.8915509259259251E-2</v>
      </c>
      <c r="AI90" s="127">
        <f>IF(ISBLANK(laps_times[[#This Row],[26]]),"DNF",    rounds_cum_time[[#This Row],[25]]+laps_times[[#This Row],[26]])</f>
        <v>6.1296296296296286E-2</v>
      </c>
      <c r="AJ90" s="127">
        <f>IF(ISBLANK(laps_times[[#This Row],[27]]),"DNF",    rounds_cum_time[[#This Row],[26]]+laps_times[[#This Row],[27]])</f>
        <v>6.3685185185185178E-2</v>
      </c>
      <c r="AK90" s="127">
        <f>IF(ISBLANK(laps_times[[#This Row],[28]]),"DNF",    rounds_cum_time[[#This Row],[27]]+laps_times[[#This Row],[28]])</f>
        <v>6.6052083333333331E-2</v>
      </c>
      <c r="AL90" s="127">
        <f>IF(ISBLANK(laps_times[[#This Row],[29]]),"DNF",    rounds_cum_time[[#This Row],[28]]+laps_times[[#This Row],[29]])</f>
        <v>6.848726851851851E-2</v>
      </c>
      <c r="AM90" s="127">
        <f>IF(ISBLANK(laps_times[[#This Row],[30]]),"DNF",    rounds_cum_time[[#This Row],[29]]+laps_times[[#This Row],[30]])</f>
        <v>7.0934027777777769E-2</v>
      </c>
      <c r="AN90" s="127">
        <f>IF(ISBLANK(laps_times[[#This Row],[31]]),"DNF",    rounds_cum_time[[#This Row],[30]]+laps_times[[#This Row],[31]])</f>
        <v>7.3337962962962952E-2</v>
      </c>
      <c r="AO90" s="127">
        <f>IF(ISBLANK(laps_times[[#This Row],[32]]),"DNF",    rounds_cum_time[[#This Row],[31]]+laps_times[[#This Row],[32]])</f>
        <v>7.5681712962962958E-2</v>
      </c>
      <c r="AP90" s="127">
        <f>IF(ISBLANK(laps_times[[#This Row],[33]]),"DNF",    rounds_cum_time[[#This Row],[32]]+laps_times[[#This Row],[33]])</f>
        <v>7.8277777777777766E-2</v>
      </c>
      <c r="AQ90" s="127">
        <f>IF(ISBLANK(laps_times[[#This Row],[34]]),"DNF",    rounds_cum_time[[#This Row],[33]]+laps_times[[#This Row],[34]])</f>
        <v>8.0848379629629624E-2</v>
      </c>
      <c r="AR90" s="127">
        <f>IF(ISBLANK(laps_times[[#This Row],[35]]),"DNF",    rounds_cum_time[[#This Row],[34]]+laps_times[[#This Row],[35]])</f>
        <v>8.3418981481481483E-2</v>
      </c>
      <c r="AS90" s="127">
        <f>IF(ISBLANK(laps_times[[#This Row],[36]]),"DNF",    rounds_cum_time[[#This Row],[35]]+laps_times[[#This Row],[36]])</f>
        <v>8.6078703703703699E-2</v>
      </c>
      <c r="AT90" s="127">
        <f>IF(ISBLANK(laps_times[[#This Row],[37]]),"DNF",    rounds_cum_time[[#This Row],[36]]+laps_times[[#This Row],[37]])</f>
        <v>8.8696759259259253E-2</v>
      </c>
      <c r="AU90" s="127">
        <f>IF(ISBLANK(laps_times[[#This Row],[38]]),"DNF",    rounds_cum_time[[#This Row],[37]]+laps_times[[#This Row],[38]])</f>
        <v>9.1412037037037028E-2</v>
      </c>
      <c r="AV90" s="127">
        <f>IF(ISBLANK(laps_times[[#This Row],[39]]),"DNF",    rounds_cum_time[[#This Row],[38]]+laps_times[[#This Row],[39]])</f>
        <v>9.3936342592592578E-2</v>
      </c>
      <c r="AW90" s="127">
        <f>IF(ISBLANK(laps_times[[#This Row],[40]]),"DNF",    rounds_cum_time[[#This Row],[39]]+laps_times[[#This Row],[40]])</f>
        <v>9.6620370370370356E-2</v>
      </c>
      <c r="AX90" s="127">
        <f>IF(ISBLANK(laps_times[[#This Row],[41]]),"DNF",    rounds_cum_time[[#This Row],[40]]+laps_times[[#This Row],[41]])</f>
        <v>9.9521990740740723E-2</v>
      </c>
      <c r="AY90" s="127">
        <f>IF(ISBLANK(laps_times[[#This Row],[42]]),"DNF",    rounds_cum_time[[#This Row],[41]]+laps_times[[#This Row],[42]])</f>
        <v>0.10228240740740739</v>
      </c>
      <c r="AZ90" s="127">
        <f>IF(ISBLANK(laps_times[[#This Row],[43]]),"DNF",    rounds_cum_time[[#This Row],[42]]+laps_times[[#This Row],[43]])</f>
        <v>0.10508796296296295</v>
      </c>
      <c r="BA90" s="127">
        <f>IF(ISBLANK(laps_times[[#This Row],[44]]),"DNF",    rounds_cum_time[[#This Row],[43]]+laps_times[[#This Row],[44]])</f>
        <v>0.10798263888888887</v>
      </c>
      <c r="BB90" s="127">
        <f>IF(ISBLANK(laps_times[[#This Row],[45]]),"DNF",    rounds_cum_time[[#This Row],[44]]+laps_times[[#This Row],[45]])</f>
        <v>0.11122453703703702</v>
      </c>
      <c r="BC90" s="127">
        <f>IF(ISBLANK(laps_times[[#This Row],[46]]),"DNF",    rounds_cum_time[[#This Row],[45]]+laps_times[[#This Row],[46]])</f>
        <v>0.11427083333333332</v>
      </c>
      <c r="BD90" s="127">
        <f>IF(ISBLANK(laps_times[[#This Row],[47]]),"DNF",    rounds_cum_time[[#This Row],[46]]+laps_times[[#This Row],[47]])</f>
        <v>0.11731828703703702</v>
      </c>
      <c r="BE90" s="127">
        <f>IF(ISBLANK(laps_times[[#This Row],[48]]),"DNF",    rounds_cum_time[[#This Row],[47]]+laps_times[[#This Row],[48]])</f>
        <v>0.1205960648148148</v>
      </c>
      <c r="BF90" s="127">
        <f>IF(ISBLANK(laps_times[[#This Row],[49]]),"DNF",    rounds_cum_time[[#This Row],[48]]+laps_times[[#This Row],[49]])</f>
        <v>0.12478935185185183</v>
      </c>
      <c r="BG90" s="127">
        <f>IF(ISBLANK(laps_times[[#This Row],[50]]),"DNF",    rounds_cum_time[[#This Row],[49]]+laps_times[[#This Row],[50]])</f>
        <v>0.12822569444444443</v>
      </c>
      <c r="BH90" s="127">
        <f>IF(ISBLANK(laps_times[[#This Row],[51]]),"DNF",    rounds_cum_time[[#This Row],[50]]+laps_times[[#This Row],[51]])</f>
        <v>0.13207175925925924</v>
      </c>
      <c r="BI90" s="127">
        <f>IF(ISBLANK(laps_times[[#This Row],[52]]),"DNF",    rounds_cum_time[[#This Row],[51]]+laps_times[[#This Row],[52]])</f>
        <v>0.13676157407407405</v>
      </c>
      <c r="BJ90" s="127">
        <f>IF(ISBLANK(laps_times[[#This Row],[53]]),"DNF",    rounds_cum_time[[#This Row],[52]]+laps_times[[#This Row],[53]])</f>
        <v>0.14019097222222221</v>
      </c>
      <c r="BK90" s="127">
        <f>IF(ISBLANK(laps_times[[#This Row],[54]]),"DNF",    rounds_cum_time[[#This Row],[53]]+laps_times[[#This Row],[54]])</f>
        <v>0.14393402777777778</v>
      </c>
      <c r="BL90" s="127">
        <f>IF(ISBLANK(laps_times[[#This Row],[55]]),"DNF",    rounds_cum_time[[#This Row],[54]]+laps_times[[#This Row],[55]])</f>
        <v>0.14822916666666666</v>
      </c>
      <c r="BM90" s="127">
        <f>IF(ISBLANK(laps_times[[#This Row],[56]]),"DNF",    rounds_cum_time[[#This Row],[55]]+laps_times[[#This Row],[56]])</f>
        <v>0.15272453703703703</v>
      </c>
      <c r="BN90" s="127">
        <f>IF(ISBLANK(laps_times[[#This Row],[57]]),"DNF",    rounds_cum_time[[#This Row],[56]]+laps_times[[#This Row],[57]])</f>
        <v>0.15647222222222221</v>
      </c>
      <c r="BO90" s="127">
        <f>IF(ISBLANK(laps_times[[#This Row],[58]]),"DNF",    rounds_cum_time[[#This Row],[57]]+laps_times[[#This Row],[58]])</f>
        <v>0.16040740740740739</v>
      </c>
      <c r="BP90" s="127">
        <f>IF(ISBLANK(laps_times[[#This Row],[59]]),"DNF",    rounds_cum_time[[#This Row],[58]]+laps_times[[#This Row],[59]])</f>
        <v>0.16377199074074072</v>
      </c>
      <c r="BQ90" s="127">
        <f>IF(ISBLANK(laps_times[[#This Row],[60]]),"DNF",    rounds_cum_time[[#This Row],[59]]+laps_times[[#This Row],[60]])</f>
        <v>0.1677210648148148</v>
      </c>
      <c r="BR90" s="127">
        <f>IF(ISBLANK(laps_times[[#This Row],[61]]),"DNF",    rounds_cum_time[[#This Row],[60]]+laps_times[[#This Row],[61]])</f>
        <v>0.17241435185185183</v>
      </c>
      <c r="BS90" s="127">
        <f>IF(ISBLANK(laps_times[[#This Row],[62]]),"DNF",    rounds_cum_time[[#This Row],[61]]+laps_times[[#This Row],[62]])</f>
        <v>0.17547106481481481</v>
      </c>
      <c r="BT90" s="128">
        <f>IF(ISBLANK(laps_times[[#This Row],[63]]),"DNF",    rounds_cum_time[[#This Row],[62]]+laps_times[[#This Row],[63]])</f>
        <v>0.17857638888888888</v>
      </c>
      <c r="BU90" s="128">
        <f>IF(ISBLANK(laps_times[[#This Row],[64]]),"DNF",    rounds_cum_time[[#This Row],[63]]+laps_times[[#This Row],[64]])</f>
        <v>0.18141666666666667</v>
      </c>
    </row>
    <row r="91" spans="2:73" x14ac:dyDescent="0.2">
      <c r="B91" s="124">
        <f>laps_times[[#This Row],[poř]]</f>
        <v>88</v>
      </c>
      <c r="C91" s="125">
        <f>laps_times[[#This Row],[s.č.]]</f>
        <v>20</v>
      </c>
      <c r="D91" s="125" t="str">
        <f>laps_times[[#This Row],[jméno]]</f>
        <v>Dlouhá Kateřina</v>
      </c>
      <c r="E91" s="126">
        <f>laps_times[[#This Row],[roč]]</f>
        <v>1985</v>
      </c>
      <c r="F91" s="126" t="str">
        <f>laps_times[[#This Row],[kat]]</f>
        <v>Z1</v>
      </c>
      <c r="G91" s="126">
        <f>laps_times[[#This Row],[poř_kat]]</f>
        <v>1</v>
      </c>
      <c r="H91" s="125" t="str">
        <f>IF(ISBLANK(laps_times[[#This Row],[klub]]),"-",laps_times[[#This Row],[klub]])</f>
        <v>Maratón klub Kladno</v>
      </c>
      <c r="I91" s="161">
        <f>laps_times[[#This Row],[celk. čas]]</f>
        <v>0.18170254629629631</v>
      </c>
      <c r="J91" s="127">
        <f>laps_times[[#This Row],[1]]</f>
        <v>2.9826388888888888E-3</v>
      </c>
      <c r="K91" s="127">
        <f>IF(ISBLANK(laps_times[[#This Row],[2]]),"DNF",    rounds_cum_time[[#This Row],[1]]+laps_times[[#This Row],[2]])</f>
        <v>5.4155092592592588E-3</v>
      </c>
      <c r="L91" s="127">
        <f>IF(ISBLANK(laps_times[[#This Row],[3]]),"DNF",    rounds_cum_time[[#This Row],[2]]+laps_times[[#This Row],[3]])</f>
        <v>7.8495370370370368E-3</v>
      </c>
      <c r="M91" s="127">
        <f>IF(ISBLANK(laps_times[[#This Row],[4]]),"DNF",    rounds_cum_time[[#This Row],[3]]+laps_times[[#This Row],[4]])</f>
        <v>1.0253472222222223E-2</v>
      </c>
      <c r="N91" s="127">
        <f>IF(ISBLANK(laps_times[[#This Row],[5]]),"DNF",    rounds_cum_time[[#This Row],[4]]+laps_times[[#This Row],[5]])</f>
        <v>1.2712962962962964E-2</v>
      </c>
      <c r="O91" s="127">
        <f>IF(ISBLANK(laps_times[[#This Row],[6]]),"DNF",    rounds_cum_time[[#This Row],[5]]+laps_times[[#This Row],[6]])</f>
        <v>1.5140046296296297E-2</v>
      </c>
      <c r="P91" s="127">
        <f>IF(ISBLANK(laps_times[[#This Row],[7]]),"DNF",    rounds_cum_time[[#This Row],[6]]+laps_times[[#This Row],[7]])</f>
        <v>1.759490740740741E-2</v>
      </c>
      <c r="Q91" s="127">
        <f>IF(ISBLANK(laps_times[[#This Row],[8]]),"DNF",    rounds_cum_time[[#This Row],[7]]+laps_times[[#This Row],[8]])</f>
        <v>2.0104166666666669E-2</v>
      </c>
      <c r="R91" s="127">
        <f>IF(ISBLANK(laps_times[[#This Row],[9]]),"DNF",    rounds_cum_time[[#This Row],[8]]+laps_times[[#This Row],[9]])</f>
        <v>2.2553240740740745E-2</v>
      </c>
      <c r="S91" s="127">
        <f>IF(ISBLANK(laps_times[[#This Row],[10]]),"DNF",    rounds_cum_time[[#This Row],[9]]+laps_times[[#This Row],[10]])</f>
        <v>2.499305555555556E-2</v>
      </c>
      <c r="T91" s="127">
        <f>IF(ISBLANK(laps_times[[#This Row],[11]]),"DNF",    rounds_cum_time[[#This Row],[10]]+laps_times[[#This Row],[11]])</f>
        <v>2.7437500000000004E-2</v>
      </c>
      <c r="U91" s="127">
        <f>IF(ISBLANK(laps_times[[#This Row],[12]]),"DNF",    rounds_cum_time[[#This Row],[11]]+laps_times[[#This Row],[12]])</f>
        <v>2.9869212962962965E-2</v>
      </c>
      <c r="V91" s="127">
        <f>IF(ISBLANK(laps_times[[#This Row],[13]]),"DNF",    rounds_cum_time[[#This Row],[12]]+laps_times[[#This Row],[13]])</f>
        <v>3.2344907407407412E-2</v>
      </c>
      <c r="W91" s="127">
        <f>IF(ISBLANK(laps_times[[#This Row],[14]]),"DNF",    rounds_cum_time[[#This Row],[13]]+laps_times[[#This Row],[14]])</f>
        <v>3.4834490740740742E-2</v>
      </c>
      <c r="X91" s="127">
        <f>IF(ISBLANK(laps_times[[#This Row],[15]]),"DNF",    rounds_cum_time[[#This Row],[14]]+laps_times[[#This Row],[15]])</f>
        <v>3.7356481481481484E-2</v>
      </c>
      <c r="Y91" s="127">
        <f>IF(ISBLANK(laps_times[[#This Row],[16]]),"DNF",    rounds_cum_time[[#This Row],[15]]+laps_times[[#This Row],[16]])</f>
        <v>3.9923611111111111E-2</v>
      </c>
      <c r="Z91" s="127">
        <f>IF(ISBLANK(laps_times[[#This Row],[17]]),"DNF",    rounds_cum_time[[#This Row],[16]]+laps_times[[#This Row],[17]])</f>
        <v>4.2483796296296297E-2</v>
      </c>
      <c r="AA91" s="127">
        <f>IF(ISBLANK(laps_times[[#This Row],[18]]),"DNF",    rounds_cum_time[[#This Row],[17]]+laps_times[[#This Row],[18]])</f>
        <v>4.5020833333333336E-2</v>
      </c>
      <c r="AB91" s="127">
        <f>IF(ISBLANK(laps_times[[#This Row],[19]]),"DNF",    rounds_cum_time[[#This Row],[18]]+laps_times[[#This Row],[19]])</f>
        <v>4.760995370370371E-2</v>
      </c>
      <c r="AC91" s="127">
        <f>IF(ISBLANK(laps_times[[#This Row],[20]]),"DNF",    rounds_cum_time[[#This Row],[19]]+laps_times[[#This Row],[20]])</f>
        <v>5.0141203703703709E-2</v>
      </c>
      <c r="AD91" s="127">
        <f>IF(ISBLANK(laps_times[[#This Row],[21]]),"DNF",    rounds_cum_time[[#This Row],[20]]+laps_times[[#This Row],[21]])</f>
        <v>5.2723379629629634E-2</v>
      </c>
      <c r="AE91" s="127">
        <f>IF(ISBLANK(laps_times[[#This Row],[22]]),"DNF",    rounds_cum_time[[#This Row],[21]]+laps_times[[#This Row],[22]])</f>
        <v>5.5378472222222225E-2</v>
      </c>
      <c r="AF91" s="127">
        <f>IF(ISBLANK(laps_times[[#This Row],[23]]),"DNF",    rounds_cum_time[[#This Row],[22]]+laps_times[[#This Row],[23]])</f>
        <v>5.803703703703704E-2</v>
      </c>
      <c r="AG91" s="127">
        <f>IF(ISBLANK(laps_times[[#This Row],[24]]),"DNF",    rounds_cum_time[[#This Row],[23]]+laps_times[[#This Row],[24]])</f>
        <v>6.0741898148148149E-2</v>
      </c>
      <c r="AH91" s="127">
        <f>IF(ISBLANK(laps_times[[#This Row],[25]]),"DNF",    rounds_cum_time[[#This Row],[24]]+laps_times[[#This Row],[25]])</f>
        <v>6.3425925925925927E-2</v>
      </c>
      <c r="AI91" s="127">
        <f>IF(ISBLANK(laps_times[[#This Row],[26]]),"DNF",    rounds_cum_time[[#This Row],[25]]+laps_times[[#This Row],[26]])</f>
        <v>6.611921296296297E-2</v>
      </c>
      <c r="AJ91" s="127">
        <f>IF(ISBLANK(laps_times[[#This Row],[27]]),"DNF",    rounds_cum_time[[#This Row],[26]]+laps_times[[#This Row],[27]])</f>
        <v>6.8883101851851855E-2</v>
      </c>
      <c r="AK91" s="127">
        <f>IF(ISBLANK(laps_times[[#This Row],[28]]),"DNF",    rounds_cum_time[[#This Row],[27]]+laps_times[[#This Row],[28]])</f>
        <v>7.1589120370370379E-2</v>
      </c>
      <c r="AL91" s="127">
        <f>IF(ISBLANK(laps_times[[#This Row],[29]]),"DNF",    rounds_cum_time[[#This Row],[28]]+laps_times[[#This Row],[29]])</f>
        <v>7.4292824074074088E-2</v>
      </c>
      <c r="AM91" s="127">
        <f>IF(ISBLANK(laps_times[[#This Row],[30]]),"DNF",    rounds_cum_time[[#This Row],[29]]+laps_times[[#This Row],[30]])</f>
        <v>7.7078703703703719E-2</v>
      </c>
      <c r="AN91" s="127">
        <f>IF(ISBLANK(laps_times[[#This Row],[31]]),"DNF",    rounds_cum_time[[#This Row],[30]]+laps_times[[#This Row],[31]])</f>
        <v>7.9858796296296317E-2</v>
      </c>
      <c r="AO91" s="127">
        <f>IF(ISBLANK(laps_times[[#This Row],[32]]),"DNF",    rounds_cum_time[[#This Row],[31]]+laps_times[[#This Row],[32]])</f>
        <v>8.2658564814814831E-2</v>
      </c>
      <c r="AP91" s="127">
        <f>IF(ISBLANK(laps_times[[#This Row],[33]]),"DNF",    rounds_cum_time[[#This Row],[32]]+laps_times[[#This Row],[33]])</f>
        <v>8.5611111111111124E-2</v>
      </c>
      <c r="AQ91" s="127">
        <f>IF(ISBLANK(laps_times[[#This Row],[34]]),"DNF",    rounds_cum_time[[#This Row],[33]]+laps_times[[#This Row],[34]])</f>
        <v>8.8516203703703722E-2</v>
      </c>
      <c r="AR91" s="127">
        <f>IF(ISBLANK(laps_times[[#This Row],[35]]),"DNF",    rounds_cum_time[[#This Row],[34]]+laps_times[[#This Row],[35]])</f>
        <v>9.1355324074074096E-2</v>
      </c>
      <c r="AS91" s="127">
        <f>IF(ISBLANK(laps_times[[#This Row],[36]]),"DNF",    rounds_cum_time[[#This Row],[35]]+laps_times[[#This Row],[36]])</f>
        <v>9.4202546296296319E-2</v>
      </c>
      <c r="AT91" s="127">
        <f>IF(ISBLANK(laps_times[[#This Row],[37]]),"DNF",    rounds_cum_time[[#This Row],[36]]+laps_times[[#This Row],[37]])</f>
        <v>9.707407407407409E-2</v>
      </c>
      <c r="AU91" s="127">
        <f>IF(ISBLANK(laps_times[[#This Row],[38]]),"DNF",    rounds_cum_time[[#This Row],[37]]+laps_times[[#This Row],[38]])</f>
        <v>0.10020023148148149</v>
      </c>
      <c r="AV91" s="127">
        <f>IF(ISBLANK(laps_times[[#This Row],[39]]),"DNF",    rounds_cum_time[[#This Row],[38]]+laps_times[[#This Row],[39]])</f>
        <v>0.10315856481481482</v>
      </c>
      <c r="AW91" s="127">
        <f>IF(ISBLANK(laps_times[[#This Row],[40]]),"DNF",    rounds_cum_time[[#This Row],[39]]+laps_times[[#This Row],[40]])</f>
        <v>0.10623495370370371</v>
      </c>
      <c r="AX91" s="127">
        <f>IF(ISBLANK(laps_times[[#This Row],[41]]),"DNF",    rounds_cum_time[[#This Row],[40]]+laps_times[[#This Row],[41]])</f>
        <v>0.10934722222222223</v>
      </c>
      <c r="AY91" s="127">
        <f>IF(ISBLANK(laps_times[[#This Row],[42]]),"DNF",    rounds_cum_time[[#This Row],[41]]+laps_times[[#This Row],[42]])</f>
        <v>0.11241203703703705</v>
      </c>
      <c r="AZ91" s="127">
        <f>IF(ISBLANK(laps_times[[#This Row],[43]]),"DNF",    rounds_cum_time[[#This Row],[42]]+laps_times[[#This Row],[43]])</f>
        <v>0.11549421296296297</v>
      </c>
      <c r="BA91" s="127">
        <f>IF(ISBLANK(laps_times[[#This Row],[44]]),"DNF",    rounds_cum_time[[#This Row],[43]]+laps_times[[#This Row],[44]])</f>
        <v>0.1185914351851852</v>
      </c>
      <c r="BB91" s="127">
        <f>IF(ISBLANK(laps_times[[#This Row],[45]]),"DNF",    rounds_cum_time[[#This Row],[44]]+laps_times[[#This Row],[45]])</f>
        <v>0.12169675925925927</v>
      </c>
      <c r="BC91" s="127">
        <f>IF(ISBLANK(laps_times[[#This Row],[46]]),"DNF",    rounds_cum_time[[#This Row],[45]]+laps_times[[#This Row],[46]])</f>
        <v>0.12524189814814815</v>
      </c>
      <c r="BD91" s="127">
        <f>IF(ISBLANK(laps_times[[#This Row],[47]]),"DNF",    rounds_cum_time[[#This Row],[46]]+laps_times[[#This Row],[47]])</f>
        <v>0.12844791666666666</v>
      </c>
      <c r="BE91" s="127">
        <f>IF(ISBLANK(laps_times[[#This Row],[48]]),"DNF",    rounds_cum_time[[#This Row],[47]]+laps_times[[#This Row],[48]])</f>
        <v>0.13145138888888888</v>
      </c>
      <c r="BF91" s="127">
        <f>IF(ISBLANK(laps_times[[#This Row],[49]]),"DNF",    rounds_cum_time[[#This Row],[48]]+laps_times[[#This Row],[49]])</f>
        <v>0.13454976851851852</v>
      </c>
      <c r="BG91" s="127">
        <f>IF(ISBLANK(laps_times[[#This Row],[50]]),"DNF",    rounds_cum_time[[#This Row],[49]]+laps_times[[#This Row],[50]])</f>
        <v>0.13765162037037038</v>
      </c>
      <c r="BH91" s="127">
        <f>IF(ISBLANK(laps_times[[#This Row],[51]]),"DNF",    rounds_cum_time[[#This Row],[50]]+laps_times[[#This Row],[51]])</f>
        <v>0.14106018518518518</v>
      </c>
      <c r="BI91" s="127">
        <f>IF(ISBLANK(laps_times[[#This Row],[52]]),"DNF",    rounds_cum_time[[#This Row],[51]]+laps_times[[#This Row],[52]])</f>
        <v>0.14410300925925926</v>
      </c>
      <c r="BJ91" s="127">
        <f>IF(ISBLANK(laps_times[[#This Row],[53]]),"DNF",    rounds_cum_time[[#This Row],[52]]+laps_times[[#This Row],[53]])</f>
        <v>0.14719328703703705</v>
      </c>
      <c r="BK91" s="127">
        <f>IF(ISBLANK(laps_times[[#This Row],[54]]),"DNF",    rounds_cum_time[[#This Row],[53]]+laps_times[[#This Row],[54]])</f>
        <v>0.1503252314814815</v>
      </c>
      <c r="BL91" s="127">
        <f>IF(ISBLANK(laps_times[[#This Row],[55]]),"DNF",    rounds_cum_time[[#This Row],[54]]+laps_times[[#This Row],[55]])</f>
        <v>0.15392708333333335</v>
      </c>
      <c r="BM91" s="127">
        <f>IF(ISBLANK(laps_times[[#This Row],[56]]),"DNF",    rounds_cum_time[[#This Row],[55]]+laps_times[[#This Row],[56]])</f>
        <v>0.15708101851851855</v>
      </c>
      <c r="BN91" s="127">
        <f>IF(ISBLANK(laps_times[[#This Row],[57]]),"DNF",    rounds_cum_time[[#This Row],[56]]+laps_times[[#This Row],[57]])</f>
        <v>0.16024421296296298</v>
      </c>
      <c r="BO91" s="127">
        <f>IF(ISBLANK(laps_times[[#This Row],[58]]),"DNF",    rounds_cum_time[[#This Row],[57]]+laps_times[[#This Row],[58]])</f>
        <v>0.1633900462962963</v>
      </c>
      <c r="BP91" s="127">
        <f>IF(ISBLANK(laps_times[[#This Row],[59]]),"DNF",    rounds_cum_time[[#This Row],[58]]+laps_times[[#This Row],[59]])</f>
        <v>0.16655671296296298</v>
      </c>
      <c r="BQ91" s="127">
        <f>IF(ISBLANK(laps_times[[#This Row],[60]]),"DNF",    rounds_cum_time[[#This Row],[59]]+laps_times[[#This Row],[60]])</f>
        <v>0.16966435185185186</v>
      </c>
      <c r="BR91" s="127">
        <f>IF(ISBLANK(laps_times[[#This Row],[61]]),"DNF",    rounds_cum_time[[#This Row],[60]]+laps_times[[#This Row],[61]])</f>
        <v>0.17277083333333335</v>
      </c>
      <c r="BS91" s="127">
        <f>IF(ISBLANK(laps_times[[#This Row],[62]]),"DNF",    rounds_cum_time[[#This Row],[61]]+laps_times[[#This Row],[62]])</f>
        <v>0.17590393518518518</v>
      </c>
      <c r="BT91" s="128">
        <f>IF(ISBLANK(laps_times[[#This Row],[63]]),"DNF",    rounds_cum_time[[#This Row],[62]]+laps_times[[#This Row],[63]])</f>
        <v>0.17891435185185184</v>
      </c>
      <c r="BU91" s="128">
        <f>IF(ISBLANK(laps_times[[#This Row],[64]]),"DNF",    rounds_cum_time[[#This Row],[63]]+laps_times[[#This Row],[64]])</f>
        <v>0.18170254629629629</v>
      </c>
    </row>
    <row r="92" spans="2:73" x14ac:dyDescent="0.2">
      <c r="B92" s="124">
        <f>laps_times[[#This Row],[poř]]</f>
        <v>89</v>
      </c>
      <c r="C92" s="125">
        <f>laps_times[[#This Row],[s.č.]]</f>
        <v>17</v>
      </c>
      <c r="D92" s="125" t="str">
        <f>laps_times[[#This Row],[jméno]]</f>
        <v>Chudý Luboš</v>
      </c>
      <c r="E92" s="126">
        <f>laps_times[[#This Row],[roč]]</f>
        <v>1966</v>
      </c>
      <c r="F92" s="126" t="str">
        <f>laps_times[[#This Row],[kat]]</f>
        <v>M50</v>
      </c>
      <c r="G92" s="126">
        <f>laps_times[[#This Row],[poř_kat]]</f>
        <v>20</v>
      </c>
      <c r="H92" s="125" t="str">
        <f>IF(ISBLANK(laps_times[[#This Row],[klub]]),"-",laps_times[[#This Row],[klub]])</f>
        <v>Instalatér</v>
      </c>
      <c r="I92" s="161">
        <f>laps_times[[#This Row],[celk. čas]]</f>
        <v>0.18292708333333332</v>
      </c>
      <c r="J92" s="127">
        <f>laps_times[[#This Row],[1]]</f>
        <v>2.8599537037037035E-3</v>
      </c>
      <c r="K92" s="127">
        <f>IF(ISBLANK(laps_times[[#This Row],[2]]),"DNF",    rounds_cum_time[[#This Row],[1]]+laps_times[[#This Row],[2]])</f>
        <v>5.1446759259259258E-3</v>
      </c>
      <c r="L92" s="127">
        <f>IF(ISBLANK(laps_times[[#This Row],[3]]),"DNF",    rounds_cum_time[[#This Row],[2]]+laps_times[[#This Row],[3]])</f>
        <v>7.4768518518518517E-3</v>
      </c>
      <c r="M92" s="127">
        <f>IF(ISBLANK(laps_times[[#This Row],[4]]),"DNF",    rounds_cum_time[[#This Row],[3]]+laps_times[[#This Row],[4]])</f>
        <v>9.8020833333333328E-3</v>
      </c>
      <c r="N92" s="127">
        <f>IF(ISBLANK(laps_times[[#This Row],[5]]),"DNF",    rounds_cum_time[[#This Row],[4]]+laps_times[[#This Row],[5]])</f>
        <v>1.2069444444444443E-2</v>
      </c>
      <c r="O92" s="127">
        <f>IF(ISBLANK(laps_times[[#This Row],[6]]),"DNF",    rounds_cum_time[[#This Row],[5]]+laps_times[[#This Row],[6]])</f>
        <v>1.4393518518518517E-2</v>
      </c>
      <c r="P92" s="127">
        <f>IF(ISBLANK(laps_times[[#This Row],[7]]),"DNF",    rounds_cum_time[[#This Row],[6]]+laps_times[[#This Row],[7]])</f>
        <v>1.6733796296296295E-2</v>
      </c>
      <c r="Q92" s="127">
        <f>IF(ISBLANK(laps_times[[#This Row],[8]]),"DNF",    rounds_cum_time[[#This Row],[7]]+laps_times[[#This Row],[8]])</f>
        <v>1.9041666666666665E-2</v>
      </c>
      <c r="R92" s="127">
        <f>IF(ISBLANK(laps_times[[#This Row],[9]]),"DNF",    rounds_cum_time[[#This Row],[8]]+laps_times[[#This Row],[9]])</f>
        <v>2.1372685185185182E-2</v>
      </c>
      <c r="S92" s="127">
        <f>IF(ISBLANK(laps_times[[#This Row],[10]]),"DNF",    rounds_cum_time[[#This Row],[9]]+laps_times[[#This Row],[10]])</f>
        <v>2.3694444444444442E-2</v>
      </c>
      <c r="T92" s="127">
        <f>IF(ISBLANK(laps_times[[#This Row],[11]]),"DNF",    rounds_cum_time[[#This Row],[10]]+laps_times[[#This Row],[11]])</f>
        <v>2.6085648148148146E-2</v>
      </c>
      <c r="U92" s="127">
        <f>IF(ISBLANK(laps_times[[#This Row],[12]]),"DNF",    rounds_cum_time[[#This Row],[11]]+laps_times[[#This Row],[12]])</f>
        <v>2.8471064814814814E-2</v>
      </c>
      <c r="V92" s="127">
        <f>IF(ISBLANK(laps_times[[#This Row],[13]]),"DNF",    rounds_cum_time[[#This Row],[12]]+laps_times[[#This Row],[13]])</f>
        <v>3.0871527777777776E-2</v>
      </c>
      <c r="W92" s="127">
        <f>IF(ISBLANK(laps_times[[#This Row],[14]]),"DNF",    rounds_cum_time[[#This Row],[13]]+laps_times[[#This Row],[14]])</f>
        <v>3.3381944444444443E-2</v>
      </c>
      <c r="X92" s="127">
        <f>IF(ISBLANK(laps_times[[#This Row],[15]]),"DNF",    rounds_cum_time[[#This Row],[14]]+laps_times[[#This Row],[15]])</f>
        <v>3.5773148148148144E-2</v>
      </c>
      <c r="Y92" s="127">
        <f>IF(ISBLANK(laps_times[[#This Row],[16]]),"DNF",    rounds_cum_time[[#This Row],[15]]+laps_times[[#This Row],[16]])</f>
        <v>3.8116898148148143E-2</v>
      </c>
      <c r="Z92" s="127">
        <f>IF(ISBLANK(laps_times[[#This Row],[17]]),"DNF",    rounds_cum_time[[#This Row],[16]]+laps_times[[#This Row],[17]])</f>
        <v>4.0509259259259252E-2</v>
      </c>
      <c r="AA92" s="127">
        <f>IF(ISBLANK(laps_times[[#This Row],[18]]),"DNF",    rounds_cum_time[[#This Row],[17]]+laps_times[[#This Row],[18]])</f>
        <v>4.287499999999999E-2</v>
      </c>
      <c r="AB92" s="127">
        <f>IF(ISBLANK(laps_times[[#This Row],[19]]),"DNF",    rounds_cum_time[[#This Row],[18]]+laps_times[[#This Row],[19]])</f>
        <v>4.5255787037037025E-2</v>
      </c>
      <c r="AC92" s="127">
        <f>IF(ISBLANK(laps_times[[#This Row],[20]]),"DNF",    rounds_cum_time[[#This Row],[19]]+laps_times[[#This Row],[20]])</f>
        <v>4.7827546296296285E-2</v>
      </c>
      <c r="AD92" s="127">
        <f>IF(ISBLANK(laps_times[[#This Row],[21]]),"DNF",    rounds_cum_time[[#This Row],[20]]+laps_times[[#This Row],[21]])</f>
        <v>5.040972222222221E-2</v>
      </c>
      <c r="AE92" s="127">
        <f>IF(ISBLANK(laps_times[[#This Row],[22]]),"DNF",    rounds_cum_time[[#This Row],[21]]+laps_times[[#This Row],[22]])</f>
        <v>5.3140046296296282E-2</v>
      </c>
      <c r="AF92" s="127">
        <f>IF(ISBLANK(laps_times[[#This Row],[23]]),"DNF",    rounds_cum_time[[#This Row],[22]]+laps_times[[#This Row],[23]])</f>
        <v>5.5812499999999987E-2</v>
      </c>
      <c r="AG92" s="127">
        <f>IF(ISBLANK(laps_times[[#This Row],[24]]),"DNF",    rounds_cum_time[[#This Row],[23]]+laps_times[[#This Row],[24]])</f>
        <v>5.8586805555555545E-2</v>
      </c>
      <c r="AH92" s="127">
        <f>IF(ISBLANK(laps_times[[#This Row],[25]]),"DNF",    rounds_cum_time[[#This Row],[24]]+laps_times[[#This Row],[25]])</f>
        <v>6.1325231481481474E-2</v>
      </c>
      <c r="AI92" s="127">
        <f>IF(ISBLANK(laps_times[[#This Row],[26]]),"DNF",    rounds_cum_time[[#This Row],[25]]+laps_times[[#This Row],[26]])</f>
        <v>6.4071759259259245E-2</v>
      </c>
      <c r="AJ92" s="127">
        <f>IF(ISBLANK(laps_times[[#This Row],[27]]),"DNF",    rounds_cum_time[[#This Row],[26]]+laps_times[[#This Row],[27]])</f>
        <v>6.6870370370370358E-2</v>
      </c>
      <c r="AK92" s="127">
        <f>IF(ISBLANK(laps_times[[#This Row],[28]]),"DNF",    rounds_cum_time[[#This Row],[27]]+laps_times[[#This Row],[28]])</f>
        <v>6.9784722222222206E-2</v>
      </c>
      <c r="AL92" s="127">
        <f>IF(ISBLANK(laps_times[[#This Row],[29]]),"DNF",    rounds_cum_time[[#This Row],[28]]+laps_times[[#This Row],[29]])</f>
        <v>7.2605324074074051E-2</v>
      </c>
      <c r="AM92" s="127">
        <f>IF(ISBLANK(laps_times[[#This Row],[30]]),"DNF",    rounds_cum_time[[#This Row],[29]]+laps_times[[#This Row],[30]])</f>
        <v>7.5598379629629606E-2</v>
      </c>
      <c r="AN92" s="127">
        <f>IF(ISBLANK(laps_times[[#This Row],[31]]),"DNF",    rounds_cum_time[[#This Row],[30]]+laps_times[[#This Row],[31]])</f>
        <v>7.8575231481481461E-2</v>
      </c>
      <c r="AO92" s="127">
        <f>IF(ISBLANK(laps_times[[#This Row],[32]]),"DNF",    rounds_cum_time[[#This Row],[31]]+laps_times[[#This Row],[32]])</f>
        <v>8.1556712962962949E-2</v>
      </c>
      <c r="AP92" s="127">
        <f>IF(ISBLANK(laps_times[[#This Row],[33]]),"DNF",    rounds_cum_time[[#This Row],[32]]+laps_times[[#This Row],[33]])</f>
        <v>8.4716435185185165E-2</v>
      </c>
      <c r="AQ92" s="127">
        <f>IF(ISBLANK(laps_times[[#This Row],[34]]),"DNF",    rounds_cum_time[[#This Row],[33]]+laps_times[[#This Row],[34]])</f>
        <v>8.774884259259258E-2</v>
      </c>
      <c r="AR92" s="127">
        <f>IF(ISBLANK(laps_times[[#This Row],[35]]),"DNF",    rounds_cum_time[[#This Row],[34]]+laps_times[[#This Row],[35]])</f>
        <v>9.0956018518518506E-2</v>
      </c>
      <c r="AS92" s="127">
        <f>IF(ISBLANK(laps_times[[#This Row],[36]]),"DNF",    rounds_cum_time[[#This Row],[35]]+laps_times[[#This Row],[36]])</f>
        <v>9.4111111111111104E-2</v>
      </c>
      <c r="AT92" s="127">
        <f>IF(ISBLANK(laps_times[[#This Row],[37]]),"DNF",    rounds_cum_time[[#This Row],[36]]+laps_times[[#This Row],[37]])</f>
        <v>9.684722222222221E-2</v>
      </c>
      <c r="AU92" s="127">
        <f>IF(ISBLANK(laps_times[[#This Row],[38]]),"DNF",    rounds_cum_time[[#This Row],[37]]+laps_times[[#This Row],[38]])</f>
        <v>9.9702546296296282E-2</v>
      </c>
      <c r="AV92" s="127">
        <f>IF(ISBLANK(laps_times[[#This Row],[39]]),"DNF",    rounds_cum_time[[#This Row],[38]]+laps_times[[#This Row],[39]])</f>
        <v>0.10265277777777776</v>
      </c>
      <c r="AW92" s="127">
        <f>IF(ISBLANK(laps_times[[#This Row],[40]]),"DNF",    rounds_cum_time[[#This Row],[39]]+laps_times[[#This Row],[40]])</f>
        <v>0.10542129629629628</v>
      </c>
      <c r="AX92" s="127">
        <f>IF(ISBLANK(laps_times[[#This Row],[41]]),"DNF",    rounds_cum_time[[#This Row],[40]]+laps_times[[#This Row],[41]])</f>
        <v>0.10837615740740739</v>
      </c>
      <c r="AY92" s="127">
        <f>IF(ISBLANK(laps_times[[#This Row],[42]]),"DNF",    rounds_cum_time[[#This Row],[41]]+laps_times[[#This Row],[42]])</f>
        <v>0.11151388888888887</v>
      </c>
      <c r="AZ92" s="127">
        <f>IF(ISBLANK(laps_times[[#This Row],[43]]),"DNF",    rounds_cum_time[[#This Row],[42]]+laps_times[[#This Row],[43]])</f>
        <v>0.1144247685185185</v>
      </c>
      <c r="BA92" s="127">
        <f>IF(ISBLANK(laps_times[[#This Row],[44]]),"DNF",    rounds_cum_time[[#This Row],[43]]+laps_times[[#This Row],[44]])</f>
        <v>0.11758449074074072</v>
      </c>
      <c r="BB92" s="127">
        <f>IF(ISBLANK(laps_times[[#This Row],[45]]),"DNF",    rounds_cum_time[[#This Row],[44]]+laps_times[[#This Row],[45]])</f>
        <v>0.12081365740740739</v>
      </c>
      <c r="BC92" s="127">
        <f>IF(ISBLANK(laps_times[[#This Row],[46]]),"DNF",    rounds_cum_time[[#This Row],[45]]+laps_times[[#This Row],[46]])</f>
        <v>0.12405439814814813</v>
      </c>
      <c r="BD92" s="127">
        <f>IF(ISBLANK(laps_times[[#This Row],[47]]),"DNF",    rounds_cum_time[[#This Row],[46]]+laps_times[[#This Row],[47]])</f>
        <v>0.12734259259259256</v>
      </c>
      <c r="BE92" s="127">
        <f>IF(ISBLANK(laps_times[[#This Row],[48]]),"DNF",    rounds_cum_time[[#This Row],[47]]+laps_times[[#This Row],[48]])</f>
        <v>0.1306770833333333</v>
      </c>
      <c r="BF92" s="127">
        <f>IF(ISBLANK(laps_times[[#This Row],[49]]),"DNF",    rounds_cum_time[[#This Row],[48]]+laps_times[[#This Row],[49]])</f>
        <v>0.13401041666666663</v>
      </c>
      <c r="BG92" s="127">
        <f>IF(ISBLANK(laps_times[[#This Row],[50]]),"DNF",    rounds_cum_time[[#This Row],[49]]+laps_times[[#This Row],[50]])</f>
        <v>0.13734259259259257</v>
      </c>
      <c r="BH92" s="127">
        <f>IF(ISBLANK(laps_times[[#This Row],[51]]),"DNF",    rounds_cum_time[[#This Row],[50]]+laps_times[[#This Row],[51]])</f>
        <v>0.14062152777777776</v>
      </c>
      <c r="BI92" s="127">
        <f>IF(ISBLANK(laps_times[[#This Row],[52]]),"DNF",    rounds_cum_time[[#This Row],[51]]+laps_times[[#This Row],[52]])</f>
        <v>0.14404282407407404</v>
      </c>
      <c r="BJ92" s="127">
        <f>IF(ISBLANK(laps_times[[#This Row],[53]]),"DNF",    rounds_cum_time[[#This Row],[52]]+laps_times[[#This Row],[53]])</f>
        <v>0.14734027777777775</v>
      </c>
      <c r="BK92" s="127">
        <f>IF(ISBLANK(laps_times[[#This Row],[54]]),"DNF",    rounds_cum_time[[#This Row],[53]]+laps_times[[#This Row],[54]])</f>
        <v>0.15062615740740737</v>
      </c>
      <c r="BL92" s="127">
        <f>IF(ISBLANK(laps_times[[#This Row],[55]]),"DNF",    rounds_cum_time[[#This Row],[54]]+laps_times[[#This Row],[55]])</f>
        <v>0.15383101851851849</v>
      </c>
      <c r="BM92" s="127">
        <f>IF(ISBLANK(laps_times[[#This Row],[56]]),"DNF",    rounds_cum_time[[#This Row],[55]]+laps_times[[#This Row],[56]])</f>
        <v>0.1570648148148148</v>
      </c>
      <c r="BN92" s="127">
        <f>IF(ISBLANK(laps_times[[#This Row],[57]]),"DNF",    rounds_cum_time[[#This Row],[56]]+laps_times[[#This Row],[57]])</f>
        <v>0.16031249999999997</v>
      </c>
      <c r="BO92" s="127">
        <f>IF(ISBLANK(laps_times[[#This Row],[58]]),"DNF",    rounds_cum_time[[#This Row],[57]]+laps_times[[#This Row],[58]])</f>
        <v>0.16367129629629626</v>
      </c>
      <c r="BP92" s="127">
        <f>IF(ISBLANK(laps_times[[#This Row],[59]]),"DNF",    rounds_cum_time[[#This Row],[58]]+laps_times[[#This Row],[59]])</f>
        <v>0.16693402777777774</v>
      </c>
      <c r="BQ92" s="127">
        <f>IF(ISBLANK(laps_times[[#This Row],[60]]),"DNF",    rounds_cum_time[[#This Row],[59]]+laps_times[[#This Row],[60]])</f>
        <v>0.17011574074074071</v>
      </c>
      <c r="BR92" s="127">
        <f>IF(ISBLANK(laps_times[[#This Row],[61]]),"DNF",    rounds_cum_time[[#This Row],[60]]+laps_times[[#This Row],[61]])</f>
        <v>0.17329513888888887</v>
      </c>
      <c r="BS92" s="127">
        <f>IF(ISBLANK(laps_times[[#This Row],[62]]),"DNF",    rounds_cum_time[[#This Row],[61]]+laps_times[[#This Row],[62]])</f>
        <v>0.17655787037037035</v>
      </c>
      <c r="BT92" s="128">
        <f>IF(ISBLANK(laps_times[[#This Row],[63]]),"DNF",    rounds_cum_time[[#This Row],[62]]+laps_times[[#This Row],[63]])</f>
        <v>0.17990740740740738</v>
      </c>
      <c r="BU92" s="128">
        <f>IF(ISBLANK(laps_times[[#This Row],[64]]),"DNF",    rounds_cum_time[[#This Row],[63]]+laps_times[[#This Row],[64]])</f>
        <v>0.1829270833333333</v>
      </c>
    </row>
    <row r="93" spans="2:73" x14ac:dyDescent="0.2">
      <c r="B93" s="124">
        <f>laps_times[[#This Row],[poř]]</f>
        <v>90</v>
      </c>
      <c r="C93" s="125">
        <f>laps_times[[#This Row],[s.č.]]</f>
        <v>139</v>
      </c>
      <c r="D93" s="125" t="str">
        <f>laps_times[[#This Row],[jméno]]</f>
        <v>Vosátka Zdeněk</v>
      </c>
      <c r="E93" s="126">
        <f>laps_times[[#This Row],[roč]]</f>
        <v>1963</v>
      </c>
      <c r="F93" s="126" t="str">
        <f>laps_times[[#This Row],[kat]]</f>
        <v>M50</v>
      </c>
      <c r="G93" s="126">
        <f>laps_times[[#This Row],[poř_kat]]</f>
        <v>21</v>
      </c>
      <c r="H93" s="125" t="str">
        <f>IF(ISBLANK(laps_times[[#This Row],[klub]]),"-",laps_times[[#This Row],[klub]])</f>
        <v>Atletika Písek</v>
      </c>
      <c r="I93" s="161">
        <f>laps_times[[#This Row],[celk. čas]]</f>
        <v>0.18334027777777775</v>
      </c>
      <c r="J93" s="127">
        <f>laps_times[[#This Row],[1]]</f>
        <v>3.181712962962963E-3</v>
      </c>
      <c r="K93" s="127">
        <f>IF(ISBLANK(laps_times[[#This Row],[2]]),"DNF",    rounds_cum_time[[#This Row],[1]]+laps_times[[#This Row],[2]])</f>
        <v>5.8796296296296296E-3</v>
      </c>
      <c r="L93" s="127">
        <f>IF(ISBLANK(laps_times[[#This Row],[3]]),"DNF",    rounds_cum_time[[#This Row],[2]]+laps_times[[#This Row],[3]])</f>
        <v>8.5162037037037029E-3</v>
      </c>
      <c r="M93" s="127">
        <f>IF(ISBLANK(laps_times[[#This Row],[4]]),"DNF",    rounds_cum_time[[#This Row],[3]]+laps_times[[#This Row],[4]])</f>
        <v>1.1214120370370369E-2</v>
      </c>
      <c r="N93" s="127">
        <f>IF(ISBLANK(laps_times[[#This Row],[5]]),"DNF",    rounds_cum_time[[#This Row],[4]]+laps_times[[#This Row],[5]])</f>
        <v>1.396412037037037E-2</v>
      </c>
      <c r="O93" s="127">
        <f>IF(ISBLANK(laps_times[[#This Row],[6]]),"DNF",    rounds_cum_time[[#This Row],[5]]+laps_times[[#This Row],[6]])</f>
        <v>1.6671296296296295E-2</v>
      </c>
      <c r="P93" s="127">
        <f>IF(ISBLANK(laps_times[[#This Row],[7]]),"DNF",    rounds_cum_time[[#This Row],[6]]+laps_times[[#This Row],[7]])</f>
        <v>1.9353009259259257E-2</v>
      </c>
      <c r="Q93" s="127">
        <f>IF(ISBLANK(laps_times[[#This Row],[8]]),"DNF",    rounds_cum_time[[#This Row],[7]]+laps_times[[#This Row],[8]])</f>
        <v>2.2046296296296293E-2</v>
      </c>
      <c r="R93" s="127">
        <f>IF(ISBLANK(laps_times[[#This Row],[9]]),"DNF",    rounds_cum_time[[#This Row],[8]]+laps_times[[#This Row],[9]])</f>
        <v>2.4803240740740737E-2</v>
      </c>
      <c r="S93" s="127">
        <f>IF(ISBLANK(laps_times[[#This Row],[10]]),"DNF",    rounds_cum_time[[#This Row],[9]]+laps_times[[#This Row],[10]])</f>
        <v>2.751157407407407E-2</v>
      </c>
      <c r="T93" s="127">
        <f>IF(ISBLANK(laps_times[[#This Row],[11]]),"DNF",    rounds_cum_time[[#This Row],[10]]+laps_times[[#This Row],[11]])</f>
        <v>3.0203703703703701E-2</v>
      </c>
      <c r="U93" s="127">
        <f>IF(ISBLANK(laps_times[[#This Row],[12]]),"DNF",    rounds_cum_time[[#This Row],[11]]+laps_times[[#This Row],[12]])</f>
        <v>3.2883101851851851E-2</v>
      </c>
      <c r="V93" s="127">
        <f>IF(ISBLANK(laps_times[[#This Row],[13]]),"DNF",    rounds_cum_time[[#This Row],[12]]+laps_times[[#This Row],[13]])</f>
        <v>3.5598379629629626E-2</v>
      </c>
      <c r="W93" s="127">
        <f>IF(ISBLANK(laps_times[[#This Row],[14]]),"DNF",    rounds_cum_time[[#This Row],[13]]+laps_times[[#This Row],[14]])</f>
        <v>3.8311342592592591E-2</v>
      </c>
      <c r="X93" s="127">
        <f>IF(ISBLANK(laps_times[[#This Row],[15]]),"DNF",    rounds_cum_time[[#This Row],[14]]+laps_times[[#This Row],[15]])</f>
        <v>4.1039351851851848E-2</v>
      </c>
      <c r="Y93" s="127">
        <f>IF(ISBLANK(laps_times[[#This Row],[16]]),"DNF",    rounds_cum_time[[#This Row],[15]]+laps_times[[#This Row],[16]])</f>
        <v>4.3715277777777777E-2</v>
      </c>
      <c r="Z93" s="127">
        <f>IF(ISBLANK(laps_times[[#This Row],[17]]),"DNF",    rounds_cum_time[[#This Row],[16]]+laps_times[[#This Row],[17]])</f>
        <v>4.6549768518518518E-2</v>
      </c>
      <c r="AA93" s="127">
        <f>IF(ISBLANK(laps_times[[#This Row],[18]]),"DNF",    rounds_cum_time[[#This Row],[17]]+laps_times[[#This Row],[18]])</f>
        <v>4.9207175925925925E-2</v>
      </c>
      <c r="AB93" s="127">
        <f>IF(ISBLANK(laps_times[[#This Row],[19]]),"DNF",    rounds_cum_time[[#This Row],[18]]+laps_times[[#This Row],[19]])</f>
        <v>5.1883101851851854E-2</v>
      </c>
      <c r="AC93" s="127">
        <f>IF(ISBLANK(laps_times[[#This Row],[20]]),"DNF",    rounds_cum_time[[#This Row],[19]]+laps_times[[#This Row],[20]])</f>
        <v>5.4552083333333334E-2</v>
      </c>
      <c r="AD93" s="127">
        <f>IF(ISBLANK(laps_times[[#This Row],[21]]),"DNF",    rounds_cum_time[[#This Row],[20]]+laps_times[[#This Row],[21]])</f>
        <v>5.7277777777777782E-2</v>
      </c>
      <c r="AE93" s="127">
        <f>IF(ISBLANK(laps_times[[#This Row],[22]]),"DNF",    rounds_cum_time[[#This Row],[21]]+laps_times[[#This Row],[22]])</f>
        <v>5.9952546296296302E-2</v>
      </c>
      <c r="AF93" s="127">
        <f>IF(ISBLANK(laps_times[[#This Row],[23]]),"DNF",    rounds_cum_time[[#This Row],[22]]+laps_times[[#This Row],[23]])</f>
        <v>6.2656250000000011E-2</v>
      </c>
      <c r="AG93" s="127">
        <f>IF(ISBLANK(laps_times[[#This Row],[24]]),"DNF",    rounds_cum_time[[#This Row],[23]]+laps_times[[#This Row],[24]])</f>
        <v>6.5425925925925943E-2</v>
      </c>
      <c r="AH93" s="127">
        <f>IF(ISBLANK(laps_times[[#This Row],[25]]),"DNF",    rounds_cum_time[[#This Row],[24]]+laps_times[[#This Row],[25]])</f>
        <v>6.8864583333333354E-2</v>
      </c>
      <c r="AI93" s="127">
        <f>IF(ISBLANK(laps_times[[#This Row],[26]]),"DNF",    rounds_cum_time[[#This Row],[25]]+laps_times[[#This Row],[26]])</f>
        <v>7.1603009259259276E-2</v>
      </c>
      <c r="AJ93" s="127">
        <f>IF(ISBLANK(laps_times[[#This Row],[27]]),"DNF",    rounds_cum_time[[#This Row],[26]]+laps_times[[#This Row],[27]])</f>
        <v>7.4333333333333348E-2</v>
      </c>
      <c r="AK93" s="127">
        <f>IF(ISBLANK(laps_times[[#This Row],[28]]),"DNF",    rounds_cum_time[[#This Row],[27]]+laps_times[[#This Row],[28]])</f>
        <v>7.713888888888891E-2</v>
      </c>
      <c r="AL93" s="127">
        <f>IF(ISBLANK(laps_times[[#This Row],[29]]),"DNF",    rounds_cum_time[[#This Row],[28]]+laps_times[[#This Row],[29]])</f>
        <v>7.9806712962962989E-2</v>
      </c>
      <c r="AM93" s="127">
        <f>IF(ISBLANK(laps_times[[#This Row],[30]]),"DNF",    rounds_cum_time[[#This Row],[29]]+laps_times[[#This Row],[30]])</f>
        <v>8.2520833333333363E-2</v>
      </c>
      <c r="AN93" s="127">
        <f>IF(ISBLANK(laps_times[[#This Row],[31]]),"DNF",    rounds_cum_time[[#This Row],[30]]+laps_times[[#This Row],[31]])</f>
        <v>8.5305555555555579E-2</v>
      </c>
      <c r="AO93" s="127">
        <f>IF(ISBLANK(laps_times[[#This Row],[32]]),"DNF",    rounds_cum_time[[#This Row],[31]]+laps_times[[#This Row],[32]])</f>
        <v>8.8074074074074096E-2</v>
      </c>
      <c r="AP93" s="127">
        <f>IF(ISBLANK(laps_times[[#This Row],[33]]),"DNF",    rounds_cum_time[[#This Row],[32]]+laps_times[[#This Row],[33]])</f>
        <v>9.1115740740740761E-2</v>
      </c>
      <c r="AQ93" s="127">
        <f>IF(ISBLANK(laps_times[[#This Row],[34]]),"DNF",    rounds_cum_time[[#This Row],[33]]+laps_times[[#This Row],[34]])</f>
        <v>9.3928240740740757E-2</v>
      </c>
      <c r="AR93" s="127">
        <f>IF(ISBLANK(laps_times[[#This Row],[35]]),"DNF",    rounds_cum_time[[#This Row],[34]]+laps_times[[#This Row],[35]])</f>
        <v>9.6738425925925936E-2</v>
      </c>
      <c r="AS93" s="127">
        <f>IF(ISBLANK(laps_times[[#This Row],[36]]),"DNF",    rounds_cum_time[[#This Row],[35]]+laps_times[[#This Row],[36]])</f>
        <v>9.954976851851853E-2</v>
      </c>
      <c r="AT93" s="127">
        <f>IF(ISBLANK(laps_times[[#This Row],[37]]),"DNF",    rounds_cum_time[[#This Row],[36]]+laps_times[[#This Row],[37]])</f>
        <v>0.10240162037037039</v>
      </c>
      <c r="AU93" s="127">
        <f>IF(ISBLANK(laps_times[[#This Row],[38]]),"DNF",    rounds_cum_time[[#This Row],[37]]+laps_times[[#This Row],[38]])</f>
        <v>0.10524537037037039</v>
      </c>
      <c r="AV93" s="127">
        <f>IF(ISBLANK(laps_times[[#This Row],[39]]),"DNF",    rounds_cum_time[[#This Row],[38]]+laps_times[[#This Row],[39]])</f>
        <v>0.10813310185185188</v>
      </c>
      <c r="AW93" s="127">
        <f>IF(ISBLANK(laps_times[[#This Row],[40]]),"DNF",    rounds_cum_time[[#This Row],[39]]+laps_times[[#This Row],[40]])</f>
        <v>0.11097453703703707</v>
      </c>
      <c r="AX93" s="127">
        <f>IF(ISBLANK(laps_times[[#This Row],[41]]),"DNF",    rounds_cum_time[[#This Row],[40]]+laps_times[[#This Row],[41]])</f>
        <v>0.11393518518518521</v>
      </c>
      <c r="AY93" s="127">
        <f>IF(ISBLANK(laps_times[[#This Row],[42]]),"DNF",    rounds_cum_time[[#This Row],[41]]+laps_times[[#This Row],[42]])</f>
        <v>0.11676851851851855</v>
      </c>
      <c r="AZ93" s="127">
        <f>IF(ISBLANK(laps_times[[#This Row],[43]]),"DNF",    rounds_cum_time[[#This Row],[42]]+laps_times[[#This Row],[43]])</f>
        <v>0.11979629629629633</v>
      </c>
      <c r="BA93" s="127">
        <f>IF(ISBLANK(laps_times[[#This Row],[44]]),"DNF",    rounds_cum_time[[#This Row],[43]]+laps_times[[#This Row],[44]])</f>
        <v>0.12268981481481485</v>
      </c>
      <c r="BB93" s="127">
        <f>IF(ISBLANK(laps_times[[#This Row],[45]]),"DNF",    rounds_cum_time[[#This Row],[44]]+laps_times[[#This Row],[45]])</f>
        <v>0.12557175925925929</v>
      </c>
      <c r="BC93" s="127">
        <f>IF(ISBLANK(laps_times[[#This Row],[46]]),"DNF",    rounds_cum_time[[#This Row],[45]]+laps_times[[#This Row],[46]])</f>
        <v>0.12911342592592595</v>
      </c>
      <c r="BD93" s="127">
        <f>IF(ISBLANK(laps_times[[#This Row],[47]]),"DNF",    rounds_cum_time[[#This Row],[46]]+laps_times[[#This Row],[47]])</f>
        <v>0.13208912037037041</v>
      </c>
      <c r="BE93" s="127">
        <f>IF(ISBLANK(laps_times[[#This Row],[48]]),"DNF",    rounds_cum_time[[#This Row],[47]]+laps_times[[#This Row],[48]])</f>
        <v>0.13498842592592597</v>
      </c>
      <c r="BF93" s="127">
        <f>IF(ISBLANK(laps_times[[#This Row],[49]]),"DNF",    rounds_cum_time[[#This Row],[48]]+laps_times[[#This Row],[49]])</f>
        <v>0.1379456018518519</v>
      </c>
      <c r="BG93" s="127">
        <f>IF(ISBLANK(laps_times[[#This Row],[50]]),"DNF",    rounds_cum_time[[#This Row],[49]]+laps_times[[#This Row],[50]])</f>
        <v>0.14089814814814819</v>
      </c>
      <c r="BH93" s="127">
        <f>IF(ISBLANK(laps_times[[#This Row],[51]]),"DNF",    rounds_cum_time[[#This Row],[50]]+laps_times[[#This Row],[51]])</f>
        <v>0.1439641203703704</v>
      </c>
      <c r="BI93" s="127">
        <f>IF(ISBLANK(laps_times[[#This Row],[52]]),"DNF",    rounds_cum_time[[#This Row],[51]]+laps_times[[#This Row],[52]])</f>
        <v>0.14693171296296301</v>
      </c>
      <c r="BJ93" s="127">
        <f>IF(ISBLANK(laps_times[[#This Row],[53]]),"DNF",    rounds_cum_time[[#This Row],[52]]+laps_times[[#This Row],[53]])</f>
        <v>0.14989004629629635</v>
      </c>
      <c r="BK93" s="127">
        <f>IF(ISBLANK(laps_times[[#This Row],[54]]),"DNF",    rounds_cum_time[[#This Row],[53]]+laps_times[[#This Row],[54]])</f>
        <v>0.15294212962962969</v>
      </c>
      <c r="BL93" s="127">
        <f>IF(ISBLANK(laps_times[[#This Row],[55]]),"DNF",    rounds_cum_time[[#This Row],[54]]+laps_times[[#This Row],[55]])</f>
        <v>0.15629513888888896</v>
      </c>
      <c r="BM93" s="127">
        <f>IF(ISBLANK(laps_times[[#This Row],[56]]),"DNF",    rounds_cum_time[[#This Row],[55]]+laps_times[[#This Row],[56]])</f>
        <v>0.1593773148148149</v>
      </c>
      <c r="BN93" s="127">
        <f>IF(ISBLANK(laps_times[[#This Row],[57]]),"DNF",    rounds_cum_time[[#This Row],[56]]+laps_times[[#This Row],[57]])</f>
        <v>0.16255787037037045</v>
      </c>
      <c r="BO93" s="127">
        <f>IF(ISBLANK(laps_times[[#This Row],[58]]),"DNF",    rounds_cum_time[[#This Row],[57]]+laps_times[[#This Row],[58]])</f>
        <v>0.16564004629629639</v>
      </c>
      <c r="BP93" s="127">
        <f>IF(ISBLANK(laps_times[[#This Row],[59]]),"DNF",    rounds_cum_time[[#This Row],[58]]+laps_times[[#This Row],[59]])</f>
        <v>0.16864120370370381</v>
      </c>
      <c r="BQ93" s="127">
        <f>IF(ISBLANK(laps_times[[#This Row],[60]]),"DNF",    rounds_cum_time[[#This Row],[59]]+laps_times[[#This Row],[60]])</f>
        <v>0.17165046296296307</v>
      </c>
      <c r="BR93" s="127">
        <f>IF(ISBLANK(laps_times[[#This Row],[61]]),"DNF",    rounds_cum_time[[#This Row],[60]]+laps_times[[#This Row],[61]])</f>
        <v>0.17460879629629641</v>
      </c>
      <c r="BS93" s="127">
        <f>IF(ISBLANK(laps_times[[#This Row],[62]]),"DNF",    rounds_cum_time[[#This Row],[61]]+laps_times[[#This Row],[62]])</f>
        <v>0.17753356481481494</v>
      </c>
      <c r="BT93" s="128">
        <f>IF(ISBLANK(laps_times[[#This Row],[63]]),"DNF",    rounds_cum_time[[#This Row],[62]]+laps_times[[#This Row],[63]])</f>
        <v>0.18012268518518532</v>
      </c>
      <c r="BU93" s="128">
        <f>IF(ISBLANK(laps_times[[#This Row],[64]]),"DNF",    rounds_cum_time[[#This Row],[63]]+laps_times[[#This Row],[64]])</f>
        <v>0.18334027777777792</v>
      </c>
    </row>
    <row r="94" spans="2:73" x14ac:dyDescent="0.2">
      <c r="B94" s="124">
        <f>laps_times[[#This Row],[poř]]</f>
        <v>91</v>
      </c>
      <c r="C94" s="125">
        <f>laps_times[[#This Row],[s.č.]]</f>
        <v>41</v>
      </c>
      <c r="D94" s="125" t="str">
        <f>laps_times[[#This Row],[jméno]]</f>
        <v>Hrabuška Jaroslav</v>
      </c>
      <c r="E94" s="126">
        <f>laps_times[[#This Row],[roč]]</f>
        <v>1957</v>
      </c>
      <c r="F94" s="126" t="str">
        <f>laps_times[[#This Row],[kat]]</f>
        <v>M60</v>
      </c>
      <c r="G94" s="126">
        <f>laps_times[[#This Row],[poř_kat]]</f>
        <v>5</v>
      </c>
      <c r="H94" s="125" t="str">
        <f>IF(ISBLANK(laps_times[[#This Row],[klub]]),"-",laps_times[[#This Row],[klub]])</f>
        <v>MK Seitl Ostrava</v>
      </c>
      <c r="I94" s="161">
        <f>laps_times[[#This Row],[celk. čas]]</f>
        <v>0.18375810185185185</v>
      </c>
      <c r="J94" s="127">
        <f>laps_times[[#This Row],[1]]</f>
        <v>2.9699074074074072E-3</v>
      </c>
      <c r="K94" s="127">
        <f>IF(ISBLANK(laps_times[[#This Row],[2]]),"DNF",    rounds_cum_time[[#This Row],[1]]+laps_times[[#This Row],[2]])</f>
        <v>5.3344907407407403E-3</v>
      </c>
      <c r="L94" s="127">
        <f>IF(ISBLANK(laps_times[[#This Row],[3]]),"DNF",    rounds_cum_time[[#This Row],[2]]+laps_times[[#This Row],[3]])</f>
        <v>7.7037037037037039E-3</v>
      </c>
      <c r="M94" s="127">
        <f>IF(ISBLANK(laps_times[[#This Row],[4]]),"DNF",    rounds_cum_time[[#This Row],[3]]+laps_times[[#This Row],[4]])</f>
        <v>1.0056712962962963E-2</v>
      </c>
      <c r="N94" s="127">
        <f>IF(ISBLANK(laps_times[[#This Row],[5]]),"DNF",    rounds_cum_time[[#This Row],[4]]+laps_times[[#This Row],[5]])</f>
        <v>1.2461805555555556E-2</v>
      </c>
      <c r="O94" s="127">
        <f>IF(ISBLANK(laps_times[[#This Row],[6]]),"DNF",    rounds_cum_time[[#This Row],[5]]+laps_times[[#This Row],[6]])</f>
        <v>1.4837962962962963E-2</v>
      </c>
      <c r="P94" s="127">
        <f>IF(ISBLANK(laps_times[[#This Row],[7]]),"DNF",    rounds_cum_time[[#This Row],[6]]+laps_times[[#This Row],[7]])</f>
        <v>1.722337962962963E-2</v>
      </c>
      <c r="Q94" s="127">
        <f>IF(ISBLANK(laps_times[[#This Row],[8]]),"DNF",    rounds_cum_time[[#This Row],[7]]+laps_times[[#This Row],[8]])</f>
        <v>1.9567129629629629E-2</v>
      </c>
      <c r="R94" s="127">
        <f>IF(ISBLANK(laps_times[[#This Row],[9]]),"DNF",    rounds_cum_time[[#This Row],[8]]+laps_times[[#This Row],[9]])</f>
        <v>2.1879629629629627E-2</v>
      </c>
      <c r="S94" s="127">
        <f>IF(ISBLANK(laps_times[[#This Row],[10]]),"DNF",    rounds_cum_time[[#This Row],[9]]+laps_times[[#This Row],[10]])</f>
        <v>2.4203703703703703E-2</v>
      </c>
      <c r="T94" s="127">
        <f>IF(ISBLANK(laps_times[[#This Row],[11]]),"DNF",    rounds_cum_time[[#This Row],[10]]+laps_times[[#This Row],[11]])</f>
        <v>2.6562499999999999E-2</v>
      </c>
      <c r="U94" s="127">
        <f>IF(ISBLANK(laps_times[[#This Row],[12]]),"DNF",    rounds_cum_time[[#This Row],[11]]+laps_times[[#This Row],[12]])</f>
        <v>2.8930555555555557E-2</v>
      </c>
      <c r="V94" s="127">
        <f>IF(ISBLANK(laps_times[[#This Row],[13]]),"DNF",    rounds_cum_time[[#This Row],[12]]+laps_times[[#This Row],[13]])</f>
        <v>3.1295138888888893E-2</v>
      </c>
      <c r="W94" s="127">
        <f>IF(ISBLANK(laps_times[[#This Row],[14]]),"DNF",    rounds_cum_time[[#This Row],[13]]+laps_times[[#This Row],[14]])</f>
        <v>3.3696759259259267E-2</v>
      </c>
      <c r="X94" s="127">
        <f>IF(ISBLANK(laps_times[[#This Row],[15]]),"DNF",    rounds_cum_time[[#This Row],[14]]+laps_times[[#This Row],[15]])</f>
        <v>3.6112268518518523E-2</v>
      </c>
      <c r="Y94" s="127">
        <f>IF(ISBLANK(laps_times[[#This Row],[16]]),"DNF",    rounds_cum_time[[#This Row],[15]]+laps_times[[#This Row],[16]])</f>
        <v>3.8416666666666668E-2</v>
      </c>
      <c r="Z94" s="127">
        <f>IF(ISBLANK(laps_times[[#This Row],[17]]),"DNF",    rounds_cum_time[[#This Row],[16]]+laps_times[[#This Row],[17]])</f>
        <v>4.0732638888888888E-2</v>
      </c>
      <c r="AA94" s="127">
        <f>IF(ISBLANK(laps_times[[#This Row],[18]]),"DNF",    rounds_cum_time[[#This Row],[17]]+laps_times[[#This Row],[18]])</f>
        <v>4.3054398148148147E-2</v>
      </c>
      <c r="AB94" s="127">
        <f>IF(ISBLANK(laps_times[[#This Row],[19]]),"DNF",    rounds_cum_time[[#This Row],[18]]+laps_times[[#This Row],[19]])</f>
        <v>4.5436342592592591E-2</v>
      </c>
      <c r="AC94" s="127">
        <f>IF(ISBLANK(laps_times[[#This Row],[20]]),"DNF",    rounds_cum_time[[#This Row],[19]]+laps_times[[#This Row],[20]])</f>
        <v>4.7798611111111111E-2</v>
      </c>
      <c r="AD94" s="127">
        <f>IF(ISBLANK(laps_times[[#This Row],[21]]),"DNF",    rounds_cum_time[[#This Row],[20]]+laps_times[[#This Row],[21]])</f>
        <v>5.0153935185185183E-2</v>
      </c>
      <c r="AE94" s="127">
        <f>IF(ISBLANK(laps_times[[#This Row],[22]]),"DNF",    rounds_cum_time[[#This Row],[21]]+laps_times[[#This Row],[22]])</f>
        <v>5.2503472222222222E-2</v>
      </c>
      <c r="AF94" s="127">
        <f>IF(ISBLANK(laps_times[[#This Row],[23]]),"DNF",    rounds_cum_time[[#This Row],[22]]+laps_times[[#This Row],[23]])</f>
        <v>5.4930555555555559E-2</v>
      </c>
      <c r="AG94" s="127">
        <f>IF(ISBLANK(laps_times[[#This Row],[24]]),"DNF",    rounds_cum_time[[#This Row],[23]]+laps_times[[#This Row],[24]])</f>
        <v>5.7284722222222223E-2</v>
      </c>
      <c r="AH94" s="127">
        <f>IF(ISBLANK(laps_times[[#This Row],[25]]),"DNF",    rounds_cum_time[[#This Row],[24]]+laps_times[[#This Row],[25]])</f>
        <v>5.9747685185185188E-2</v>
      </c>
      <c r="AI94" s="127">
        <f>IF(ISBLANK(laps_times[[#This Row],[26]]),"DNF",    rounds_cum_time[[#This Row],[25]]+laps_times[[#This Row],[26]])</f>
        <v>6.2290509259259261E-2</v>
      </c>
      <c r="AJ94" s="127">
        <f>IF(ISBLANK(laps_times[[#This Row],[27]]),"DNF",    rounds_cum_time[[#This Row],[26]]+laps_times[[#This Row],[27]])</f>
        <v>6.4853009259259256E-2</v>
      </c>
      <c r="AK94" s="127">
        <f>IF(ISBLANK(laps_times[[#This Row],[28]]),"DNF",    rounds_cum_time[[#This Row],[27]]+laps_times[[#This Row],[28]])</f>
        <v>6.7513888888888887E-2</v>
      </c>
      <c r="AL94" s="127">
        <f>IF(ISBLANK(laps_times[[#This Row],[29]]),"DNF",    rounds_cum_time[[#This Row],[28]]+laps_times[[#This Row],[29]])</f>
        <v>7.0153935185185187E-2</v>
      </c>
      <c r="AM94" s="127">
        <f>IF(ISBLANK(laps_times[[#This Row],[30]]),"DNF",    rounds_cum_time[[#This Row],[29]]+laps_times[[#This Row],[30]])</f>
        <v>7.2710648148148149E-2</v>
      </c>
      <c r="AN94" s="127">
        <f>IF(ISBLANK(laps_times[[#This Row],[31]]),"DNF",    rounds_cum_time[[#This Row],[30]]+laps_times[[#This Row],[31]])</f>
        <v>7.5302083333333339E-2</v>
      </c>
      <c r="AO94" s="127">
        <f>IF(ISBLANK(laps_times[[#This Row],[32]]),"DNF",    rounds_cum_time[[#This Row],[31]]+laps_times[[#This Row],[32]])</f>
        <v>7.7850694444444452E-2</v>
      </c>
      <c r="AP94" s="127">
        <f>IF(ISBLANK(laps_times[[#This Row],[33]]),"DNF",    rounds_cum_time[[#This Row],[32]]+laps_times[[#This Row],[33]])</f>
        <v>8.045833333333334E-2</v>
      </c>
      <c r="AQ94" s="127">
        <f>IF(ISBLANK(laps_times[[#This Row],[34]]),"DNF",    rounds_cum_time[[#This Row],[33]]+laps_times[[#This Row],[34]])</f>
        <v>8.339351851851852E-2</v>
      </c>
      <c r="AR94" s="127">
        <f>IF(ISBLANK(laps_times[[#This Row],[35]]),"DNF",    rounds_cum_time[[#This Row],[34]]+laps_times[[#This Row],[35]])</f>
        <v>8.6268518518518522E-2</v>
      </c>
      <c r="AS94" s="127">
        <f>IF(ISBLANK(laps_times[[#This Row],[36]]),"DNF",    rounds_cum_time[[#This Row],[35]]+laps_times[[#This Row],[36]])</f>
        <v>8.9216435185185183E-2</v>
      </c>
      <c r="AT94" s="127">
        <f>IF(ISBLANK(laps_times[[#This Row],[37]]),"DNF",    rounds_cum_time[[#This Row],[36]]+laps_times[[#This Row],[37]])</f>
        <v>9.2063657407407407E-2</v>
      </c>
      <c r="AU94" s="127">
        <f>IF(ISBLANK(laps_times[[#This Row],[38]]),"DNF",    rounds_cum_time[[#This Row],[37]]+laps_times[[#This Row],[38]])</f>
        <v>9.5040509259259262E-2</v>
      </c>
      <c r="AV94" s="127">
        <f>IF(ISBLANK(laps_times[[#This Row],[39]]),"DNF",    rounds_cum_time[[#This Row],[38]]+laps_times[[#This Row],[39]])</f>
        <v>9.8060185185185195E-2</v>
      </c>
      <c r="AW94" s="127">
        <f>IF(ISBLANK(laps_times[[#This Row],[40]]),"DNF",    rounds_cum_time[[#This Row],[39]]+laps_times[[#This Row],[40]])</f>
        <v>0.10099074074074076</v>
      </c>
      <c r="AX94" s="127">
        <f>IF(ISBLANK(laps_times[[#This Row],[41]]),"DNF",    rounds_cum_time[[#This Row],[40]]+laps_times[[#This Row],[41]])</f>
        <v>0.10388310185185187</v>
      </c>
      <c r="AY94" s="127">
        <f>IF(ISBLANK(laps_times[[#This Row],[42]]),"DNF",    rounds_cum_time[[#This Row],[41]]+laps_times[[#This Row],[42]])</f>
        <v>0.10680439814814817</v>
      </c>
      <c r="AZ94" s="127">
        <f>IF(ISBLANK(laps_times[[#This Row],[43]]),"DNF",    rounds_cum_time[[#This Row],[42]]+laps_times[[#This Row],[43]])</f>
        <v>0.10989351851851854</v>
      </c>
      <c r="BA94" s="127">
        <f>IF(ISBLANK(laps_times[[#This Row],[44]]),"DNF",    rounds_cum_time[[#This Row],[43]]+laps_times[[#This Row],[44]])</f>
        <v>0.11316898148148151</v>
      </c>
      <c r="BB94" s="127">
        <f>IF(ISBLANK(laps_times[[#This Row],[45]]),"DNF",    rounds_cum_time[[#This Row],[44]]+laps_times[[#This Row],[45]])</f>
        <v>0.1165104166666667</v>
      </c>
      <c r="BC94" s="127">
        <f>IF(ISBLANK(laps_times[[#This Row],[46]]),"DNF",    rounds_cum_time[[#This Row],[45]]+laps_times[[#This Row],[46]])</f>
        <v>0.12145254629629633</v>
      </c>
      <c r="BD94" s="127">
        <f>IF(ISBLANK(laps_times[[#This Row],[47]]),"DNF",    rounds_cum_time[[#This Row],[46]]+laps_times[[#This Row],[47]])</f>
        <v>0.12578240740740745</v>
      </c>
      <c r="BE94" s="127">
        <f>IF(ISBLANK(laps_times[[#This Row],[48]]),"DNF",    rounds_cum_time[[#This Row],[47]]+laps_times[[#This Row],[48]])</f>
        <v>0.12892476851851856</v>
      </c>
      <c r="BF94" s="127">
        <f>IF(ISBLANK(laps_times[[#This Row],[49]]),"DNF",    rounds_cum_time[[#This Row],[48]]+laps_times[[#This Row],[49]])</f>
        <v>0.13219675925925931</v>
      </c>
      <c r="BG94" s="127">
        <f>IF(ISBLANK(laps_times[[#This Row],[50]]),"DNF",    rounds_cum_time[[#This Row],[49]]+laps_times[[#This Row],[50]])</f>
        <v>0.13556597222222228</v>
      </c>
      <c r="BH94" s="127">
        <f>IF(ISBLANK(laps_times[[#This Row],[51]]),"DNF",    rounds_cum_time[[#This Row],[50]]+laps_times[[#This Row],[51]])</f>
        <v>0.13953009259259264</v>
      </c>
      <c r="BI94" s="127">
        <f>IF(ISBLANK(laps_times[[#This Row],[52]]),"DNF",    rounds_cum_time[[#This Row],[51]]+laps_times[[#This Row],[52]])</f>
        <v>0.143337962962963</v>
      </c>
      <c r="BJ94" s="127">
        <f>IF(ISBLANK(laps_times[[#This Row],[53]]),"DNF",    rounds_cum_time[[#This Row],[52]]+laps_times[[#This Row],[53]])</f>
        <v>0.14700231481481485</v>
      </c>
      <c r="BK94" s="127">
        <f>IF(ISBLANK(laps_times[[#This Row],[54]]),"DNF",    rounds_cum_time[[#This Row],[53]]+laps_times[[#This Row],[54]])</f>
        <v>0.15039930555555558</v>
      </c>
      <c r="BL94" s="127">
        <f>IF(ISBLANK(laps_times[[#This Row],[55]]),"DNF",    rounds_cum_time[[#This Row],[54]]+laps_times[[#This Row],[55]])</f>
        <v>0.15396759259259263</v>
      </c>
      <c r="BM94" s="127">
        <f>IF(ISBLANK(laps_times[[#This Row],[56]]),"DNF",    rounds_cum_time[[#This Row],[55]]+laps_times[[#This Row],[56]])</f>
        <v>0.15753125000000004</v>
      </c>
      <c r="BN94" s="127">
        <f>IF(ISBLANK(laps_times[[#This Row],[57]]),"DNF",    rounds_cum_time[[#This Row],[56]]+laps_times[[#This Row],[57]])</f>
        <v>0.16102662037037041</v>
      </c>
      <c r="BO94" s="127">
        <f>IF(ISBLANK(laps_times[[#This Row],[58]]),"DNF",    rounds_cum_time[[#This Row],[57]]+laps_times[[#This Row],[58]])</f>
        <v>0.1642731481481482</v>
      </c>
      <c r="BP94" s="127">
        <f>IF(ISBLANK(laps_times[[#This Row],[59]]),"DNF",    rounds_cum_time[[#This Row],[58]]+laps_times[[#This Row],[59]])</f>
        <v>0.16770370370370374</v>
      </c>
      <c r="BQ94" s="127">
        <f>IF(ISBLANK(laps_times[[#This Row],[60]]),"DNF",    rounds_cum_time[[#This Row],[59]]+laps_times[[#This Row],[60]])</f>
        <v>0.17095717592592596</v>
      </c>
      <c r="BR94" s="127">
        <f>IF(ISBLANK(laps_times[[#This Row],[61]]),"DNF",    rounds_cum_time[[#This Row],[60]]+laps_times[[#This Row],[61]])</f>
        <v>0.17433333333333337</v>
      </c>
      <c r="BS94" s="127">
        <f>IF(ISBLANK(laps_times[[#This Row],[62]]),"DNF",    rounds_cum_time[[#This Row],[61]]+laps_times[[#This Row],[62]])</f>
        <v>0.17768055555555559</v>
      </c>
      <c r="BT94" s="128">
        <f>IF(ISBLANK(laps_times[[#This Row],[63]]),"DNF",    rounds_cum_time[[#This Row],[62]]+laps_times[[#This Row],[63]])</f>
        <v>0.18075925925925929</v>
      </c>
      <c r="BU94" s="128">
        <f>IF(ISBLANK(laps_times[[#This Row],[64]]),"DNF",    rounds_cum_time[[#This Row],[63]]+laps_times[[#This Row],[64]])</f>
        <v>0.18375810185185187</v>
      </c>
    </row>
    <row r="95" spans="2:73" x14ac:dyDescent="0.2">
      <c r="B95" s="124">
        <f>laps_times[[#This Row],[poř]]</f>
        <v>92</v>
      </c>
      <c r="C95" s="125">
        <f>laps_times[[#This Row],[s.č.]]</f>
        <v>141</v>
      </c>
      <c r="D95" s="125" t="str">
        <f>laps_times[[#This Row],[jméno]]</f>
        <v>Vysoudil Oldřich</v>
      </c>
      <c r="E95" s="126">
        <f>laps_times[[#This Row],[roč]]</f>
        <v>1961</v>
      </c>
      <c r="F95" s="126" t="str">
        <f>laps_times[[#This Row],[kat]]</f>
        <v>M50</v>
      </c>
      <c r="G95" s="126">
        <f>laps_times[[#This Row],[poř_kat]]</f>
        <v>22</v>
      </c>
      <c r="H95" s="125" t="str">
        <f>IF(ISBLANK(laps_times[[#This Row],[klub]]),"-",laps_times[[#This Row],[klub]])</f>
        <v>MK Chalupa Na Sněžníku</v>
      </c>
      <c r="I95" s="161">
        <f>laps_times[[#This Row],[celk. čas]]</f>
        <v>0.18631828703703704</v>
      </c>
      <c r="J95" s="127">
        <f>laps_times[[#This Row],[1]]</f>
        <v>2.6817129629629634E-3</v>
      </c>
      <c r="K95" s="127">
        <f>IF(ISBLANK(laps_times[[#This Row],[2]]),"DNF",    rounds_cum_time[[#This Row],[1]]+laps_times[[#This Row],[2]])</f>
        <v>4.8541666666666672E-3</v>
      </c>
      <c r="L95" s="127">
        <f>IF(ISBLANK(laps_times[[#This Row],[3]]),"DNF",    rounds_cum_time[[#This Row],[2]]+laps_times[[#This Row],[3]])</f>
        <v>7.0497685185185194E-3</v>
      </c>
      <c r="M95" s="127">
        <f>IF(ISBLANK(laps_times[[#This Row],[4]]),"DNF",    rounds_cum_time[[#This Row],[3]]+laps_times[[#This Row],[4]])</f>
        <v>9.2361111111111116E-3</v>
      </c>
      <c r="N95" s="127">
        <f>IF(ISBLANK(laps_times[[#This Row],[5]]),"DNF",    rounds_cum_time[[#This Row],[4]]+laps_times[[#This Row],[5]])</f>
        <v>1.1438657407407408E-2</v>
      </c>
      <c r="O95" s="127">
        <f>IF(ISBLANK(laps_times[[#This Row],[6]]),"DNF",    rounds_cum_time[[#This Row],[5]]+laps_times[[#This Row],[6]])</f>
        <v>1.3666666666666667E-2</v>
      </c>
      <c r="P95" s="127">
        <f>IF(ISBLANK(laps_times[[#This Row],[7]]),"DNF",    rounds_cum_time[[#This Row],[6]]+laps_times[[#This Row],[7]])</f>
        <v>1.5880787037037037E-2</v>
      </c>
      <c r="Q95" s="127">
        <f>IF(ISBLANK(laps_times[[#This Row],[8]]),"DNF",    rounds_cum_time[[#This Row],[7]]+laps_times[[#This Row],[8]])</f>
        <v>1.8078703703703704E-2</v>
      </c>
      <c r="R95" s="127">
        <f>IF(ISBLANK(laps_times[[#This Row],[9]]),"DNF",    rounds_cum_time[[#This Row],[8]]+laps_times[[#This Row],[9]])</f>
        <v>2.0288194444444446E-2</v>
      </c>
      <c r="S95" s="127">
        <f>IF(ISBLANK(laps_times[[#This Row],[10]]),"DNF",    rounds_cum_time[[#This Row],[9]]+laps_times[[#This Row],[10]])</f>
        <v>2.2542824074074076E-2</v>
      </c>
      <c r="T95" s="127">
        <f>IF(ISBLANK(laps_times[[#This Row],[11]]),"DNF",    rounds_cum_time[[#This Row],[10]]+laps_times[[#This Row],[11]])</f>
        <v>2.4762731481481483E-2</v>
      </c>
      <c r="U95" s="127">
        <f>IF(ISBLANK(laps_times[[#This Row],[12]]),"DNF",    rounds_cum_time[[#This Row],[11]]+laps_times[[#This Row],[12]])</f>
        <v>2.7000000000000003E-2</v>
      </c>
      <c r="V95" s="127">
        <f>IF(ISBLANK(laps_times[[#This Row],[13]]),"DNF",    rounds_cum_time[[#This Row],[12]]+laps_times[[#This Row],[13]])</f>
        <v>2.9280092592592597E-2</v>
      </c>
      <c r="W95" s="127">
        <f>IF(ISBLANK(laps_times[[#This Row],[14]]),"DNF",    rounds_cum_time[[#This Row],[13]]+laps_times[[#This Row],[14]])</f>
        <v>3.1532407407407412E-2</v>
      </c>
      <c r="X95" s="127">
        <f>IF(ISBLANK(laps_times[[#This Row],[15]]),"DNF",    rounds_cum_time[[#This Row],[14]]+laps_times[[#This Row],[15]])</f>
        <v>3.3820601851851859E-2</v>
      </c>
      <c r="Y95" s="127">
        <f>IF(ISBLANK(laps_times[[#This Row],[16]]),"DNF",    rounds_cum_time[[#This Row],[15]]+laps_times[[#This Row],[16]])</f>
        <v>3.6113425925925931E-2</v>
      </c>
      <c r="Z95" s="127">
        <f>IF(ISBLANK(laps_times[[#This Row],[17]]),"DNF",    rounds_cum_time[[#This Row],[16]]+laps_times[[#This Row],[17]])</f>
        <v>3.8428240740740749E-2</v>
      </c>
      <c r="AA95" s="127">
        <f>IF(ISBLANK(laps_times[[#This Row],[18]]),"DNF",    rounds_cum_time[[#This Row],[17]]+laps_times[[#This Row],[18]])</f>
        <v>4.0712962962962972E-2</v>
      </c>
      <c r="AB95" s="127">
        <f>IF(ISBLANK(laps_times[[#This Row],[19]]),"DNF",    rounds_cum_time[[#This Row],[18]]+laps_times[[#This Row],[19]])</f>
        <v>4.3090277777777783E-2</v>
      </c>
      <c r="AC95" s="127">
        <f>IF(ISBLANK(laps_times[[#This Row],[20]]),"DNF",    rounds_cum_time[[#This Row],[19]]+laps_times[[#This Row],[20]])</f>
        <v>4.5460648148148153E-2</v>
      </c>
      <c r="AD95" s="127">
        <f>IF(ISBLANK(laps_times[[#This Row],[21]]),"DNF",    rounds_cum_time[[#This Row],[20]]+laps_times[[#This Row],[21]])</f>
        <v>4.7805555555555559E-2</v>
      </c>
      <c r="AE95" s="127">
        <f>IF(ISBLANK(laps_times[[#This Row],[22]]),"DNF",    rounds_cum_time[[#This Row],[21]]+laps_times[[#This Row],[22]])</f>
        <v>5.0146990740740742E-2</v>
      </c>
      <c r="AF95" s="127">
        <f>IF(ISBLANK(laps_times[[#This Row],[23]]),"DNF",    rounds_cum_time[[#This Row],[22]]+laps_times[[#This Row],[23]])</f>
        <v>5.2548611111111115E-2</v>
      </c>
      <c r="AG95" s="127">
        <f>IF(ISBLANK(laps_times[[#This Row],[24]]),"DNF",    rounds_cum_time[[#This Row],[23]]+laps_times[[#This Row],[24]])</f>
        <v>5.5010416666666673E-2</v>
      </c>
      <c r="AH95" s="127">
        <f>IF(ISBLANK(laps_times[[#This Row],[25]]),"DNF",    rounds_cum_time[[#This Row],[24]]+laps_times[[#This Row],[25]])</f>
        <v>5.7543981481481488E-2</v>
      </c>
      <c r="AI95" s="127">
        <f>IF(ISBLANK(laps_times[[#This Row],[26]]),"DNF",    rounds_cum_time[[#This Row],[25]]+laps_times[[#This Row],[26]])</f>
        <v>6.022569444444445E-2</v>
      </c>
      <c r="AJ95" s="127">
        <f>IF(ISBLANK(laps_times[[#This Row],[27]]),"DNF",    rounds_cum_time[[#This Row],[26]]+laps_times[[#This Row],[27]])</f>
        <v>6.2825231481481489E-2</v>
      </c>
      <c r="AK95" s="127">
        <f>IF(ISBLANK(laps_times[[#This Row],[28]]),"DNF",    rounds_cum_time[[#This Row],[27]]+laps_times[[#This Row],[28]])</f>
        <v>6.5504629629629635E-2</v>
      </c>
      <c r="AL95" s="127">
        <f>IF(ISBLANK(laps_times[[#This Row],[29]]),"DNF",    rounds_cum_time[[#This Row],[28]]+laps_times[[#This Row],[29]])</f>
        <v>6.8178240740740748E-2</v>
      </c>
      <c r="AM95" s="127">
        <f>IF(ISBLANK(laps_times[[#This Row],[30]]),"DNF",    rounds_cum_time[[#This Row],[29]]+laps_times[[#This Row],[30]])</f>
        <v>7.0971064814814827E-2</v>
      </c>
      <c r="AN95" s="127">
        <f>IF(ISBLANK(laps_times[[#This Row],[31]]),"DNF",    rounds_cum_time[[#This Row],[30]]+laps_times[[#This Row],[31]])</f>
        <v>7.3729166666666679E-2</v>
      </c>
      <c r="AO95" s="127">
        <f>IF(ISBLANK(laps_times[[#This Row],[32]]),"DNF",    rounds_cum_time[[#This Row],[31]]+laps_times[[#This Row],[32]])</f>
        <v>7.649537037037038E-2</v>
      </c>
      <c r="AP95" s="127">
        <f>IF(ISBLANK(laps_times[[#This Row],[33]]),"DNF",    rounds_cum_time[[#This Row],[32]]+laps_times[[#This Row],[33]])</f>
        <v>7.9327546296296306E-2</v>
      </c>
      <c r="AQ95" s="127">
        <f>IF(ISBLANK(laps_times[[#This Row],[34]]),"DNF",    rounds_cum_time[[#This Row],[33]]+laps_times[[#This Row],[34]])</f>
        <v>8.2214120370370375E-2</v>
      </c>
      <c r="AR95" s="127">
        <f>IF(ISBLANK(laps_times[[#This Row],[35]]),"DNF",    rounds_cum_time[[#This Row],[34]]+laps_times[[#This Row],[35]])</f>
        <v>8.5215277777777779E-2</v>
      </c>
      <c r="AS95" s="127">
        <f>IF(ISBLANK(laps_times[[#This Row],[36]]),"DNF",    rounds_cum_time[[#This Row],[35]]+laps_times[[#This Row],[36]])</f>
        <v>8.8165509259259256E-2</v>
      </c>
      <c r="AT95" s="127">
        <f>IF(ISBLANK(laps_times[[#This Row],[37]]),"DNF",    rounds_cum_time[[#This Row],[36]]+laps_times[[#This Row],[37]])</f>
        <v>9.1304398148148141E-2</v>
      </c>
      <c r="AU95" s="127">
        <f>IF(ISBLANK(laps_times[[#This Row],[38]]),"DNF",    rounds_cum_time[[#This Row],[37]]+laps_times[[#This Row],[38]])</f>
        <v>9.4560185185185178E-2</v>
      </c>
      <c r="AV95" s="127">
        <f>IF(ISBLANK(laps_times[[#This Row],[39]]),"DNF",    rounds_cum_time[[#This Row],[38]]+laps_times[[#This Row],[39]])</f>
        <v>9.7734953703703692E-2</v>
      </c>
      <c r="AW95" s="127">
        <f>IF(ISBLANK(laps_times[[#This Row],[40]]),"DNF",    rounds_cum_time[[#This Row],[39]]+laps_times[[#This Row],[40]])</f>
        <v>0.1010648148148148</v>
      </c>
      <c r="AX95" s="127">
        <f>IF(ISBLANK(laps_times[[#This Row],[41]]),"DNF",    rounds_cum_time[[#This Row],[40]]+laps_times[[#This Row],[41]])</f>
        <v>0.10430324074074072</v>
      </c>
      <c r="AY95" s="127">
        <f>IF(ISBLANK(laps_times[[#This Row],[42]]),"DNF",    rounds_cum_time[[#This Row],[41]]+laps_times[[#This Row],[42]])</f>
        <v>0.10769097222222221</v>
      </c>
      <c r="AZ95" s="127">
        <f>IF(ISBLANK(laps_times[[#This Row],[43]]),"DNF",    rounds_cum_time[[#This Row],[42]]+laps_times[[#This Row],[43]])</f>
        <v>0.11109606481481481</v>
      </c>
      <c r="BA95" s="127">
        <f>IF(ISBLANK(laps_times[[#This Row],[44]]),"DNF",    rounds_cum_time[[#This Row],[43]]+laps_times[[#This Row],[44]])</f>
        <v>0.11467824074074073</v>
      </c>
      <c r="BB95" s="127">
        <f>IF(ISBLANK(laps_times[[#This Row],[45]]),"DNF",    rounds_cum_time[[#This Row],[44]]+laps_times[[#This Row],[45]])</f>
        <v>0.11851504629629629</v>
      </c>
      <c r="BC95" s="127">
        <f>IF(ISBLANK(laps_times[[#This Row],[46]]),"DNF",    rounds_cum_time[[#This Row],[45]]+laps_times[[#This Row],[46]])</f>
        <v>0.12177893518518518</v>
      </c>
      <c r="BD95" s="127">
        <f>IF(ISBLANK(laps_times[[#This Row],[47]]),"DNF",    rounds_cum_time[[#This Row],[46]]+laps_times[[#This Row],[47]])</f>
        <v>0.12495717592592592</v>
      </c>
      <c r="BE95" s="127">
        <f>IF(ISBLANK(laps_times[[#This Row],[48]]),"DNF",    rounds_cum_time[[#This Row],[47]]+laps_times[[#This Row],[48]])</f>
        <v>0.12810532407407407</v>
      </c>
      <c r="BF95" s="127">
        <f>IF(ISBLANK(laps_times[[#This Row],[49]]),"DNF",    rounds_cum_time[[#This Row],[48]]+laps_times[[#This Row],[49]])</f>
        <v>0.1320949074074074</v>
      </c>
      <c r="BG95" s="127">
        <f>IF(ISBLANK(laps_times[[#This Row],[50]]),"DNF",    rounds_cum_time[[#This Row],[49]]+laps_times[[#This Row],[50]])</f>
        <v>0.13546180555555554</v>
      </c>
      <c r="BH95" s="127">
        <f>IF(ISBLANK(laps_times[[#This Row],[51]]),"DNF",    rounds_cum_time[[#This Row],[50]]+laps_times[[#This Row],[51]])</f>
        <v>0.13891550925925925</v>
      </c>
      <c r="BI95" s="127">
        <f>IF(ISBLANK(laps_times[[#This Row],[52]]),"DNF",    rounds_cum_time[[#This Row],[51]]+laps_times[[#This Row],[52]])</f>
        <v>0.14243634259259258</v>
      </c>
      <c r="BJ95" s="127">
        <f>IF(ISBLANK(laps_times[[#This Row],[53]]),"DNF",    rounds_cum_time[[#This Row],[52]]+laps_times[[#This Row],[53]])</f>
        <v>0.14611342592592591</v>
      </c>
      <c r="BK95" s="127">
        <f>IF(ISBLANK(laps_times[[#This Row],[54]]),"DNF",    rounds_cum_time[[#This Row],[53]]+laps_times[[#This Row],[54]])</f>
        <v>0.14921643518518518</v>
      </c>
      <c r="BL95" s="127">
        <f>IF(ISBLANK(laps_times[[#This Row],[55]]),"DNF",    rounds_cum_time[[#This Row],[54]]+laps_times[[#This Row],[55]])</f>
        <v>0.15308101851851852</v>
      </c>
      <c r="BM95" s="127">
        <f>IF(ISBLANK(laps_times[[#This Row],[56]]),"DNF",    rounds_cum_time[[#This Row],[55]]+laps_times[[#This Row],[56]])</f>
        <v>0.15656597222222221</v>
      </c>
      <c r="BN95" s="127">
        <f>IF(ISBLANK(laps_times[[#This Row],[57]]),"DNF",    rounds_cum_time[[#This Row],[56]]+laps_times[[#This Row],[57]])</f>
        <v>0.16042013888888887</v>
      </c>
      <c r="BO95" s="127">
        <f>IF(ISBLANK(laps_times[[#This Row],[58]]),"DNF",    rounds_cum_time[[#This Row],[57]]+laps_times[[#This Row],[58]])</f>
        <v>0.16407407407407407</v>
      </c>
      <c r="BP95" s="127">
        <f>IF(ISBLANK(laps_times[[#This Row],[59]]),"DNF",    rounds_cum_time[[#This Row],[58]]+laps_times[[#This Row],[59]])</f>
        <v>0.16748379629629628</v>
      </c>
      <c r="BQ95" s="127">
        <f>IF(ISBLANK(laps_times[[#This Row],[60]]),"DNF",    rounds_cum_time[[#This Row],[59]]+laps_times[[#This Row],[60]])</f>
        <v>0.17162268518518517</v>
      </c>
      <c r="BR95" s="127">
        <f>IF(ISBLANK(laps_times[[#This Row],[61]]),"DNF",    rounds_cum_time[[#This Row],[60]]+laps_times[[#This Row],[61]])</f>
        <v>0.17489236111111109</v>
      </c>
      <c r="BS95" s="127">
        <f>IF(ISBLANK(laps_times[[#This Row],[62]]),"DNF",    rounds_cum_time[[#This Row],[61]]+laps_times[[#This Row],[62]])</f>
        <v>0.17854745370370367</v>
      </c>
      <c r="BT95" s="128">
        <f>IF(ISBLANK(laps_times[[#This Row],[63]]),"DNF",    rounds_cum_time[[#This Row],[62]]+laps_times[[#This Row],[63]])</f>
        <v>0.18220486111111109</v>
      </c>
      <c r="BU95" s="128">
        <f>IF(ISBLANK(laps_times[[#This Row],[64]]),"DNF",    rounds_cum_time[[#This Row],[63]]+laps_times[[#This Row],[64]])</f>
        <v>0.18631828703703701</v>
      </c>
    </row>
    <row r="96" spans="2:73" x14ac:dyDescent="0.2">
      <c r="B96" s="124">
        <f>laps_times[[#This Row],[poř]]</f>
        <v>93</v>
      </c>
      <c r="C96" s="125">
        <f>laps_times[[#This Row],[s.č.]]</f>
        <v>21</v>
      </c>
      <c r="D96" s="125" t="str">
        <f>laps_times[[#This Row],[jméno]]</f>
        <v>Dolejš Jan</v>
      </c>
      <c r="E96" s="126">
        <f>laps_times[[#This Row],[roč]]</f>
        <v>1949</v>
      </c>
      <c r="F96" s="126" t="str">
        <f>laps_times[[#This Row],[kat]]</f>
        <v>M60</v>
      </c>
      <c r="G96" s="126">
        <f>laps_times[[#This Row],[poř_kat]]</f>
        <v>6</v>
      </c>
      <c r="H96" s="125" t="str">
        <f>IF(ISBLANK(laps_times[[#This Row],[klub]]),"-",laps_times[[#This Row],[klub]])</f>
        <v>TJ Sokol Unhošt´</v>
      </c>
      <c r="I96" s="161">
        <f>laps_times[[#This Row],[celk. čas]]</f>
        <v>0.18704282407407405</v>
      </c>
      <c r="J96" s="127">
        <f>laps_times[[#This Row],[1]]</f>
        <v>3.2384259259259258E-3</v>
      </c>
      <c r="K96" s="127">
        <f>IF(ISBLANK(laps_times[[#This Row],[2]]),"DNF",    rounds_cum_time[[#This Row],[1]]+laps_times[[#This Row],[2]])</f>
        <v>5.7488425925925927E-3</v>
      </c>
      <c r="L96" s="127">
        <f>IF(ISBLANK(laps_times[[#This Row],[3]]),"DNF",    rounds_cum_time[[#This Row],[2]]+laps_times[[#This Row],[3]])</f>
        <v>8.2291666666666659E-3</v>
      </c>
      <c r="M96" s="127">
        <f>IF(ISBLANK(laps_times[[#This Row],[4]]),"DNF",    rounds_cum_time[[#This Row],[3]]+laps_times[[#This Row],[4]])</f>
        <v>1.0715277777777777E-2</v>
      </c>
      <c r="N96" s="127">
        <f>IF(ISBLANK(laps_times[[#This Row],[5]]),"DNF",    rounds_cum_time[[#This Row],[4]]+laps_times[[#This Row],[5]])</f>
        <v>1.3274305555555555E-2</v>
      </c>
      <c r="O96" s="127">
        <f>IF(ISBLANK(laps_times[[#This Row],[6]]),"DNF",    rounds_cum_time[[#This Row],[5]]+laps_times[[#This Row],[6]])</f>
        <v>1.5734953703703702E-2</v>
      </c>
      <c r="P96" s="127">
        <f>IF(ISBLANK(laps_times[[#This Row],[7]]),"DNF",    rounds_cum_time[[#This Row],[6]]+laps_times[[#This Row],[7]])</f>
        <v>1.8258101851851852E-2</v>
      </c>
      <c r="Q96" s="127">
        <f>IF(ISBLANK(laps_times[[#This Row],[8]]),"DNF",    rounds_cum_time[[#This Row],[7]]+laps_times[[#This Row],[8]])</f>
        <v>2.0844907407407409E-2</v>
      </c>
      <c r="R96" s="127">
        <f>IF(ISBLANK(laps_times[[#This Row],[9]]),"DNF",    rounds_cum_time[[#This Row],[8]]+laps_times[[#This Row],[9]])</f>
        <v>2.3362268518518522E-2</v>
      </c>
      <c r="S96" s="127">
        <f>IF(ISBLANK(laps_times[[#This Row],[10]]),"DNF",    rounds_cum_time[[#This Row],[9]]+laps_times[[#This Row],[10]])</f>
        <v>2.5960648148148153E-2</v>
      </c>
      <c r="T96" s="127">
        <f>IF(ISBLANK(laps_times[[#This Row],[11]]),"DNF",    rounds_cum_time[[#This Row],[10]]+laps_times[[#This Row],[11]])</f>
        <v>2.8513888888888894E-2</v>
      </c>
      <c r="U96" s="127">
        <f>IF(ISBLANK(laps_times[[#This Row],[12]]),"DNF",    rounds_cum_time[[#This Row],[11]]+laps_times[[#This Row],[12]])</f>
        <v>3.1229166666666672E-2</v>
      </c>
      <c r="V96" s="127">
        <f>IF(ISBLANK(laps_times[[#This Row],[13]]),"DNF",    rounds_cum_time[[#This Row],[12]]+laps_times[[#This Row],[13]])</f>
        <v>3.3815972222222226E-2</v>
      </c>
      <c r="W96" s="127">
        <f>IF(ISBLANK(laps_times[[#This Row],[14]]),"DNF",    rounds_cum_time[[#This Row],[13]]+laps_times[[#This Row],[14]])</f>
        <v>3.6394675925925928E-2</v>
      </c>
      <c r="X96" s="127">
        <f>IF(ISBLANK(laps_times[[#This Row],[15]]),"DNF",    rounds_cum_time[[#This Row],[14]]+laps_times[[#This Row],[15]])</f>
        <v>3.9175925925925927E-2</v>
      </c>
      <c r="Y96" s="127">
        <f>IF(ISBLANK(laps_times[[#This Row],[16]]),"DNF",    rounds_cum_time[[#This Row],[15]]+laps_times[[#This Row],[16]])</f>
        <v>4.181365740740741E-2</v>
      </c>
      <c r="Z96" s="127">
        <f>IF(ISBLANK(laps_times[[#This Row],[17]]),"DNF",    rounds_cum_time[[#This Row],[16]]+laps_times[[#This Row],[17]])</f>
        <v>4.4503472222222222E-2</v>
      </c>
      <c r="AA96" s="127">
        <f>IF(ISBLANK(laps_times[[#This Row],[18]]),"DNF",    rounds_cum_time[[#This Row],[17]]+laps_times[[#This Row],[18]])</f>
        <v>4.7131944444444442E-2</v>
      </c>
      <c r="AB96" s="127">
        <f>IF(ISBLANK(laps_times[[#This Row],[19]]),"DNF",    rounds_cum_time[[#This Row],[18]]+laps_times[[#This Row],[19]])</f>
        <v>4.9837962962962959E-2</v>
      </c>
      <c r="AC96" s="127">
        <f>IF(ISBLANK(laps_times[[#This Row],[20]]),"DNF",    rounds_cum_time[[#This Row],[19]]+laps_times[[#This Row],[20]])</f>
        <v>5.2731481481481476E-2</v>
      </c>
      <c r="AD96" s="127">
        <f>IF(ISBLANK(laps_times[[#This Row],[21]]),"DNF",    rounds_cum_time[[#This Row],[20]]+laps_times[[#This Row],[21]])</f>
        <v>5.5384259259259258E-2</v>
      </c>
      <c r="AE96" s="127">
        <f>IF(ISBLANK(laps_times[[#This Row],[22]]),"DNF",    rounds_cum_time[[#This Row],[21]]+laps_times[[#This Row],[22]])</f>
        <v>5.8068287037037036E-2</v>
      </c>
      <c r="AF96" s="127">
        <f>IF(ISBLANK(laps_times[[#This Row],[23]]),"DNF",    rounds_cum_time[[#This Row],[22]]+laps_times[[#This Row],[23]])</f>
        <v>6.0790509259259259E-2</v>
      </c>
      <c r="AG96" s="127">
        <f>IF(ISBLANK(laps_times[[#This Row],[24]]),"DNF",    rounds_cum_time[[#This Row],[23]]+laps_times[[#This Row],[24]])</f>
        <v>6.3666666666666663E-2</v>
      </c>
      <c r="AH96" s="127">
        <f>IF(ISBLANK(laps_times[[#This Row],[25]]),"DNF",    rounds_cum_time[[#This Row],[24]]+laps_times[[#This Row],[25]])</f>
        <v>6.7069444444444445E-2</v>
      </c>
      <c r="AI96" s="127">
        <f>IF(ISBLANK(laps_times[[#This Row],[26]]),"DNF",    rounds_cum_time[[#This Row],[25]]+laps_times[[#This Row],[26]])</f>
        <v>7.0031250000000003E-2</v>
      </c>
      <c r="AJ96" s="127">
        <f>IF(ISBLANK(laps_times[[#This Row],[27]]),"DNF",    rounds_cum_time[[#This Row],[26]]+laps_times[[#This Row],[27]])</f>
        <v>7.2730324074074079E-2</v>
      </c>
      <c r="AK96" s="127">
        <f>IF(ISBLANK(laps_times[[#This Row],[28]]),"DNF",    rounds_cum_time[[#This Row],[27]]+laps_times[[#This Row],[28]])</f>
        <v>7.5488425925925931E-2</v>
      </c>
      <c r="AL96" s="127">
        <f>IF(ISBLANK(laps_times[[#This Row],[29]]),"DNF",    rounds_cum_time[[#This Row],[28]]+laps_times[[#This Row],[29]])</f>
        <v>7.8209490740740739E-2</v>
      </c>
      <c r="AM96" s="127">
        <f>IF(ISBLANK(laps_times[[#This Row],[30]]),"DNF",    rounds_cum_time[[#This Row],[29]]+laps_times[[#This Row],[30]])</f>
        <v>8.1017361111111103E-2</v>
      </c>
      <c r="AN96" s="127">
        <f>IF(ISBLANK(laps_times[[#This Row],[31]]),"DNF",    rounds_cum_time[[#This Row],[30]]+laps_times[[#This Row],[31]])</f>
        <v>8.3688657407407399E-2</v>
      </c>
      <c r="AO96" s="127">
        <f>IF(ISBLANK(laps_times[[#This Row],[32]]),"DNF",    rounds_cum_time[[#This Row],[31]]+laps_times[[#This Row],[32]])</f>
        <v>8.6593749999999997E-2</v>
      </c>
      <c r="AP96" s="127">
        <f>IF(ISBLANK(laps_times[[#This Row],[33]]),"DNF",    rounds_cum_time[[#This Row],[32]]+laps_times[[#This Row],[33]])</f>
        <v>9.0334490740740736E-2</v>
      </c>
      <c r="AQ96" s="127">
        <f>IF(ISBLANK(laps_times[[#This Row],[34]]),"DNF",    rounds_cum_time[[#This Row],[33]]+laps_times[[#This Row],[34]])</f>
        <v>9.3284722222222213E-2</v>
      </c>
      <c r="AR96" s="127">
        <f>IF(ISBLANK(laps_times[[#This Row],[35]]),"DNF",    rounds_cum_time[[#This Row],[34]]+laps_times[[#This Row],[35]])</f>
        <v>9.6136574074074069E-2</v>
      </c>
      <c r="AS96" s="127">
        <f>IF(ISBLANK(laps_times[[#This Row],[36]]),"DNF",    rounds_cum_time[[#This Row],[35]]+laps_times[[#This Row],[36]])</f>
        <v>9.8987268518518509E-2</v>
      </c>
      <c r="AT96" s="127">
        <f>IF(ISBLANK(laps_times[[#This Row],[37]]),"DNF",    rounds_cum_time[[#This Row],[36]]+laps_times[[#This Row],[37]])</f>
        <v>0.10269791666666665</v>
      </c>
      <c r="AU96" s="127">
        <f>IF(ISBLANK(laps_times[[#This Row],[38]]),"DNF",    rounds_cum_time[[#This Row],[37]]+laps_times[[#This Row],[38]])</f>
        <v>0.1064074074074074</v>
      </c>
      <c r="AV96" s="127">
        <f>IF(ISBLANK(laps_times[[#This Row],[39]]),"DNF",    rounds_cum_time[[#This Row],[38]]+laps_times[[#This Row],[39]])</f>
        <v>0.10911458333333332</v>
      </c>
      <c r="AW96" s="127">
        <f>IF(ISBLANK(laps_times[[#This Row],[40]]),"DNF",    rounds_cum_time[[#This Row],[39]]+laps_times[[#This Row],[40]])</f>
        <v>0.11204166666666665</v>
      </c>
      <c r="AX96" s="127">
        <f>IF(ISBLANK(laps_times[[#This Row],[41]]),"DNF",    rounds_cum_time[[#This Row],[40]]+laps_times[[#This Row],[41]])</f>
        <v>0.11497685185185183</v>
      </c>
      <c r="AY96" s="127">
        <f>IF(ISBLANK(laps_times[[#This Row],[42]]),"DNF",    rounds_cum_time[[#This Row],[41]]+laps_times[[#This Row],[42]])</f>
        <v>0.11787962962962961</v>
      </c>
      <c r="AZ96" s="127">
        <f>IF(ISBLANK(laps_times[[#This Row],[43]]),"DNF",    rounds_cum_time[[#This Row],[42]]+laps_times[[#This Row],[43]])</f>
        <v>0.12108680555555554</v>
      </c>
      <c r="BA96" s="127">
        <f>IF(ISBLANK(laps_times[[#This Row],[44]]),"DNF",    rounds_cum_time[[#This Row],[43]]+laps_times[[#This Row],[44]])</f>
        <v>0.12403240740740738</v>
      </c>
      <c r="BB96" s="127">
        <f>IF(ISBLANK(laps_times[[#This Row],[45]]),"DNF",    rounds_cum_time[[#This Row],[44]]+laps_times[[#This Row],[45]])</f>
        <v>0.12708912037037035</v>
      </c>
      <c r="BC96" s="127">
        <f>IF(ISBLANK(laps_times[[#This Row],[46]]),"DNF",    rounds_cum_time[[#This Row],[45]]+laps_times[[#This Row],[46]])</f>
        <v>0.13020601851851848</v>
      </c>
      <c r="BD96" s="127">
        <f>IF(ISBLANK(laps_times[[#This Row],[47]]),"DNF",    rounds_cum_time[[#This Row],[46]]+laps_times[[#This Row],[47]])</f>
        <v>0.13402314814814811</v>
      </c>
      <c r="BE96" s="127">
        <f>IF(ISBLANK(laps_times[[#This Row],[48]]),"DNF",    rounds_cum_time[[#This Row],[47]]+laps_times[[#This Row],[48]])</f>
        <v>0.13722453703703699</v>
      </c>
      <c r="BF96" s="127">
        <f>IF(ISBLANK(laps_times[[#This Row],[49]]),"DNF",    rounds_cum_time[[#This Row],[48]]+laps_times[[#This Row],[49]])</f>
        <v>0.14026851851851849</v>
      </c>
      <c r="BG96" s="127">
        <f>IF(ISBLANK(laps_times[[#This Row],[50]]),"DNF",    rounds_cum_time[[#This Row],[49]]+laps_times[[#This Row],[50]])</f>
        <v>0.14323842592592589</v>
      </c>
      <c r="BH96" s="127">
        <f>IF(ISBLANK(laps_times[[#This Row],[51]]),"DNF",    rounds_cum_time[[#This Row],[50]]+laps_times[[#This Row],[51]])</f>
        <v>0.14626967592592591</v>
      </c>
      <c r="BI96" s="127">
        <f>IF(ISBLANK(laps_times[[#This Row],[52]]),"DNF",    rounds_cum_time[[#This Row],[51]]+laps_times[[#This Row],[52]])</f>
        <v>0.14940277777777775</v>
      </c>
      <c r="BJ96" s="127">
        <f>IF(ISBLANK(laps_times[[#This Row],[53]]),"DNF",    rounds_cum_time[[#This Row],[52]]+laps_times[[#This Row],[53]])</f>
        <v>0.15257523148148144</v>
      </c>
      <c r="BK96" s="127">
        <f>IF(ISBLANK(laps_times[[#This Row],[54]]),"DNF",    rounds_cum_time[[#This Row],[53]]+laps_times[[#This Row],[54]])</f>
        <v>0.15559953703703699</v>
      </c>
      <c r="BL96" s="127">
        <f>IF(ISBLANK(laps_times[[#This Row],[55]]),"DNF",    rounds_cum_time[[#This Row],[54]]+laps_times[[#This Row],[55]])</f>
        <v>0.15862268518518513</v>
      </c>
      <c r="BM96" s="127">
        <f>IF(ISBLANK(laps_times[[#This Row],[56]]),"DNF",    rounds_cum_time[[#This Row],[55]]+laps_times[[#This Row],[56]])</f>
        <v>0.16157523148148142</v>
      </c>
      <c r="BN96" s="127">
        <f>IF(ISBLANK(laps_times[[#This Row],[57]]),"DNF",    rounds_cum_time[[#This Row],[56]]+laps_times[[#This Row],[57]])</f>
        <v>0.16458680555555549</v>
      </c>
      <c r="BO96" s="127">
        <f>IF(ISBLANK(laps_times[[#This Row],[58]]),"DNF",    rounds_cum_time[[#This Row],[57]]+laps_times[[#This Row],[58]])</f>
        <v>0.16803935185185179</v>
      </c>
      <c r="BP96" s="127">
        <f>IF(ISBLANK(laps_times[[#This Row],[59]]),"DNF",    rounds_cum_time[[#This Row],[58]]+laps_times[[#This Row],[59]])</f>
        <v>0.17338194444444438</v>
      </c>
      <c r="BQ96" s="127">
        <f>IF(ISBLANK(laps_times[[#This Row],[60]]),"DNF",    rounds_cum_time[[#This Row],[59]]+laps_times[[#This Row],[60]])</f>
        <v>0.17605324074074066</v>
      </c>
      <c r="BR96" s="127">
        <f>IF(ISBLANK(laps_times[[#This Row],[61]]),"DNF",    rounds_cum_time[[#This Row],[60]]+laps_times[[#This Row],[61]])</f>
        <v>0.17878935185185177</v>
      </c>
      <c r="BS96" s="127">
        <f>IF(ISBLANK(laps_times[[#This Row],[62]]),"DNF",    rounds_cum_time[[#This Row],[61]]+laps_times[[#This Row],[62]])</f>
        <v>0.18154050925925919</v>
      </c>
      <c r="BT96" s="128">
        <f>IF(ISBLANK(laps_times[[#This Row],[63]]),"DNF",    rounds_cum_time[[#This Row],[62]]+laps_times[[#This Row],[63]])</f>
        <v>0.18432986111111105</v>
      </c>
      <c r="BU96" s="128">
        <f>IF(ISBLANK(laps_times[[#This Row],[64]]),"DNF",    rounds_cum_time[[#This Row],[63]]+laps_times[[#This Row],[64]])</f>
        <v>0.18704282407407402</v>
      </c>
    </row>
    <row r="97" spans="2:73" x14ac:dyDescent="0.2">
      <c r="B97" s="124">
        <f>laps_times[[#This Row],[poř]]</f>
        <v>94</v>
      </c>
      <c r="C97" s="125">
        <f>laps_times[[#This Row],[s.č.]]</f>
        <v>46</v>
      </c>
      <c r="D97" s="125" t="str">
        <f>laps_times[[#This Row],[jméno]]</f>
        <v>Keiler Bernhard</v>
      </c>
      <c r="E97" s="126">
        <f>laps_times[[#This Row],[roč]]</f>
        <v>1958</v>
      </c>
      <c r="F97" s="126" t="str">
        <f>laps_times[[#This Row],[kat]]</f>
        <v>M50</v>
      </c>
      <c r="G97" s="126">
        <f>laps_times[[#This Row],[poř_kat]]</f>
        <v>23</v>
      </c>
      <c r="H97" s="125" t="str">
        <f>IF(ISBLANK(laps_times[[#This Row],[klub]]),"-",laps_times[[#This Row],[klub]])</f>
        <v>100 Marathonclub Austria</v>
      </c>
      <c r="I97" s="161">
        <f>laps_times[[#This Row],[celk. čas]]</f>
        <v>0.18819212962962961</v>
      </c>
      <c r="J97" s="127">
        <f>laps_times[[#This Row],[1]]</f>
        <v>3.363425925925926E-3</v>
      </c>
      <c r="K97" s="127">
        <f>IF(ISBLANK(laps_times[[#This Row],[2]]),"DNF",    rounds_cum_time[[#This Row],[1]]+laps_times[[#This Row],[2]])</f>
        <v>6.0428240740740737E-3</v>
      </c>
      <c r="L97" s="127">
        <f>IF(ISBLANK(laps_times[[#This Row],[3]]),"DNF",    rounds_cum_time[[#This Row],[2]]+laps_times[[#This Row],[3]])</f>
        <v>8.726851851851852E-3</v>
      </c>
      <c r="M97" s="127">
        <f>IF(ISBLANK(laps_times[[#This Row],[4]]),"DNF",    rounds_cum_time[[#This Row],[3]]+laps_times[[#This Row],[4]])</f>
        <v>1.1414351851851853E-2</v>
      </c>
      <c r="N97" s="127">
        <f>IF(ISBLANK(laps_times[[#This Row],[5]]),"DNF",    rounds_cum_time[[#This Row],[4]]+laps_times[[#This Row],[5]])</f>
        <v>1.4122685185185186E-2</v>
      </c>
      <c r="O97" s="127">
        <f>IF(ISBLANK(laps_times[[#This Row],[6]]),"DNF",    rounds_cum_time[[#This Row],[5]]+laps_times[[#This Row],[6]])</f>
        <v>1.680324074074074E-2</v>
      </c>
      <c r="P97" s="127">
        <f>IF(ISBLANK(laps_times[[#This Row],[7]]),"DNF",    rounds_cum_time[[#This Row],[6]]+laps_times[[#This Row],[7]])</f>
        <v>1.9407407407407408E-2</v>
      </c>
      <c r="Q97" s="127">
        <f>IF(ISBLANK(laps_times[[#This Row],[8]]),"DNF",    rounds_cum_time[[#This Row],[7]]+laps_times[[#This Row],[8]])</f>
        <v>2.2025462962962962E-2</v>
      </c>
      <c r="R97" s="127">
        <f>IF(ISBLANK(laps_times[[#This Row],[9]]),"DNF",    rounds_cum_time[[#This Row],[8]]+laps_times[[#This Row],[9]])</f>
        <v>2.4641203703703703E-2</v>
      </c>
      <c r="S97" s="127">
        <f>IF(ISBLANK(laps_times[[#This Row],[10]]),"DNF",    rounds_cum_time[[#This Row],[9]]+laps_times[[#This Row],[10]])</f>
        <v>2.7273148148148147E-2</v>
      </c>
      <c r="T97" s="127">
        <f>IF(ISBLANK(laps_times[[#This Row],[11]]),"DNF",    rounds_cum_time[[#This Row],[10]]+laps_times[[#This Row],[11]])</f>
        <v>2.996412037037037E-2</v>
      </c>
      <c r="U97" s="127">
        <f>IF(ISBLANK(laps_times[[#This Row],[12]]),"DNF",    rounds_cum_time[[#This Row],[11]]+laps_times[[#This Row],[12]])</f>
        <v>3.2634259259259259E-2</v>
      </c>
      <c r="V97" s="127">
        <f>IF(ISBLANK(laps_times[[#This Row],[13]]),"DNF",    rounds_cum_time[[#This Row],[12]]+laps_times[[#This Row],[13]])</f>
        <v>3.5273148148148151E-2</v>
      </c>
      <c r="W97" s="127">
        <f>IF(ISBLANK(laps_times[[#This Row],[14]]),"DNF",    rounds_cum_time[[#This Row],[13]]+laps_times[[#This Row],[14]])</f>
        <v>3.7936342592592598E-2</v>
      </c>
      <c r="X97" s="127">
        <f>IF(ISBLANK(laps_times[[#This Row],[15]]),"DNF",    rounds_cum_time[[#This Row],[14]]+laps_times[[#This Row],[15]])</f>
        <v>4.0625000000000008E-2</v>
      </c>
      <c r="Y97" s="127">
        <f>IF(ISBLANK(laps_times[[#This Row],[16]]),"DNF",    rounds_cum_time[[#This Row],[15]]+laps_times[[#This Row],[16]])</f>
        <v>4.3313657407407419E-2</v>
      </c>
      <c r="Z97" s="127">
        <f>IF(ISBLANK(laps_times[[#This Row],[17]]),"DNF",    rounds_cum_time[[#This Row],[16]]+laps_times[[#This Row],[17]])</f>
        <v>4.6075231481481495E-2</v>
      </c>
      <c r="AA97" s="127">
        <f>IF(ISBLANK(laps_times[[#This Row],[18]]),"DNF",    rounds_cum_time[[#This Row],[17]]+laps_times[[#This Row],[18]])</f>
        <v>4.8802083333333343E-2</v>
      </c>
      <c r="AB97" s="127">
        <f>IF(ISBLANK(laps_times[[#This Row],[19]]),"DNF",    rounds_cum_time[[#This Row],[18]]+laps_times[[#This Row],[19]])</f>
        <v>5.1546296296296305E-2</v>
      </c>
      <c r="AC97" s="127">
        <f>IF(ISBLANK(laps_times[[#This Row],[20]]),"DNF",    rounds_cum_time[[#This Row],[19]]+laps_times[[#This Row],[20]])</f>
        <v>5.4296296296296308E-2</v>
      </c>
      <c r="AD97" s="127">
        <f>IF(ISBLANK(laps_times[[#This Row],[21]]),"DNF",    rounds_cum_time[[#This Row],[20]]+laps_times[[#This Row],[21]])</f>
        <v>5.7041666666666678E-2</v>
      </c>
      <c r="AE97" s="127">
        <f>IF(ISBLANK(laps_times[[#This Row],[22]]),"DNF",    rounds_cum_time[[#This Row],[21]]+laps_times[[#This Row],[22]])</f>
        <v>5.9778935185185199E-2</v>
      </c>
      <c r="AF97" s="127">
        <f>IF(ISBLANK(laps_times[[#This Row],[23]]),"DNF",    rounds_cum_time[[#This Row],[22]]+laps_times[[#This Row],[23]])</f>
        <v>6.2601851851851867E-2</v>
      </c>
      <c r="AG97" s="127">
        <f>IF(ISBLANK(laps_times[[#This Row],[24]]),"DNF",    rounds_cum_time[[#This Row],[23]]+laps_times[[#This Row],[24]])</f>
        <v>6.5395833333333347E-2</v>
      </c>
      <c r="AH97" s="127">
        <f>IF(ISBLANK(laps_times[[#This Row],[25]]),"DNF",    rounds_cum_time[[#This Row],[24]]+laps_times[[#This Row],[25]])</f>
        <v>6.8197916666666678E-2</v>
      </c>
      <c r="AI97" s="127">
        <f>IF(ISBLANK(laps_times[[#This Row],[26]]),"DNF",    rounds_cum_time[[#This Row],[25]]+laps_times[[#This Row],[26]])</f>
        <v>7.1021990740740754E-2</v>
      </c>
      <c r="AJ97" s="127">
        <f>IF(ISBLANK(laps_times[[#This Row],[27]]),"DNF",    rounds_cum_time[[#This Row],[26]]+laps_times[[#This Row],[27]])</f>
        <v>7.3834490740740749E-2</v>
      </c>
      <c r="AK97" s="127">
        <f>IF(ISBLANK(laps_times[[#This Row],[28]]),"DNF",    rounds_cum_time[[#This Row],[27]]+laps_times[[#This Row],[28]])</f>
        <v>7.7039351851851859E-2</v>
      </c>
      <c r="AL97" s="127">
        <f>IF(ISBLANK(laps_times[[#This Row],[29]]),"DNF",    rounds_cum_time[[#This Row],[28]]+laps_times[[#This Row],[29]])</f>
        <v>7.9875000000000002E-2</v>
      </c>
      <c r="AM97" s="127">
        <f>IF(ISBLANK(laps_times[[#This Row],[30]]),"DNF",    rounds_cum_time[[#This Row],[29]]+laps_times[[#This Row],[30]])</f>
        <v>8.2729166666666673E-2</v>
      </c>
      <c r="AN97" s="127">
        <f>IF(ISBLANK(laps_times[[#This Row],[31]]),"DNF",    rounds_cum_time[[#This Row],[30]]+laps_times[[#This Row],[31]])</f>
        <v>8.5598379629629642E-2</v>
      </c>
      <c r="AO97" s="127">
        <f>IF(ISBLANK(laps_times[[#This Row],[32]]),"DNF",    rounds_cum_time[[#This Row],[31]]+laps_times[[#This Row],[32]])</f>
        <v>8.8469907407407414E-2</v>
      </c>
      <c r="AP97" s="127">
        <f>IF(ISBLANK(laps_times[[#This Row],[33]]),"DNF",    rounds_cum_time[[#This Row],[32]]+laps_times[[#This Row],[33]])</f>
        <v>9.1339120370370383E-2</v>
      </c>
      <c r="AQ97" s="127">
        <f>IF(ISBLANK(laps_times[[#This Row],[34]]),"DNF",    rounds_cum_time[[#This Row],[33]]+laps_times[[#This Row],[34]])</f>
        <v>9.419212962962964E-2</v>
      </c>
      <c r="AR97" s="127">
        <f>IF(ISBLANK(laps_times[[#This Row],[35]]),"DNF",    rounds_cum_time[[#This Row],[34]]+laps_times[[#This Row],[35]])</f>
        <v>9.7440972222222227E-2</v>
      </c>
      <c r="AS97" s="127">
        <f>IF(ISBLANK(laps_times[[#This Row],[36]]),"DNF",    rounds_cum_time[[#This Row],[35]]+laps_times[[#This Row],[36]])</f>
        <v>0.10031712962962963</v>
      </c>
      <c r="AT97" s="127">
        <f>IF(ISBLANK(laps_times[[#This Row],[37]]),"DNF",    rounds_cum_time[[#This Row],[36]]+laps_times[[#This Row],[37]])</f>
        <v>0.1032025462962963</v>
      </c>
      <c r="AU97" s="127">
        <f>IF(ISBLANK(laps_times[[#This Row],[38]]),"DNF",    rounds_cum_time[[#This Row],[37]]+laps_times[[#This Row],[38]])</f>
        <v>0.10617824074074074</v>
      </c>
      <c r="AV97" s="127">
        <f>IF(ISBLANK(laps_times[[#This Row],[39]]),"DNF",    rounds_cum_time[[#This Row],[38]]+laps_times[[#This Row],[39]])</f>
        <v>0.1091087962962963</v>
      </c>
      <c r="AW97" s="127">
        <f>IF(ISBLANK(laps_times[[#This Row],[40]]),"DNF",    rounds_cum_time[[#This Row],[39]]+laps_times[[#This Row],[40]])</f>
        <v>0.11209722222222222</v>
      </c>
      <c r="AX97" s="127">
        <f>IF(ISBLANK(laps_times[[#This Row],[41]]),"DNF",    rounds_cum_time[[#This Row],[40]]+laps_times[[#This Row],[41]])</f>
        <v>0.1150613425925926</v>
      </c>
      <c r="AY97" s="127">
        <f>IF(ISBLANK(laps_times[[#This Row],[42]]),"DNF",    rounds_cum_time[[#This Row],[41]]+laps_times[[#This Row],[42]])</f>
        <v>0.11841782407407409</v>
      </c>
      <c r="AZ97" s="127">
        <f>IF(ISBLANK(laps_times[[#This Row],[43]]),"DNF",    rounds_cum_time[[#This Row],[42]]+laps_times[[#This Row],[43]])</f>
        <v>0.12139467592592594</v>
      </c>
      <c r="BA97" s="127">
        <f>IF(ISBLANK(laps_times[[#This Row],[44]]),"DNF",    rounds_cum_time[[#This Row],[43]]+laps_times[[#This Row],[44]])</f>
        <v>0.12442476851851854</v>
      </c>
      <c r="BB97" s="127">
        <f>IF(ISBLANK(laps_times[[#This Row],[45]]),"DNF",    rounds_cum_time[[#This Row],[44]]+laps_times[[#This Row],[45]])</f>
        <v>0.12744097222222225</v>
      </c>
      <c r="BC97" s="127">
        <f>IF(ISBLANK(laps_times[[#This Row],[46]]),"DNF",    rounds_cum_time[[#This Row],[45]]+laps_times[[#This Row],[46]])</f>
        <v>0.13046643518518522</v>
      </c>
      <c r="BD97" s="127">
        <f>IF(ISBLANK(laps_times[[#This Row],[47]]),"DNF",    rounds_cum_time[[#This Row],[46]]+laps_times[[#This Row],[47]])</f>
        <v>0.1334953703703704</v>
      </c>
      <c r="BE97" s="127">
        <f>IF(ISBLANK(laps_times[[#This Row],[48]]),"DNF",    rounds_cum_time[[#This Row],[47]]+laps_times[[#This Row],[48]])</f>
        <v>0.13695949074074076</v>
      </c>
      <c r="BF97" s="127">
        <f>IF(ISBLANK(laps_times[[#This Row],[49]]),"DNF",    rounds_cum_time[[#This Row],[48]]+laps_times[[#This Row],[49]])</f>
        <v>0.14004050925925929</v>
      </c>
      <c r="BG97" s="127">
        <f>IF(ISBLANK(laps_times[[#This Row],[50]]),"DNF",    rounds_cum_time[[#This Row],[49]]+laps_times[[#This Row],[50]])</f>
        <v>0.14314351851851856</v>
      </c>
      <c r="BH97" s="127">
        <f>IF(ISBLANK(laps_times[[#This Row],[51]]),"DNF",    rounds_cum_time[[#This Row],[50]]+laps_times[[#This Row],[51]])</f>
        <v>0.14625000000000005</v>
      </c>
      <c r="BI97" s="127">
        <f>IF(ISBLANK(laps_times[[#This Row],[52]]),"DNF",    rounds_cum_time[[#This Row],[51]]+laps_times[[#This Row],[52]])</f>
        <v>0.14938888888888893</v>
      </c>
      <c r="BJ97" s="127">
        <f>IF(ISBLANK(laps_times[[#This Row],[53]]),"DNF",    rounds_cum_time[[#This Row],[52]]+laps_times[[#This Row],[53]])</f>
        <v>0.15250462962962968</v>
      </c>
      <c r="BK97" s="127">
        <f>IF(ISBLANK(laps_times[[#This Row],[54]]),"DNF",    rounds_cum_time[[#This Row],[53]]+laps_times[[#This Row],[54]])</f>
        <v>0.15604745370370376</v>
      </c>
      <c r="BL97" s="127">
        <f>IF(ISBLANK(laps_times[[#This Row],[55]]),"DNF",    rounds_cum_time[[#This Row],[54]]+laps_times[[#This Row],[55]])</f>
        <v>0.15921875000000005</v>
      </c>
      <c r="BM97" s="127">
        <f>IF(ISBLANK(laps_times[[#This Row],[56]]),"DNF",    rounds_cum_time[[#This Row],[55]]+laps_times[[#This Row],[56]])</f>
        <v>0.16237500000000005</v>
      </c>
      <c r="BN97" s="127">
        <f>IF(ISBLANK(laps_times[[#This Row],[57]]),"DNF",    rounds_cum_time[[#This Row],[56]]+laps_times[[#This Row],[57]])</f>
        <v>0.16555671296296301</v>
      </c>
      <c r="BO97" s="127">
        <f>IF(ISBLANK(laps_times[[#This Row],[58]]),"DNF",    rounds_cum_time[[#This Row],[57]]+laps_times[[#This Row],[58]])</f>
        <v>0.16874884259259265</v>
      </c>
      <c r="BP97" s="127">
        <f>IF(ISBLANK(laps_times[[#This Row],[59]]),"DNF",    rounds_cum_time[[#This Row],[58]]+laps_times[[#This Row],[59]])</f>
        <v>0.17222569444444449</v>
      </c>
      <c r="BQ97" s="127">
        <f>IF(ISBLANK(laps_times[[#This Row],[60]]),"DNF",    rounds_cum_time[[#This Row],[59]]+laps_times[[#This Row],[60]])</f>
        <v>0.17540856481481487</v>
      </c>
      <c r="BR97" s="127">
        <f>IF(ISBLANK(laps_times[[#This Row],[61]]),"DNF",    rounds_cum_time[[#This Row],[60]]+laps_times[[#This Row],[61]])</f>
        <v>0.17860763888888895</v>
      </c>
      <c r="BS97" s="127">
        <f>IF(ISBLANK(laps_times[[#This Row],[62]]),"DNF",    rounds_cum_time[[#This Row],[61]]+laps_times[[#This Row],[62]])</f>
        <v>0.18181134259259266</v>
      </c>
      <c r="BT97" s="128">
        <f>IF(ISBLANK(laps_times[[#This Row],[63]]),"DNF",    rounds_cum_time[[#This Row],[62]]+laps_times[[#This Row],[63]])</f>
        <v>0.18503935185185191</v>
      </c>
      <c r="BU97" s="128">
        <f>IF(ISBLANK(laps_times[[#This Row],[64]]),"DNF",    rounds_cum_time[[#This Row],[63]]+laps_times[[#This Row],[64]])</f>
        <v>0.1881921296296297</v>
      </c>
    </row>
    <row r="98" spans="2:73" x14ac:dyDescent="0.2">
      <c r="B98" s="124">
        <f>laps_times[[#This Row],[poř]]</f>
        <v>95</v>
      </c>
      <c r="C98" s="125">
        <f>laps_times[[#This Row],[s.č.]]</f>
        <v>120</v>
      </c>
      <c r="D98" s="125" t="str">
        <f>laps_times[[#This Row],[jméno]]</f>
        <v>Svoboda Václav</v>
      </c>
      <c r="E98" s="126">
        <f>laps_times[[#This Row],[roč]]</f>
        <v>1949</v>
      </c>
      <c r="F98" s="126" t="str">
        <f>laps_times[[#This Row],[kat]]</f>
        <v>M60</v>
      </c>
      <c r="G98" s="126">
        <f>laps_times[[#This Row],[poř_kat]]</f>
        <v>7</v>
      </c>
      <c r="H98" s="125" t="str">
        <f>IF(ISBLANK(laps_times[[#This Row],[klub]]),"-",laps_times[[#This Row],[klub]])</f>
        <v>JKM Č.Budějovice</v>
      </c>
      <c r="I98" s="161">
        <f>laps_times[[#This Row],[celk. čas]]</f>
        <v>0.19003241898148149</v>
      </c>
      <c r="J98" s="127">
        <f>laps_times[[#This Row],[1]]</f>
        <v>2.7685185185185187E-3</v>
      </c>
      <c r="K98" s="127">
        <f>IF(ISBLANK(laps_times[[#This Row],[2]]),"DNF",    rounds_cum_time[[#This Row],[1]]+laps_times[[#This Row],[2]])</f>
        <v>5.053240740740741E-3</v>
      </c>
      <c r="L98" s="127">
        <f>IF(ISBLANK(laps_times[[#This Row],[3]]),"DNF",    rounds_cum_time[[#This Row],[2]]+laps_times[[#This Row],[3]])</f>
        <v>7.3564814814814812E-3</v>
      </c>
      <c r="M98" s="127">
        <f>IF(ISBLANK(laps_times[[#This Row],[4]]),"DNF",    rounds_cum_time[[#This Row],[3]]+laps_times[[#This Row],[4]])</f>
        <v>9.6631944444444447E-3</v>
      </c>
      <c r="N98" s="127">
        <f>IF(ISBLANK(laps_times[[#This Row],[5]]),"DNF",    rounds_cum_time[[#This Row],[4]]+laps_times[[#This Row],[5]])</f>
        <v>1.1959490740740741E-2</v>
      </c>
      <c r="O98" s="127">
        <f>IF(ISBLANK(laps_times[[#This Row],[6]]),"DNF",    rounds_cum_time[[#This Row],[5]]+laps_times[[#This Row],[6]])</f>
        <v>1.429050925925926E-2</v>
      </c>
      <c r="P98" s="127">
        <f>IF(ISBLANK(laps_times[[#This Row],[7]]),"DNF",    rounds_cum_time[[#This Row],[6]]+laps_times[[#This Row],[7]])</f>
        <v>1.6575231481481482E-2</v>
      </c>
      <c r="Q98" s="127">
        <f>IF(ISBLANK(laps_times[[#This Row],[8]]),"DNF",    rounds_cum_time[[#This Row],[7]]+laps_times[[#This Row],[8]])</f>
        <v>1.8890046296296297E-2</v>
      </c>
      <c r="R98" s="127">
        <f>IF(ISBLANK(laps_times[[#This Row],[9]]),"DNF",    rounds_cum_time[[#This Row],[8]]+laps_times[[#This Row],[9]])</f>
        <v>2.1197916666666667E-2</v>
      </c>
      <c r="S98" s="127">
        <f>IF(ISBLANK(laps_times[[#This Row],[10]]),"DNF",    rounds_cum_time[[#This Row],[9]]+laps_times[[#This Row],[10]])</f>
        <v>2.3530092592592592E-2</v>
      </c>
      <c r="T98" s="127">
        <f>IF(ISBLANK(laps_times[[#This Row],[11]]),"DNF",    rounds_cum_time[[#This Row],[10]]+laps_times[[#This Row],[11]])</f>
        <v>2.5843749999999999E-2</v>
      </c>
      <c r="U98" s="127">
        <f>IF(ISBLANK(laps_times[[#This Row],[12]]),"DNF",    rounds_cum_time[[#This Row],[11]]+laps_times[[#This Row],[12]])</f>
        <v>2.8122685185185185E-2</v>
      </c>
      <c r="V98" s="127">
        <f>IF(ISBLANK(laps_times[[#This Row],[13]]),"DNF",    rounds_cum_time[[#This Row],[12]]+laps_times[[#This Row],[13]])</f>
        <v>3.0429398148148146E-2</v>
      </c>
      <c r="W98" s="127">
        <f>IF(ISBLANK(laps_times[[#This Row],[14]]),"DNF",    rounds_cum_time[[#This Row],[13]]+laps_times[[#This Row],[14]])</f>
        <v>3.2767361111111108E-2</v>
      </c>
      <c r="X98" s="127">
        <f>IF(ISBLANK(laps_times[[#This Row],[15]]),"DNF",    rounds_cum_time[[#This Row],[14]]+laps_times[[#This Row],[15]])</f>
        <v>3.5126157407407405E-2</v>
      </c>
      <c r="Y98" s="127">
        <f>IF(ISBLANK(laps_times[[#This Row],[16]]),"DNF",    rounds_cum_time[[#This Row],[15]]+laps_times[[#This Row],[16]])</f>
        <v>3.7527777777777778E-2</v>
      </c>
      <c r="Z98" s="127">
        <f>IF(ISBLANK(laps_times[[#This Row],[17]]),"DNF",    rounds_cum_time[[#This Row],[16]]+laps_times[[#This Row],[17]])</f>
        <v>3.9929398148148151E-2</v>
      </c>
      <c r="AA98" s="127">
        <f>IF(ISBLANK(laps_times[[#This Row],[18]]),"DNF",    rounds_cum_time[[#This Row],[17]]+laps_times[[#This Row],[18]])</f>
        <v>4.2299768518518521E-2</v>
      </c>
      <c r="AB98" s="127">
        <f>IF(ISBLANK(laps_times[[#This Row],[19]]),"DNF",    rounds_cum_time[[#This Row],[18]]+laps_times[[#This Row],[19]])</f>
        <v>4.4655092592592593E-2</v>
      </c>
      <c r="AC98" s="127">
        <f>IF(ISBLANK(laps_times[[#This Row],[20]]),"DNF",    rounds_cum_time[[#This Row],[19]]+laps_times[[#This Row],[20]])</f>
        <v>4.7034722222222221E-2</v>
      </c>
      <c r="AD98" s="127">
        <f>IF(ISBLANK(laps_times[[#This Row],[21]]),"DNF",    rounds_cum_time[[#This Row],[20]]+laps_times[[#This Row],[21]])</f>
        <v>4.9430555555555554E-2</v>
      </c>
      <c r="AE98" s="127">
        <f>IF(ISBLANK(laps_times[[#This Row],[22]]),"DNF",    rounds_cum_time[[#This Row],[21]]+laps_times[[#This Row],[22]])</f>
        <v>5.1844907407407409E-2</v>
      </c>
      <c r="AF98" s="127">
        <f>IF(ISBLANK(laps_times[[#This Row],[23]]),"DNF",    rounds_cum_time[[#This Row],[22]]+laps_times[[#This Row],[23]])</f>
        <v>5.4319444444444448E-2</v>
      </c>
      <c r="AG98" s="127">
        <f>IF(ISBLANK(laps_times[[#This Row],[24]]),"DNF",    rounds_cum_time[[#This Row],[23]]+laps_times[[#This Row],[24]])</f>
        <v>5.6787037037037039E-2</v>
      </c>
      <c r="AH98" s="127">
        <f>IF(ISBLANK(laps_times[[#This Row],[25]]),"DNF",    rounds_cum_time[[#This Row],[24]]+laps_times[[#This Row],[25]])</f>
        <v>5.9288194444444449E-2</v>
      </c>
      <c r="AI98" s="127">
        <f>IF(ISBLANK(laps_times[[#This Row],[26]]),"DNF",    rounds_cum_time[[#This Row],[25]]+laps_times[[#This Row],[26]])</f>
        <v>6.1766203703703705E-2</v>
      </c>
      <c r="AJ98" s="127">
        <f>IF(ISBLANK(laps_times[[#This Row],[27]]),"DNF",    rounds_cum_time[[#This Row],[26]]+laps_times[[#This Row],[27]])</f>
        <v>6.4181712962962961E-2</v>
      </c>
      <c r="AK98" s="127">
        <f>IF(ISBLANK(laps_times[[#This Row],[28]]),"DNF",    rounds_cum_time[[#This Row],[27]]+laps_times[[#This Row],[28]])</f>
        <v>6.6649305555555552E-2</v>
      </c>
      <c r="AL98" s="127">
        <f>IF(ISBLANK(laps_times[[#This Row],[29]]),"DNF",    rounds_cum_time[[#This Row],[28]]+laps_times[[#This Row],[29]])</f>
        <v>6.9171296296296286E-2</v>
      </c>
      <c r="AM98" s="127">
        <f>IF(ISBLANK(laps_times[[#This Row],[30]]),"DNF",    rounds_cum_time[[#This Row],[29]]+laps_times[[#This Row],[30]])</f>
        <v>7.1715277777777767E-2</v>
      </c>
      <c r="AN98" s="127">
        <f>IF(ISBLANK(laps_times[[#This Row],[31]]),"DNF",    rounds_cum_time[[#This Row],[30]]+laps_times[[#This Row],[31]])</f>
        <v>7.4484953703703699E-2</v>
      </c>
      <c r="AO98" s="127">
        <f>IF(ISBLANK(laps_times[[#This Row],[32]]),"DNF",    rounds_cum_time[[#This Row],[31]]+laps_times[[#This Row],[32]])</f>
        <v>7.707754629629629E-2</v>
      </c>
      <c r="AP98" s="127">
        <f>IF(ISBLANK(laps_times[[#This Row],[33]]),"DNF",    rounds_cum_time[[#This Row],[32]]+laps_times[[#This Row],[33]])</f>
        <v>7.9745370370370369E-2</v>
      </c>
      <c r="AQ98" s="127">
        <f>IF(ISBLANK(laps_times[[#This Row],[34]]),"DNF",    rounds_cum_time[[#This Row],[33]]+laps_times[[#This Row],[34]])</f>
        <v>8.2487268518518522E-2</v>
      </c>
      <c r="AR98" s="127">
        <f>IF(ISBLANK(laps_times[[#This Row],[35]]),"DNF",    rounds_cum_time[[#This Row],[34]]+laps_times[[#This Row],[35]])</f>
        <v>8.537268518518519E-2</v>
      </c>
      <c r="AS98" s="127">
        <f>IF(ISBLANK(laps_times[[#This Row],[36]]),"DNF",    rounds_cum_time[[#This Row],[35]]+laps_times[[#This Row],[36]])</f>
        <v>8.8296296296296303E-2</v>
      </c>
      <c r="AT98" s="127">
        <f>IF(ISBLANK(laps_times[[#This Row],[37]]),"DNF",    rounds_cum_time[[#This Row],[36]]+laps_times[[#This Row],[37]])</f>
        <v>9.1391203703703711E-2</v>
      </c>
      <c r="AU98" s="127">
        <f>IF(ISBLANK(laps_times[[#This Row],[38]]),"DNF",    rounds_cum_time[[#This Row],[37]]+laps_times[[#This Row],[38]])</f>
        <v>9.4519675925925931E-2</v>
      </c>
      <c r="AV98" s="127">
        <f>IF(ISBLANK(laps_times[[#This Row],[39]]),"DNF",    rounds_cum_time[[#This Row],[38]]+laps_times[[#This Row],[39]])</f>
        <v>9.7663194444444448E-2</v>
      </c>
      <c r="AW98" s="127">
        <f>IF(ISBLANK(laps_times[[#This Row],[40]]),"DNF",    rounds_cum_time[[#This Row],[39]]+laps_times[[#This Row],[40]])</f>
        <v>0.10083101851851853</v>
      </c>
      <c r="AX98" s="127">
        <f>IF(ISBLANK(laps_times[[#This Row],[41]]),"DNF",    rounds_cum_time[[#This Row],[40]]+laps_times[[#This Row],[41]])</f>
        <v>0.10393750000000002</v>
      </c>
      <c r="AY98" s="127">
        <f>IF(ISBLANK(laps_times[[#This Row],[42]]),"DNF",    rounds_cum_time[[#This Row],[41]]+laps_times[[#This Row],[42]])</f>
        <v>0.10722453703703705</v>
      </c>
      <c r="AZ98" s="127">
        <f>IF(ISBLANK(laps_times[[#This Row],[43]]),"DNF",    rounds_cum_time[[#This Row],[42]]+laps_times[[#This Row],[43]])</f>
        <v>0.11051041666666668</v>
      </c>
      <c r="BA98" s="127">
        <f>IF(ISBLANK(laps_times[[#This Row],[44]]),"DNF",    rounds_cum_time[[#This Row],[43]]+laps_times[[#This Row],[44]])</f>
        <v>0.11424305555555557</v>
      </c>
      <c r="BB98" s="127">
        <f>IF(ISBLANK(laps_times[[#This Row],[45]]),"DNF",    rounds_cum_time[[#This Row],[44]]+laps_times[[#This Row],[45]])</f>
        <v>0.11777083333333335</v>
      </c>
      <c r="BC98" s="127">
        <f>IF(ISBLANK(laps_times[[#This Row],[46]]),"DNF",    rounds_cum_time[[#This Row],[45]]+laps_times[[#This Row],[46]])</f>
        <v>0.12163194444444446</v>
      </c>
      <c r="BD98" s="127">
        <f>IF(ISBLANK(laps_times[[#This Row],[47]]),"DNF",    rounds_cum_time[[#This Row],[46]]+laps_times[[#This Row],[47]])</f>
        <v>0.12477314814814816</v>
      </c>
      <c r="BE98" s="127">
        <f>IF(ISBLANK(laps_times[[#This Row],[48]]),"DNF",    rounds_cum_time[[#This Row],[47]]+laps_times[[#This Row],[48]])</f>
        <v>0.12833796296296299</v>
      </c>
      <c r="BF98" s="127">
        <f>IF(ISBLANK(laps_times[[#This Row],[49]]),"DNF",    rounds_cum_time[[#This Row],[48]]+laps_times[[#This Row],[49]])</f>
        <v>0.13277430555555558</v>
      </c>
      <c r="BG98" s="127">
        <f>IF(ISBLANK(laps_times[[#This Row],[50]]),"DNF",    rounds_cum_time[[#This Row],[49]]+laps_times[[#This Row],[50]])</f>
        <v>0.13674305555555558</v>
      </c>
      <c r="BH98" s="127">
        <f>IF(ISBLANK(laps_times[[#This Row],[51]]),"DNF",    rounds_cum_time[[#This Row],[50]]+laps_times[[#This Row],[51]])</f>
        <v>0.14078125000000002</v>
      </c>
      <c r="BI98" s="127">
        <f>IF(ISBLANK(laps_times[[#This Row],[52]]),"DNF",    rounds_cum_time[[#This Row],[51]]+laps_times[[#This Row],[52]])</f>
        <v>0.14459837962962965</v>
      </c>
      <c r="BJ98" s="127">
        <f>IF(ISBLANK(laps_times[[#This Row],[53]]),"DNF",    rounds_cum_time[[#This Row],[52]]+laps_times[[#This Row],[53]])</f>
        <v>0.1486851851851852</v>
      </c>
      <c r="BK98" s="127">
        <f>IF(ISBLANK(laps_times[[#This Row],[54]]),"DNF",    rounds_cum_time[[#This Row],[53]]+laps_times[[#This Row],[54]])</f>
        <v>0.15237731481481484</v>
      </c>
      <c r="BL98" s="127">
        <f>IF(ISBLANK(laps_times[[#This Row],[55]]),"DNF",    rounds_cum_time[[#This Row],[54]]+laps_times[[#This Row],[55]])</f>
        <v>0.15619212962962967</v>
      </c>
      <c r="BM98" s="127">
        <f>IF(ISBLANK(laps_times[[#This Row],[56]]),"DNF",    rounds_cum_time[[#This Row],[55]]+laps_times[[#This Row],[56]])</f>
        <v>0.1599467592592593</v>
      </c>
      <c r="BN98" s="127">
        <f>IF(ISBLANK(laps_times[[#This Row],[57]]),"DNF",    rounds_cum_time[[#This Row],[56]]+laps_times[[#This Row],[57]])</f>
        <v>0.16380787037037042</v>
      </c>
      <c r="BO98" s="127">
        <f>IF(ISBLANK(laps_times[[#This Row],[58]]),"DNF",    rounds_cum_time[[#This Row],[57]]+laps_times[[#This Row],[58]])</f>
        <v>0.16809375000000004</v>
      </c>
      <c r="BP98" s="127">
        <f>IF(ISBLANK(laps_times[[#This Row],[59]]),"DNF",    rounds_cum_time[[#This Row],[58]]+laps_times[[#This Row],[59]])</f>
        <v>0.17228356481481485</v>
      </c>
      <c r="BQ98" s="127">
        <f>IF(ISBLANK(laps_times[[#This Row],[60]]),"DNF",    rounds_cum_time[[#This Row],[59]]+laps_times[[#This Row],[60]])</f>
        <v>0.17639467592592598</v>
      </c>
      <c r="BR98" s="127">
        <f>IF(ISBLANK(laps_times[[#This Row],[61]]),"DNF",    rounds_cum_time[[#This Row],[60]]+laps_times[[#This Row],[61]])</f>
        <v>0.18023842592592598</v>
      </c>
      <c r="BS98" s="127">
        <f>IF(ISBLANK(laps_times[[#This Row],[62]]),"DNF",    rounds_cum_time[[#This Row],[61]]+laps_times[[#This Row],[62]])</f>
        <v>0.18354282407407413</v>
      </c>
      <c r="BT98" s="128">
        <f>IF(ISBLANK(laps_times[[#This Row],[63]]),"DNF",    rounds_cum_time[[#This Row],[62]]+laps_times[[#This Row],[63]])</f>
        <v>0.18680902777777783</v>
      </c>
      <c r="BU98" s="128">
        <f>IF(ISBLANK(laps_times[[#This Row],[64]]),"DNF",    rounds_cum_time[[#This Row],[63]]+laps_times[[#This Row],[64]])</f>
        <v>0.19003240740740746</v>
      </c>
    </row>
    <row r="99" spans="2:73" x14ac:dyDescent="0.2">
      <c r="B99" s="124">
        <f>laps_times[[#This Row],[poř]]</f>
        <v>96</v>
      </c>
      <c r="C99" s="125">
        <f>laps_times[[#This Row],[s.č.]]</f>
        <v>140</v>
      </c>
      <c r="D99" s="125" t="str">
        <f>laps_times[[#This Row],[jméno]]</f>
        <v>Vostrý Miroslav</v>
      </c>
      <c r="E99" s="126">
        <f>laps_times[[#This Row],[roč]]</f>
        <v>1977</v>
      </c>
      <c r="F99" s="126" t="str">
        <f>laps_times[[#This Row],[kat]]</f>
        <v>M40</v>
      </c>
      <c r="G99" s="126">
        <f>laps_times[[#This Row],[poř_kat]]</f>
        <v>29</v>
      </c>
      <c r="H99" s="125" t="str">
        <f>IF(ISBLANK(laps_times[[#This Row],[klub]]),"-",laps_times[[#This Row],[klub]])</f>
        <v>MK Kladno</v>
      </c>
      <c r="I99" s="161">
        <f>laps_times[[#This Row],[celk. čas]]</f>
        <v>0.19244328703703703</v>
      </c>
      <c r="J99" s="127">
        <f>laps_times[[#This Row],[1]]</f>
        <v>2.8912037037037036E-3</v>
      </c>
      <c r="K99" s="127">
        <f>IF(ISBLANK(laps_times[[#This Row],[2]]),"DNF",    rounds_cum_time[[#This Row],[1]]+laps_times[[#This Row],[2]])</f>
        <v>5.1111111111111114E-3</v>
      </c>
      <c r="L99" s="127">
        <f>IF(ISBLANK(laps_times[[#This Row],[3]]),"DNF",    rounds_cum_time[[#This Row],[2]]+laps_times[[#This Row],[3]])</f>
        <v>7.4965277777777782E-3</v>
      </c>
      <c r="M99" s="127">
        <f>IF(ISBLANK(laps_times[[#This Row],[4]]),"DNF",    rounds_cum_time[[#This Row],[3]]+laps_times[[#This Row],[4]])</f>
        <v>9.8379629629629633E-3</v>
      </c>
      <c r="N99" s="127">
        <f>IF(ISBLANK(laps_times[[#This Row],[5]]),"DNF",    rounds_cum_time[[#This Row],[4]]+laps_times[[#This Row],[5]])</f>
        <v>1.2070601851851851E-2</v>
      </c>
      <c r="O99" s="127">
        <f>IF(ISBLANK(laps_times[[#This Row],[6]]),"DNF",    rounds_cum_time[[#This Row],[5]]+laps_times[[#This Row],[6]])</f>
        <v>1.4322916666666666E-2</v>
      </c>
      <c r="P99" s="127">
        <f>IF(ISBLANK(laps_times[[#This Row],[7]]),"DNF",    rounds_cum_time[[#This Row],[6]]+laps_times[[#This Row],[7]])</f>
        <v>1.6636574074074074E-2</v>
      </c>
      <c r="Q99" s="127">
        <f>IF(ISBLANK(laps_times[[#This Row],[8]]),"DNF",    rounds_cum_time[[#This Row],[7]]+laps_times[[#This Row],[8]])</f>
        <v>1.8949074074074073E-2</v>
      </c>
      <c r="R99" s="127">
        <f>IF(ISBLANK(laps_times[[#This Row],[9]]),"DNF",    rounds_cum_time[[#This Row],[8]]+laps_times[[#This Row],[9]])</f>
        <v>2.1366898148148149E-2</v>
      </c>
      <c r="S99" s="127">
        <f>IF(ISBLANK(laps_times[[#This Row],[10]]),"DNF",    rounds_cum_time[[#This Row],[9]]+laps_times[[#This Row],[10]])</f>
        <v>2.3751157407407408E-2</v>
      </c>
      <c r="T99" s="127">
        <f>IF(ISBLANK(laps_times[[#This Row],[11]]),"DNF",    rounds_cum_time[[#This Row],[10]]+laps_times[[#This Row],[11]])</f>
        <v>2.6324074074074076E-2</v>
      </c>
      <c r="U99" s="127">
        <f>IF(ISBLANK(laps_times[[#This Row],[12]]),"DNF",    rounds_cum_time[[#This Row],[11]]+laps_times[[#This Row],[12]])</f>
        <v>2.8701388888888891E-2</v>
      </c>
      <c r="V99" s="127">
        <f>IF(ISBLANK(laps_times[[#This Row],[13]]),"DNF",    rounds_cum_time[[#This Row],[12]]+laps_times[[#This Row],[13]])</f>
        <v>3.107638888888889E-2</v>
      </c>
      <c r="W99" s="127">
        <f>IF(ISBLANK(laps_times[[#This Row],[14]]),"DNF",    rounds_cum_time[[#This Row],[13]]+laps_times[[#This Row],[14]])</f>
        <v>3.3460648148148149E-2</v>
      </c>
      <c r="X99" s="127">
        <f>IF(ISBLANK(laps_times[[#This Row],[15]]),"DNF",    rounds_cum_time[[#This Row],[14]]+laps_times[[#This Row],[15]])</f>
        <v>3.588541666666667E-2</v>
      </c>
      <c r="Y99" s="127">
        <f>IF(ISBLANK(laps_times[[#This Row],[16]]),"DNF",    rounds_cum_time[[#This Row],[15]]+laps_times[[#This Row],[16]])</f>
        <v>3.838078703703704E-2</v>
      </c>
      <c r="Z99" s="127">
        <f>IF(ISBLANK(laps_times[[#This Row],[17]]),"DNF",    rounds_cum_time[[#This Row],[16]]+laps_times[[#This Row],[17]])</f>
        <v>4.0940972222222226E-2</v>
      </c>
      <c r="AA99" s="127">
        <f>IF(ISBLANK(laps_times[[#This Row],[18]]),"DNF",    rounds_cum_time[[#This Row],[17]]+laps_times[[#This Row],[18]])</f>
        <v>4.360763888888889E-2</v>
      </c>
      <c r="AB99" s="127">
        <f>IF(ISBLANK(laps_times[[#This Row],[19]]),"DNF",    rounds_cum_time[[#This Row],[18]]+laps_times[[#This Row],[19]])</f>
        <v>4.6171296296296301E-2</v>
      </c>
      <c r="AC99" s="127">
        <f>IF(ISBLANK(laps_times[[#This Row],[20]]),"DNF",    rounds_cum_time[[#This Row],[19]]+laps_times[[#This Row],[20]])</f>
        <v>4.8752314814814818E-2</v>
      </c>
      <c r="AD99" s="127">
        <f>IF(ISBLANK(laps_times[[#This Row],[21]]),"DNF",    rounds_cum_time[[#This Row],[20]]+laps_times[[#This Row],[21]])</f>
        <v>5.1342592592592592E-2</v>
      </c>
      <c r="AE99" s="127">
        <f>IF(ISBLANK(laps_times[[#This Row],[22]]),"DNF",    rounds_cum_time[[#This Row],[21]]+laps_times[[#This Row],[22]])</f>
        <v>5.3893518518518521E-2</v>
      </c>
      <c r="AF99" s="127">
        <f>IF(ISBLANK(laps_times[[#This Row],[23]]),"DNF",    rounds_cum_time[[#This Row],[22]]+laps_times[[#This Row],[23]])</f>
        <v>5.6508101851851858E-2</v>
      </c>
      <c r="AG99" s="127">
        <f>IF(ISBLANK(laps_times[[#This Row],[24]]),"DNF",    rounds_cum_time[[#This Row],[23]]+laps_times[[#This Row],[24]])</f>
        <v>5.9210648148148151E-2</v>
      </c>
      <c r="AH99" s="127">
        <f>IF(ISBLANK(laps_times[[#This Row],[25]]),"DNF",    rounds_cum_time[[#This Row],[24]]+laps_times[[#This Row],[25]])</f>
        <v>6.2819444444444442E-2</v>
      </c>
      <c r="AI99" s="127">
        <f>IF(ISBLANK(laps_times[[#This Row],[26]]),"DNF",    rounds_cum_time[[#This Row],[25]]+laps_times[[#This Row],[26]])</f>
        <v>6.5680555555555548E-2</v>
      </c>
      <c r="AJ99" s="127">
        <f>IF(ISBLANK(laps_times[[#This Row],[27]]),"DNF",    rounds_cum_time[[#This Row],[26]]+laps_times[[#This Row],[27]])</f>
        <v>6.8704861111111099E-2</v>
      </c>
      <c r="AK99" s="127">
        <f>IF(ISBLANK(laps_times[[#This Row],[28]]),"DNF",    rounds_cum_time[[#This Row],[27]]+laps_times[[#This Row],[28]])</f>
        <v>7.1569444444444436E-2</v>
      </c>
      <c r="AL99" s="127">
        <f>IF(ISBLANK(laps_times[[#This Row],[29]]),"DNF",    rounds_cum_time[[#This Row],[28]]+laps_times[[#This Row],[29]])</f>
        <v>7.4290509259259258E-2</v>
      </c>
      <c r="AM99" s="127">
        <f>IF(ISBLANK(laps_times[[#This Row],[30]]),"DNF",    rounds_cum_time[[#This Row],[29]]+laps_times[[#This Row],[30]])</f>
        <v>7.706944444444444E-2</v>
      </c>
      <c r="AN99" s="127">
        <f>IF(ISBLANK(laps_times[[#This Row],[31]]),"DNF",    rounds_cum_time[[#This Row],[30]]+laps_times[[#This Row],[31]])</f>
        <v>7.9797453703703697E-2</v>
      </c>
      <c r="AO99" s="127">
        <f>IF(ISBLANK(laps_times[[#This Row],[32]]),"DNF",    rounds_cum_time[[#This Row],[31]]+laps_times[[#This Row],[32]])</f>
        <v>8.2656249999999987E-2</v>
      </c>
      <c r="AP99" s="127">
        <f>IF(ISBLANK(laps_times[[#This Row],[33]]),"DNF",    rounds_cum_time[[#This Row],[32]]+laps_times[[#This Row],[33]])</f>
        <v>8.6114583333333314E-2</v>
      </c>
      <c r="AQ99" s="127">
        <f>IF(ISBLANK(laps_times[[#This Row],[34]]),"DNF",    rounds_cum_time[[#This Row],[33]]+laps_times[[#This Row],[34]])</f>
        <v>9.0746527777777752E-2</v>
      </c>
      <c r="AR99" s="127">
        <f>IF(ISBLANK(laps_times[[#This Row],[35]]),"DNF",    rounds_cum_time[[#This Row],[34]]+laps_times[[#This Row],[35]])</f>
        <v>9.4283564814814785E-2</v>
      </c>
      <c r="AS99" s="127">
        <f>IF(ISBLANK(laps_times[[#This Row],[36]]),"DNF",    rounds_cum_time[[#This Row],[35]]+laps_times[[#This Row],[36]])</f>
        <v>9.8896990740740709E-2</v>
      </c>
      <c r="AT99" s="127">
        <f>IF(ISBLANK(laps_times[[#This Row],[37]]),"DNF",    rounds_cum_time[[#This Row],[36]]+laps_times[[#This Row],[37]])</f>
        <v>0.10280324074074071</v>
      </c>
      <c r="AU99" s="127">
        <f>IF(ISBLANK(laps_times[[#This Row],[38]]),"DNF",    rounds_cum_time[[#This Row],[37]]+laps_times[[#This Row],[38]])</f>
        <v>0.10612037037037034</v>
      </c>
      <c r="AV99" s="127">
        <f>IF(ISBLANK(laps_times[[#This Row],[39]]),"DNF",    rounds_cum_time[[#This Row],[38]]+laps_times[[#This Row],[39]])</f>
        <v>0.10937847222222219</v>
      </c>
      <c r="AW99" s="127">
        <f>IF(ISBLANK(laps_times[[#This Row],[40]]),"DNF",    rounds_cum_time[[#This Row],[39]]+laps_times[[#This Row],[40]])</f>
        <v>0.11276273148148144</v>
      </c>
      <c r="AX99" s="127">
        <f>IF(ISBLANK(laps_times[[#This Row],[41]]),"DNF",    rounds_cum_time[[#This Row],[40]]+laps_times[[#This Row],[41]])</f>
        <v>0.11620833333333329</v>
      </c>
      <c r="AY99" s="127">
        <f>IF(ISBLANK(laps_times[[#This Row],[42]]),"DNF",    rounds_cum_time[[#This Row],[41]]+laps_times[[#This Row],[42]])</f>
        <v>0.119912037037037</v>
      </c>
      <c r="AZ99" s="127">
        <f>IF(ISBLANK(laps_times[[#This Row],[43]]),"DNF",    rounds_cum_time[[#This Row],[42]]+laps_times[[#This Row],[43]])</f>
        <v>0.12301620370370367</v>
      </c>
      <c r="BA99" s="127">
        <f>IF(ISBLANK(laps_times[[#This Row],[44]]),"DNF",    rounds_cum_time[[#This Row],[43]]+laps_times[[#This Row],[44]])</f>
        <v>0.1261446759259259</v>
      </c>
      <c r="BB99" s="127">
        <f>IF(ISBLANK(laps_times[[#This Row],[45]]),"DNF",    rounds_cum_time[[#This Row],[44]]+laps_times[[#This Row],[45]])</f>
        <v>0.1293333333333333</v>
      </c>
      <c r="BC99" s="127">
        <f>IF(ISBLANK(laps_times[[#This Row],[46]]),"DNF",    rounds_cum_time[[#This Row],[45]]+laps_times[[#This Row],[46]])</f>
        <v>0.13252314814814811</v>
      </c>
      <c r="BD99" s="127">
        <f>IF(ISBLANK(laps_times[[#This Row],[47]]),"DNF",    rounds_cum_time[[#This Row],[46]]+laps_times[[#This Row],[47]])</f>
        <v>0.13582407407407404</v>
      </c>
      <c r="BE99" s="127">
        <f>IF(ISBLANK(laps_times[[#This Row],[48]]),"DNF",    rounds_cum_time[[#This Row],[47]]+laps_times[[#This Row],[48]])</f>
        <v>0.13986226851851849</v>
      </c>
      <c r="BF99" s="127">
        <f>IF(ISBLANK(laps_times[[#This Row],[49]]),"DNF",    rounds_cum_time[[#This Row],[48]]+laps_times[[#This Row],[49]])</f>
        <v>0.14298842592592589</v>
      </c>
      <c r="BG99" s="127">
        <f>IF(ISBLANK(laps_times[[#This Row],[50]]),"DNF",    rounds_cum_time[[#This Row],[49]]+laps_times[[#This Row],[50]])</f>
        <v>0.14610300925925923</v>
      </c>
      <c r="BH99" s="127">
        <f>IF(ISBLANK(laps_times[[#This Row],[51]]),"DNF",    rounds_cum_time[[#This Row],[50]]+laps_times[[#This Row],[51]])</f>
        <v>0.14925694444444443</v>
      </c>
      <c r="BI99" s="127">
        <f>IF(ISBLANK(laps_times[[#This Row],[52]]),"DNF",    rounds_cum_time[[#This Row],[51]]+laps_times[[#This Row],[52]])</f>
        <v>0.15227777777777776</v>
      </c>
      <c r="BJ99" s="127">
        <f>IF(ISBLANK(laps_times[[#This Row],[53]]),"DNF",    rounds_cum_time[[#This Row],[52]]+laps_times[[#This Row],[53]])</f>
        <v>0.15543634259259256</v>
      </c>
      <c r="BK99" s="127">
        <f>IF(ISBLANK(laps_times[[#This Row],[54]]),"DNF",    rounds_cum_time[[#This Row],[53]]+laps_times[[#This Row],[54]])</f>
        <v>0.15874305555555554</v>
      </c>
      <c r="BL99" s="127">
        <f>IF(ISBLANK(laps_times[[#This Row],[55]]),"DNF",    rounds_cum_time[[#This Row],[54]]+laps_times[[#This Row],[55]])</f>
        <v>0.16202083333333331</v>
      </c>
      <c r="BM99" s="127">
        <f>IF(ISBLANK(laps_times[[#This Row],[56]]),"DNF",    rounds_cum_time[[#This Row],[55]]+laps_times[[#This Row],[56]])</f>
        <v>0.16525925925925924</v>
      </c>
      <c r="BN99" s="127">
        <f>IF(ISBLANK(laps_times[[#This Row],[57]]),"DNF",    rounds_cum_time[[#This Row],[56]]+laps_times[[#This Row],[57]])</f>
        <v>0.16864583333333333</v>
      </c>
      <c r="BO99" s="127">
        <f>IF(ISBLANK(laps_times[[#This Row],[58]]),"DNF",    rounds_cum_time[[#This Row],[57]]+laps_times[[#This Row],[58]])</f>
        <v>0.1718935185185185</v>
      </c>
      <c r="BP99" s="127">
        <f>IF(ISBLANK(laps_times[[#This Row],[59]]),"DNF",    rounds_cum_time[[#This Row],[58]]+laps_times[[#This Row],[59]])</f>
        <v>0.17541782407407405</v>
      </c>
      <c r="BQ99" s="127">
        <f>IF(ISBLANK(laps_times[[#This Row],[60]]),"DNF",    rounds_cum_time[[#This Row],[59]]+laps_times[[#This Row],[60]])</f>
        <v>0.17887731481481478</v>
      </c>
      <c r="BR99" s="127">
        <f>IF(ISBLANK(laps_times[[#This Row],[61]]),"DNF",    rounds_cum_time[[#This Row],[60]]+laps_times[[#This Row],[61]])</f>
        <v>0.1822847222222222</v>
      </c>
      <c r="BS99" s="127">
        <f>IF(ISBLANK(laps_times[[#This Row],[62]]),"DNF",    rounds_cum_time[[#This Row],[61]]+laps_times[[#This Row],[62]])</f>
        <v>0.18580787037037033</v>
      </c>
      <c r="BT99" s="128">
        <f>IF(ISBLANK(laps_times[[#This Row],[63]]),"DNF",    rounds_cum_time[[#This Row],[62]]+laps_times[[#This Row],[63]])</f>
        <v>0.18911342592592589</v>
      </c>
      <c r="BU99" s="128">
        <f>IF(ISBLANK(laps_times[[#This Row],[64]]),"DNF",    rounds_cum_time[[#This Row],[63]]+laps_times[[#This Row],[64]])</f>
        <v>0.192443287037037</v>
      </c>
    </row>
    <row r="100" spans="2:73" x14ac:dyDescent="0.2">
      <c r="B100" s="124">
        <f>laps_times[[#This Row],[poř]]</f>
        <v>97</v>
      </c>
      <c r="C100" s="125">
        <f>laps_times[[#This Row],[s.č.]]</f>
        <v>106</v>
      </c>
      <c r="D100" s="125" t="str">
        <f>laps_times[[#This Row],[jméno]]</f>
        <v>Schlöglhofer Günter</v>
      </c>
      <c r="E100" s="126">
        <f>laps_times[[#This Row],[roč]]</f>
        <v>1965</v>
      </c>
      <c r="F100" s="126" t="str">
        <f>laps_times[[#This Row],[kat]]</f>
        <v>M50</v>
      </c>
      <c r="G100" s="126">
        <f>laps_times[[#This Row],[poř_kat]]</f>
        <v>24</v>
      </c>
      <c r="H100" s="125" t="str">
        <f>IF(ISBLANK(laps_times[[#This Row],[klub]]),"-",laps_times[[#This Row],[klub]])</f>
        <v>Laufstammtisch flotte Sohle</v>
      </c>
      <c r="I100" s="161">
        <f>laps_times[[#This Row],[celk. čas]]</f>
        <v>0.19405208333333335</v>
      </c>
      <c r="J100" s="127">
        <f>laps_times[[#This Row],[1]]</f>
        <v>3.40625E-3</v>
      </c>
      <c r="K100" s="127">
        <f>IF(ISBLANK(laps_times[[#This Row],[2]]),"DNF",    rounds_cum_time[[#This Row],[1]]+laps_times[[#This Row],[2]])</f>
        <v>6.084490740740741E-3</v>
      </c>
      <c r="L100" s="127">
        <f>IF(ISBLANK(laps_times[[#This Row],[3]]),"DNF",    rounds_cum_time[[#This Row],[2]]+laps_times[[#This Row],[3]])</f>
        <v>8.7708333333333336E-3</v>
      </c>
      <c r="M100" s="127">
        <f>IF(ISBLANK(laps_times[[#This Row],[4]]),"DNF",    rounds_cum_time[[#This Row],[3]]+laps_times[[#This Row],[4]])</f>
        <v>1.1482638888888889E-2</v>
      </c>
      <c r="N100" s="127">
        <f>IF(ISBLANK(laps_times[[#This Row],[5]]),"DNF",    rounds_cum_time[[#This Row],[4]]+laps_times[[#This Row],[5]])</f>
        <v>1.4211805555555556E-2</v>
      </c>
      <c r="O100" s="127">
        <f>IF(ISBLANK(laps_times[[#This Row],[6]]),"DNF",    rounds_cum_time[[#This Row],[5]]+laps_times[[#This Row],[6]])</f>
        <v>1.6937500000000001E-2</v>
      </c>
      <c r="P100" s="127">
        <f>IF(ISBLANK(laps_times[[#This Row],[7]]),"DNF",    rounds_cum_time[[#This Row],[6]]+laps_times[[#This Row],[7]])</f>
        <v>1.9667824074074074E-2</v>
      </c>
      <c r="Q100" s="127">
        <f>IF(ISBLANK(laps_times[[#This Row],[8]]),"DNF",    rounds_cum_time[[#This Row],[7]]+laps_times[[#This Row],[8]])</f>
        <v>2.2402777777777778E-2</v>
      </c>
      <c r="R100" s="127">
        <f>IF(ISBLANK(laps_times[[#This Row],[9]]),"DNF",    rounds_cum_time[[#This Row],[8]]+laps_times[[#This Row],[9]])</f>
        <v>2.5106481481481483E-2</v>
      </c>
      <c r="S100" s="127">
        <f>IF(ISBLANK(laps_times[[#This Row],[10]]),"DNF",    rounds_cum_time[[#This Row],[9]]+laps_times[[#This Row],[10]])</f>
        <v>2.780902777777778E-2</v>
      </c>
      <c r="T100" s="127">
        <f>IF(ISBLANK(laps_times[[#This Row],[11]]),"DNF",    rounds_cum_time[[#This Row],[10]]+laps_times[[#This Row],[11]])</f>
        <v>3.056828703703704E-2</v>
      </c>
      <c r="U100" s="127">
        <f>IF(ISBLANK(laps_times[[#This Row],[12]]),"DNF",    rounds_cum_time[[#This Row],[11]]+laps_times[[#This Row],[12]])</f>
        <v>3.3302083333333336E-2</v>
      </c>
      <c r="V100" s="127">
        <f>IF(ISBLANK(laps_times[[#This Row],[13]]),"DNF",    rounds_cum_time[[#This Row],[12]]+laps_times[[#This Row],[13]])</f>
        <v>3.6017361111111111E-2</v>
      </c>
      <c r="W100" s="127">
        <f>IF(ISBLANK(laps_times[[#This Row],[14]]),"DNF",    rounds_cum_time[[#This Row],[13]]+laps_times[[#This Row],[14]])</f>
        <v>3.8768518518518522E-2</v>
      </c>
      <c r="X100" s="127">
        <f>IF(ISBLANK(laps_times[[#This Row],[15]]),"DNF",    rounds_cum_time[[#This Row],[14]]+laps_times[[#This Row],[15]])</f>
        <v>4.1487268518518521E-2</v>
      </c>
      <c r="Y100" s="127">
        <f>IF(ISBLANK(laps_times[[#This Row],[16]]),"DNF",    rounds_cum_time[[#This Row],[15]]+laps_times[[#This Row],[16]])</f>
        <v>4.4207175925925928E-2</v>
      </c>
      <c r="Z100" s="127">
        <f>IF(ISBLANK(laps_times[[#This Row],[17]]),"DNF",    rounds_cum_time[[#This Row],[16]]+laps_times[[#This Row],[17]])</f>
        <v>4.6958333333333338E-2</v>
      </c>
      <c r="AA100" s="127">
        <f>IF(ISBLANK(laps_times[[#This Row],[18]]),"DNF",    rounds_cum_time[[#This Row],[17]]+laps_times[[#This Row],[18]])</f>
        <v>4.9709490740740749E-2</v>
      </c>
      <c r="AB100" s="127">
        <f>IF(ISBLANK(laps_times[[#This Row],[19]]),"DNF",    rounds_cum_time[[#This Row],[18]]+laps_times[[#This Row],[19]])</f>
        <v>5.2468750000000008E-2</v>
      </c>
      <c r="AC100" s="127">
        <f>IF(ISBLANK(laps_times[[#This Row],[20]]),"DNF",    rounds_cum_time[[#This Row],[19]]+laps_times[[#This Row],[20]])</f>
        <v>5.5229166666666676E-2</v>
      </c>
      <c r="AD100" s="127">
        <f>IF(ISBLANK(laps_times[[#This Row],[21]]),"DNF",    rounds_cum_time[[#This Row],[20]]+laps_times[[#This Row],[21]])</f>
        <v>5.7989583333333344E-2</v>
      </c>
      <c r="AE100" s="127">
        <f>IF(ISBLANK(laps_times[[#This Row],[22]]),"DNF",    rounds_cum_time[[#This Row],[21]]+laps_times[[#This Row],[22]])</f>
        <v>6.0773148148148159E-2</v>
      </c>
      <c r="AF100" s="127">
        <f>IF(ISBLANK(laps_times[[#This Row],[23]]),"DNF",    rounds_cum_time[[#This Row],[22]]+laps_times[[#This Row],[23]])</f>
        <v>6.353009259259261E-2</v>
      </c>
      <c r="AG100" s="127">
        <f>IF(ISBLANK(laps_times[[#This Row],[24]]),"DNF",    rounds_cum_time[[#This Row],[23]]+laps_times[[#This Row],[24]])</f>
        <v>6.6274305555555579E-2</v>
      </c>
      <c r="AH100" s="127">
        <f>IF(ISBLANK(laps_times[[#This Row],[25]]),"DNF",    rounds_cum_time[[#This Row],[24]]+laps_times[[#This Row],[25]])</f>
        <v>6.9023148148148167E-2</v>
      </c>
      <c r="AI100" s="127">
        <f>IF(ISBLANK(laps_times[[#This Row],[26]]),"DNF",    rounds_cum_time[[#This Row],[25]]+laps_times[[#This Row],[26]])</f>
        <v>7.1767361111111136E-2</v>
      </c>
      <c r="AJ100" s="127">
        <f>IF(ISBLANK(laps_times[[#This Row],[27]]),"DNF",    rounds_cum_time[[#This Row],[26]]+laps_times[[#This Row],[27]])</f>
        <v>7.4533564814814837E-2</v>
      </c>
      <c r="AK100" s="127">
        <f>IF(ISBLANK(laps_times[[#This Row],[28]]),"DNF",    rounds_cum_time[[#This Row],[27]]+laps_times[[#This Row],[28]])</f>
        <v>7.7319444444444468E-2</v>
      </c>
      <c r="AL100" s="127">
        <f>IF(ISBLANK(laps_times[[#This Row],[29]]),"DNF",    rounds_cum_time[[#This Row],[28]]+laps_times[[#This Row],[29]])</f>
        <v>8.012500000000003E-2</v>
      </c>
      <c r="AM100" s="127">
        <f>IF(ISBLANK(laps_times[[#This Row],[30]]),"DNF",    rounds_cum_time[[#This Row],[29]]+laps_times[[#This Row],[30]])</f>
        <v>8.2907407407407444E-2</v>
      </c>
      <c r="AN100" s="127">
        <f>IF(ISBLANK(laps_times[[#This Row],[31]]),"DNF",    rounds_cum_time[[#This Row],[30]]+laps_times[[#This Row],[31]])</f>
        <v>8.5664351851851894E-2</v>
      </c>
      <c r="AO100" s="127">
        <f>IF(ISBLANK(laps_times[[#This Row],[32]]),"DNF",    rounds_cum_time[[#This Row],[31]]+laps_times[[#This Row],[32]])</f>
        <v>8.8460648148148191E-2</v>
      </c>
      <c r="AP100" s="127">
        <f>IF(ISBLANK(laps_times[[#This Row],[33]]),"DNF",    rounds_cum_time[[#This Row],[32]]+laps_times[[#This Row],[33]])</f>
        <v>9.1300925925925966E-2</v>
      </c>
      <c r="AQ100" s="127">
        <f>IF(ISBLANK(laps_times[[#This Row],[34]]),"DNF",    rounds_cum_time[[#This Row],[33]]+laps_times[[#This Row],[34]])</f>
        <v>9.4153935185185222E-2</v>
      </c>
      <c r="AR100" s="127">
        <f>IF(ISBLANK(laps_times[[#This Row],[35]]),"DNF",    rounds_cum_time[[#This Row],[34]]+laps_times[[#This Row],[35]])</f>
        <v>9.694212962962967E-2</v>
      </c>
      <c r="AS100" s="127">
        <f>IF(ISBLANK(laps_times[[#This Row],[36]]),"DNF",    rounds_cum_time[[#This Row],[35]]+laps_times[[#This Row],[36]])</f>
        <v>9.9790509259259294E-2</v>
      </c>
      <c r="AT100" s="127">
        <f>IF(ISBLANK(laps_times[[#This Row],[37]]),"DNF",    rounds_cum_time[[#This Row],[36]]+laps_times[[#This Row],[37]])</f>
        <v>0.10268518518518521</v>
      </c>
      <c r="AU100" s="127">
        <f>IF(ISBLANK(laps_times[[#This Row],[38]]),"DNF",    rounds_cum_time[[#This Row],[37]]+laps_times[[#This Row],[38]])</f>
        <v>0.10559953703703706</v>
      </c>
      <c r="AV100" s="127">
        <f>IF(ISBLANK(laps_times[[#This Row],[39]]),"DNF",    rounds_cum_time[[#This Row],[38]]+laps_times[[#This Row],[39]])</f>
        <v>0.10853472222222224</v>
      </c>
      <c r="AW100" s="127">
        <f>IF(ISBLANK(laps_times[[#This Row],[40]]),"DNF",    rounds_cum_time[[#This Row],[39]]+laps_times[[#This Row],[40]])</f>
        <v>0.11153703703703706</v>
      </c>
      <c r="AX100" s="127">
        <f>IF(ISBLANK(laps_times[[#This Row],[41]]),"DNF",    rounds_cum_time[[#This Row],[40]]+laps_times[[#This Row],[41]])</f>
        <v>0.11453587962962965</v>
      </c>
      <c r="AY100" s="127">
        <f>IF(ISBLANK(laps_times[[#This Row],[42]]),"DNF",    rounds_cum_time[[#This Row],[41]]+laps_times[[#This Row],[42]])</f>
        <v>0.11762152777777779</v>
      </c>
      <c r="AZ100" s="127">
        <f>IF(ISBLANK(laps_times[[#This Row],[43]]),"DNF",    rounds_cum_time[[#This Row],[42]]+laps_times[[#This Row],[43]])</f>
        <v>0.12083333333333335</v>
      </c>
      <c r="BA100" s="127">
        <f>IF(ISBLANK(laps_times[[#This Row],[44]]),"DNF",    rounds_cum_time[[#This Row],[43]]+laps_times[[#This Row],[44]])</f>
        <v>0.12414120370370371</v>
      </c>
      <c r="BB100" s="127">
        <f>IF(ISBLANK(laps_times[[#This Row],[45]]),"DNF",    rounds_cum_time[[#This Row],[44]]+laps_times[[#This Row],[45]])</f>
        <v>0.12746990740740741</v>
      </c>
      <c r="BC100" s="127">
        <f>IF(ISBLANK(laps_times[[#This Row],[46]]),"DNF",    rounds_cum_time[[#This Row],[45]]+laps_times[[#This Row],[46]])</f>
        <v>0.13083564814814816</v>
      </c>
      <c r="BD100" s="127">
        <f>IF(ISBLANK(laps_times[[#This Row],[47]]),"DNF",    rounds_cum_time[[#This Row],[46]]+laps_times[[#This Row],[47]])</f>
        <v>0.13419791666666667</v>
      </c>
      <c r="BE100" s="127">
        <f>IF(ISBLANK(laps_times[[#This Row],[48]]),"DNF",    rounds_cum_time[[#This Row],[47]]+laps_times[[#This Row],[48]])</f>
        <v>0.13757175925925927</v>
      </c>
      <c r="BF100" s="127">
        <f>IF(ISBLANK(laps_times[[#This Row],[49]]),"DNF",    rounds_cum_time[[#This Row],[48]]+laps_times[[#This Row],[49]])</f>
        <v>0.14103472222222224</v>
      </c>
      <c r="BG100" s="127">
        <f>IF(ISBLANK(laps_times[[#This Row],[50]]),"DNF",    rounds_cum_time[[#This Row],[49]]+laps_times[[#This Row],[50]])</f>
        <v>0.14446759259259262</v>
      </c>
      <c r="BH100" s="127">
        <f>IF(ISBLANK(laps_times[[#This Row],[51]]),"DNF",    rounds_cum_time[[#This Row],[50]]+laps_times[[#This Row],[51]])</f>
        <v>0.14795486111111114</v>
      </c>
      <c r="BI100" s="127">
        <f>IF(ISBLANK(laps_times[[#This Row],[52]]),"DNF",    rounds_cum_time[[#This Row],[51]]+laps_times[[#This Row],[52]])</f>
        <v>0.15158449074074076</v>
      </c>
      <c r="BJ100" s="127">
        <f>IF(ISBLANK(laps_times[[#This Row],[53]]),"DNF",    rounds_cum_time[[#This Row],[52]]+laps_times[[#This Row],[53]])</f>
        <v>0.15512037037037038</v>
      </c>
      <c r="BK100" s="127">
        <f>IF(ISBLANK(laps_times[[#This Row],[54]]),"DNF",    rounds_cum_time[[#This Row],[53]]+laps_times[[#This Row],[54]])</f>
        <v>0.1586377314814815</v>
      </c>
      <c r="BL100" s="127">
        <f>IF(ISBLANK(laps_times[[#This Row],[55]]),"DNF",    rounds_cum_time[[#This Row],[54]]+laps_times[[#This Row],[55]])</f>
        <v>0.16211689814814817</v>
      </c>
      <c r="BM100" s="127">
        <f>IF(ISBLANK(laps_times[[#This Row],[56]]),"DNF",    rounds_cum_time[[#This Row],[55]]+laps_times[[#This Row],[56]])</f>
        <v>0.16584606481481484</v>
      </c>
      <c r="BN100" s="127">
        <f>IF(ISBLANK(laps_times[[#This Row],[57]]),"DNF",    rounds_cum_time[[#This Row],[56]]+laps_times[[#This Row],[57]])</f>
        <v>0.169431712962963</v>
      </c>
      <c r="BO100" s="127">
        <f>IF(ISBLANK(laps_times[[#This Row],[58]]),"DNF",    rounds_cum_time[[#This Row],[57]]+laps_times[[#This Row],[58]])</f>
        <v>0.17300694444444448</v>
      </c>
      <c r="BP100" s="127">
        <f>IF(ISBLANK(laps_times[[#This Row],[59]]),"DNF",    rounds_cum_time[[#This Row],[58]]+laps_times[[#This Row],[59]])</f>
        <v>0.17671759259259262</v>
      </c>
      <c r="BQ100" s="127">
        <f>IF(ISBLANK(laps_times[[#This Row],[60]]),"DNF",    rounds_cum_time[[#This Row],[59]]+laps_times[[#This Row],[60]])</f>
        <v>0.18029398148148151</v>
      </c>
      <c r="BR100" s="127">
        <f>IF(ISBLANK(laps_times[[#This Row],[61]]),"DNF",    rounds_cum_time[[#This Row],[60]]+laps_times[[#This Row],[61]])</f>
        <v>0.18387268518518521</v>
      </c>
      <c r="BS100" s="127">
        <f>IF(ISBLANK(laps_times[[#This Row],[62]]),"DNF",    rounds_cum_time[[#This Row],[61]]+laps_times[[#This Row],[62]])</f>
        <v>0.18730324074074076</v>
      </c>
      <c r="BT100" s="128">
        <f>IF(ISBLANK(laps_times[[#This Row],[63]]),"DNF",    rounds_cum_time[[#This Row],[62]]+laps_times[[#This Row],[63]])</f>
        <v>0.19046064814814817</v>
      </c>
      <c r="BU100" s="128">
        <f>IF(ISBLANK(laps_times[[#This Row],[64]]),"DNF",    rounds_cum_time[[#This Row],[63]]+laps_times[[#This Row],[64]])</f>
        <v>0.19405208333333335</v>
      </c>
    </row>
    <row r="101" spans="2:73" x14ac:dyDescent="0.2">
      <c r="B101" s="124">
        <f>laps_times[[#This Row],[poř]]</f>
        <v>98</v>
      </c>
      <c r="C101" s="125">
        <f>laps_times[[#This Row],[s.č.]]</f>
        <v>142</v>
      </c>
      <c r="D101" s="125" t="str">
        <f>laps_times[[#This Row],[jméno]]</f>
        <v>Sadílek Václav</v>
      </c>
      <c r="E101" s="126">
        <f>laps_times[[#This Row],[roč]]</f>
        <v>1950</v>
      </c>
      <c r="F101" s="126" t="str">
        <f>laps_times[[#This Row],[kat]]</f>
        <v>M60</v>
      </c>
      <c r="G101" s="126">
        <f>laps_times[[#This Row],[poř_kat]]</f>
        <v>8</v>
      </c>
      <c r="H101" s="125" t="str">
        <f>IF(ISBLANK(laps_times[[#This Row],[klub]]),"-",laps_times[[#This Row],[klub]])</f>
        <v>-</v>
      </c>
      <c r="I101" s="161">
        <f>laps_times[[#This Row],[celk. čas]]</f>
        <v>0.1981851736111111</v>
      </c>
      <c r="J101" s="127">
        <f>laps_times[[#This Row],[1]]</f>
        <v>3.2326388888888891E-3</v>
      </c>
      <c r="K101" s="127">
        <f>IF(ISBLANK(laps_times[[#This Row],[2]]),"DNF",    rounds_cum_time[[#This Row],[1]]+laps_times[[#This Row],[2]])</f>
        <v>5.7407407407407407E-3</v>
      </c>
      <c r="L101" s="127">
        <f>IF(ISBLANK(laps_times[[#This Row],[3]]),"DNF",    rounds_cum_time[[#This Row],[2]]+laps_times[[#This Row],[3]])</f>
        <v>8.2141203703703699E-3</v>
      </c>
      <c r="M101" s="127">
        <f>IF(ISBLANK(laps_times[[#This Row],[4]]),"DNF",    rounds_cum_time[[#This Row],[3]]+laps_times[[#This Row],[4]])</f>
        <v>1.0708333333333334E-2</v>
      </c>
      <c r="N101" s="127">
        <f>IF(ISBLANK(laps_times[[#This Row],[5]]),"DNF",    rounds_cum_time[[#This Row],[4]]+laps_times[[#This Row],[5]])</f>
        <v>1.3217592592592593E-2</v>
      </c>
      <c r="O101" s="127">
        <f>IF(ISBLANK(laps_times[[#This Row],[6]]),"DNF",    rounds_cum_time[[#This Row],[5]]+laps_times[[#This Row],[6]])</f>
        <v>1.5723379629629629E-2</v>
      </c>
      <c r="P101" s="127">
        <f>IF(ISBLANK(laps_times[[#This Row],[7]]),"DNF",    rounds_cum_time[[#This Row],[6]]+laps_times[[#This Row],[7]])</f>
        <v>1.8249999999999999E-2</v>
      </c>
      <c r="Q101" s="127">
        <f>IF(ISBLANK(laps_times[[#This Row],[8]]),"DNF",    rounds_cum_time[[#This Row],[7]]+laps_times[[#This Row],[8]])</f>
        <v>2.0762731481481479E-2</v>
      </c>
      <c r="R101" s="127">
        <f>IF(ISBLANK(laps_times[[#This Row],[9]]),"DNF",    rounds_cum_time[[#This Row],[8]]+laps_times[[#This Row],[9]])</f>
        <v>2.3270833333333331E-2</v>
      </c>
      <c r="S101" s="127">
        <f>IF(ISBLANK(laps_times[[#This Row],[10]]),"DNF",    rounds_cum_time[[#This Row],[9]]+laps_times[[#This Row],[10]])</f>
        <v>2.5789351851851848E-2</v>
      </c>
      <c r="T101" s="127">
        <f>IF(ISBLANK(laps_times[[#This Row],[11]]),"DNF",    rounds_cum_time[[#This Row],[10]]+laps_times[[#This Row],[11]])</f>
        <v>2.8324074074074071E-2</v>
      </c>
      <c r="U101" s="127">
        <f>IF(ISBLANK(laps_times[[#This Row],[12]]),"DNF",    rounds_cum_time[[#This Row],[11]]+laps_times[[#This Row],[12]])</f>
        <v>3.0822916666666665E-2</v>
      </c>
      <c r="V101" s="127">
        <f>IF(ISBLANK(laps_times[[#This Row],[13]]),"DNF",    rounds_cum_time[[#This Row],[12]]+laps_times[[#This Row],[13]])</f>
        <v>3.3359953703703704E-2</v>
      </c>
      <c r="W101" s="127">
        <f>IF(ISBLANK(laps_times[[#This Row],[14]]),"DNF",    rounds_cum_time[[#This Row],[13]]+laps_times[[#This Row],[14]])</f>
        <v>3.5922453703703706E-2</v>
      </c>
      <c r="X101" s="127">
        <f>IF(ISBLANK(laps_times[[#This Row],[15]]),"DNF",    rounds_cum_time[[#This Row],[14]]+laps_times[[#This Row],[15]])</f>
        <v>3.8487268518518525E-2</v>
      </c>
      <c r="Y101" s="127">
        <f>IF(ISBLANK(laps_times[[#This Row],[16]]),"DNF",    rounds_cum_time[[#This Row],[15]]+laps_times[[#This Row],[16]])</f>
        <v>4.1087962962962972E-2</v>
      </c>
      <c r="Z101" s="127">
        <f>IF(ISBLANK(laps_times[[#This Row],[17]]),"DNF",    rounds_cum_time[[#This Row],[16]]+laps_times[[#This Row],[17]])</f>
        <v>4.3662037037037048E-2</v>
      </c>
      <c r="AA101" s="127">
        <f>IF(ISBLANK(laps_times[[#This Row],[18]]),"DNF",    rounds_cum_time[[#This Row],[17]]+laps_times[[#This Row],[18]])</f>
        <v>4.6225694444444458E-2</v>
      </c>
      <c r="AB101" s="127">
        <f>IF(ISBLANK(laps_times[[#This Row],[19]]),"DNF",    rounds_cum_time[[#This Row],[18]]+laps_times[[#This Row],[19]])</f>
        <v>4.8784722222222236E-2</v>
      </c>
      <c r="AC101" s="127">
        <f>IF(ISBLANK(laps_times[[#This Row],[20]]),"DNF",    rounds_cum_time[[#This Row],[19]]+laps_times[[#This Row],[20]])</f>
        <v>5.1388888888888901E-2</v>
      </c>
      <c r="AD101" s="127">
        <f>IF(ISBLANK(laps_times[[#This Row],[21]]),"DNF",    rounds_cum_time[[#This Row],[20]]+laps_times[[#This Row],[21]])</f>
        <v>5.3976851851851866E-2</v>
      </c>
      <c r="AE101" s="127">
        <f>IF(ISBLANK(laps_times[[#This Row],[22]]),"DNF",    rounds_cum_time[[#This Row],[21]]+laps_times[[#This Row],[22]])</f>
        <v>5.6597222222222236E-2</v>
      </c>
      <c r="AF101" s="127">
        <f>IF(ISBLANK(laps_times[[#This Row],[23]]),"DNF",    rounds_cum_time[[#This Row],[22]]+laps_times[[#This Row],[23]])</f>
        <v>5.9270833333333349E-2</v>
      </c>
      <c r="AG101" s="127">
        <f>IF(ISBLANK(laps_times[[#This Row],[24]]),"DNF",    rounds_cum_time[[#This Row],[23]]+laps_times[[#This Row],[24]])</f>
        <v>6.2076388888888903E-2</v>
      </c>
      <c r="AH101" s="127">
        <f>IF(ISBLANK(laps_times[[#This Row],[25]]),"DNF",    rounds_cum_time[[#This Row],[24]]+laps_times[[#This Row],[25]])</f>
        <v>6.473958333333335E-2</v>
      </c>
      <c r="AI101" s="127">
        <f>IF(ISBLANK(laps_times[[#This Row],[26]]),"DNF",    rounds_cum_time[[#This Row],[25]]+laps_times[[#This Row],[26]])</f>
        <v>6.743634259259261E-2</v>
      </c>
      <c r="AJ101" s="127">
        <f>IF(ISBLANK(laps_times[[#This Row],[27]]),"DNF",    rounds_cum_time[[#This Row],[26]]+laps_times[[#This Row],[27]])</f>
        <v>7.0532407407407419E-2</v>
      </c>
      <c r="AK101" s="127">
        <f>IF(ISBLANK(laps_times[[#This Row],[28]]),"DNF",    rounds_cum_time[[#This Row],[27]]+laps_times[[#This Row],[28]])</f>
        <v>7.3273148148148157E-2</v>
      </c>
      <c r="AL101" s="127">
        <f>IF(ISBLANK(laps_times[[#This Row],[29]]),"DNF",    rounds_cum_time[[#This Row],[28]]+laps_times[[#This Row],[29]])</f>
        <v>7.6009259259259263E-2</v>
      </c>
      <c r="AM101" s="127">
        <f>IF(ISBLANK(laps_times[[#This Row],[30]]),"DNF",    rounds_cum_time[[#This Row],[29]]+laps_times[[#This Row],[30]])</f>
        <v>7.875810185185185E-2</v>
      </c>
      <c r="AN101" s="127">
        <f>IF(ISBLANK(laps_times[[#This Row],[31]]),"DNF",    rounds_cum_time[[#This Row],[30]]+laps_times[[#This Row],[31]])</f>
        <v>8.1618055555555555E-2</v>
      </c>
      <c r="AO101" s="127">
        <f>IF(ISBLANK(laps_times[[#This Row],[32]]),"DNF",    rounds_cum_time[[#This Row],[31]]+laps_times[[#This Row],[32]])</f>
        <v>8.4428240740740734E-2</v>
      </c>
      <c r="AP101" s="127">
        <f>IF(ISBLANK(laps_times[[#This Row],[33]]),"DNF",    rounds_cum_time[[#This Row],[32]]+laps_times[[#This Row],[33]])</f>
        <v>8.7298611111111105E-2</v>
      </c>
      <c r="AQ101" s="127">
        <f>IF(ISBLANK(laps_times[[#This Row],[34]]),"DNF",    rounds_cum_time[[#This Row],[33]]+laps_times[[#This Row],[34]])</f>
        <v>9.0180555555555555E-2</v>
      </c>
      <c r="AR101" s="127">
        <f>IF(ISBLANK(laps_times[[#This Row],[35]]),"DNF",    rounds_cum_time[[#This Row],[34]]+laps_times[[#This Row],[35]])</f>
        <v>9.3929398148148144E-2</v>
      </c>
      <c r="AS101" s="127">
        <f>IF(ISBLANK(laps_times[[#This Row],[36]]),"DNF",    rounds_cum_time[[#This Row],[35]]+laps_times[[#This Row],[36]])</f>
        <v>9.6951388888888879E-2</v>
      </c>
      <c r="AT101" s="127">
        <f>IF(ISBLANK(laps_times[[#This Row],[37]]),"DNF",    rounds_cum_time[[#This Row],[36]]+laps_times[[#This Row],[37]])</f>
        <v>9.9944444444444433E-2</v>
      </c>
      <c r="AU101" s="127">
        <f>IF(ISBLANK(laps_times[[#This Row],[38]]),"DNF",    rounds_cum_time[[#This Row],[37]]+laps_times[[#This Row],[38]])</f>
        <v>0.10296759259259258</v>
      </c>
      <c r="AV101" s="127">
        <f>IF(ISBLANK(laps_times[[#This Row],[39]]),"DNF",    rounds_cum_time[[#This Row],[38]]+laps_times[[#This Row],[39]])</f>
        <v>0.1083773148148148</v>
      </c>
      <c r="AW101" s="127">
        <f>IF(ISBLANK(laps_times[[#This Row],[40]]),"DNF",    rounds_cum_time[[#This Row],[39]]+laps_times[[#This Row],[40]])</f>
        <v>0.11148958333333332</v>
      </c>
      <c r="AX101" s="127">
        <f>IF(ISBLANK(laps_times[[#This Row],[41]]),"DNF",    rounds_cum_time[[#This Row],[40]]+laps_times[[#This Row],[41]])</f>
        <v>0.11465277777777777</v>
      </c>
      <c r="AY101" s="127">
        <f>IF(ISBLANK(laps_times[[#This Row],[42]]),"DNF",    rounds_cum_time[[#This Row],[41]]+laps_times[[#This Row],[42]])</f>
        <v>0.1178599537037037</v>
      </c>
      <c r="AZ101" s="127">
        <f>IF(ISBLANK(laps_times[[#This Row],[43]]),"DNF",    rounds_cum_time[[#This Row],[42]]+laps_times[[#This Row],[43]])</f>
        <v>0.12145949074074074</v>
      </c>
      <c r="BA101" s="127">
        <f>IF(ISBLANK(laps_times[[#This Row],[44]]),"DNF",    rounds_cum_time[[#This Row],[43]]+laps_times[[#This Row],[44]])</f>
        <v>0.12482060185185184</v>
      </c>
      <c r="BB101" s="127">
        <f>IF(ISBLANK(laps_times[[#This Row],[45]]),"DNF",    rounds_cum_time[[#This Row],[44]]+laps_times[[#This Row],[45]])</f>
        <v>0.12811342592592592</v>
      </c>
      <c r="BC101" s="127">
        <f>IF(ISBLANK(laps_times[[#This Row],[46]]),"DNF",    rounds_cum_time[[#This Row],[45]]+laps_times[[#This Row],[46]])</f>
        <v>0.13139467592592594</v>
      </c>
      <c r="BD101" s="127">
        <f>IF(ISBLANK(laps_times[[#This Row],[47]]),"DNF",    rounds_cum_time[[#This Row],[46]]+laps_times[[#This Row],[47]])</f>
        <v>0.13473148148148148</v>
      </c>
      <c r="BE101" s="127">
        <f>IF(ISBLANK(laps_times[[#This Row],[48]]),"DNF",    rounds_cum_time[[#This Row],[47]]+laps_times[[#This Row],[48]])</f>
        <v>0.13908680555555555</v>
      </c>
      <c r="BF101" s="127">
        <f>IF(ISBLANK(laps_times[[#This Row],[49]]),"DNF",    rounds_cum_time[[#This Row],[48]]+laps_times[[#This Row],[49]])</f>
        <v>0.14291666666666666</v>
      </c>
      <c r="BG101" s="127">
        <f>IF(ISBLANK(laps_times[[#This Row],[50]]),"DNF",    rounds_cum_time[[#This Row],[49]]+laps_times[[#This Row],[50]])</f>
        <v>0.14704282407407407</v>
      </c>
      <c r="BH101" s="127">
        <f>IF(ISBLANK(laps_times[[#This Row],[51]]),"DNF",    rounds_cum_time[[#This Row],[50]]+laps_times[[#This Row],[51]])</f>
        <v>0.15173842592592593</v>
      </c>
      <c r="BI101" s="127">
        <f>IF(ISBLANK(laps_times[[#This Row],[52]]),"DNF",    rounds_cum_time[[#This Row],[51]]+laps_times[[#This Row],[52]])</f>
        <v>0.15618750000000001</v>
      </c>
      <c r="BJ101" s="127">
        <f>IF(ISBLANK(laps_times[[#This Row],[53]]),"DNF",    rounds_cum_time[[#This Row],[52]]+laps_times[[#This Row],[53]])</f>
        <v>0.16220023148148149</v>
      </c>
      <c r="BK101" s="127">
        <f>IF(ISBLANK(laps_times[[#This Row],[54]]),"DNF",    rounds_cum_time[[#This Row],[53]]+laps_times[[#This Row],[54]])</f>
        <v>0.16688657407407409</v>
      </c>
      <c r="BL101" s="127">
        <f>IF(ISBLANK(laps_times[[#This Row],[55]]),"DNF",    rounds_cum_time[[#This Row],[54]]+laps_times[[#This Row],[55]])</f>
        <v>0.17080902777777779</v>
      </c>
      <c r="BM101" s="127">
        <f>IF(ISBLANK(laps_times[[#This Row],[56]]),"DNF",    rounds_cum_time[[#This Row],[55]]+laps_times[[#This Row],[56]])</f>
        <v>0.17457175925925927</v>
      </c>
      <c r="BN101" s="127">
        <f>IF(ISBLANK(laps_times[[#This Row],[57]]),"DNF",    rounds_cum_time[[#This Row],[56]]+laps_times[[#This Row],[57]])</f>
        <v>0.1777627314814815</v>
      </c>
      <c r="BO101" s="127">
        <f>IF(ISBLANK(laps_times[[#This Row],[58]]),"DNF",    rounds_cum_time[[#This Row],[57]]+laps_times[[#This Row],[58]])</f>
        <v>0.18083680555555556</v>
      </c>
      <c r="BP101" s="127">
        <f>IF(ISBLANK(laps_times[[#This Row],[59]]),"DNF",    rounds_cum_time[[#This Row],[58]]+laps_times[[#This Row],[59]])</f>
        <v>0.1838252314814815</v>
      </c>
      <c r="BQ101" s="127">
        <f>IF(ISBLANK(laps_times[[#This Row],[60]]),"DNF",    rounds_cum_time[[#This Row],[59]]+laps_times[[#This Row],[60]])</f>
        <v>0.18678703703703706</v>
      </c>
      <c r="BR101" s="127">
        <f>IF(ISBLANK(laps_times[[#This Row],[61]]),"DNF",    rounds_cum_time[[#This Row],[60]]+laps_times[[#This Row],[61]])</f>
        <v>0.1896990740740741</v>
      </c>
      <c r="BS101" s="127">
        <f>IF(ISBLANK(laps_times[[#This Row],[62]]),"DNF",    rounds_cum_time[[#This Row],[61]]+laps_times[[#This Row],[62]])</f>
        <v>0.19251620370370373</v>
      </c>
      <c r="BT101" s="128">
        <f>IF(ISBLANK(laps_times[[#This Row],[63]]),"DNF",    rounds_cum_time[[#This Row],[62]]+laps_times[[#This Row],[63]])</f>
        <v>0.19540740740740745</v>
      </c>
      <c r="BU101" s="128">
        <f>IF(ISBLANK(laps_times[[#This Row],[64]]),"DNF",    rounds_cum_time[[#This Row],[63]]+laps_times[[#This Row],[64]])</f>
        <v>0.19818518518518521</v>
      </c>
    </row>
    <row r="102" spans="2:73" x14ac:dyDescent="0.2">
      <c r="B102" s="124">
        <f>laps_times[[#This Row],[poř]]</f>
        <v>99</v>
      </c>
      <c r="C102" s="125">
        <f>laps_times[[#This Row],[s.č.]]</f>
        <v>78</v>
      </c>
      <c r="D102" s="125" t="str">
        <f>laps_times[[#This Row],[jméno]]</f>
        <v>Němečková Martina</v>
      </c>
      <c r="E102" s="126">
        <f>laps_times[[#This Row],[roč]]</f>
        <v>1965</v>
      </c>
      <c r="F102" s="126" t="str">
        <f>laps_times[[#This Row],[kat]]</f>
        <v>Z2</v>
      </c>
      <c r="G102" s="126">
        <f>laps_times[[#This Row],[poř_kat]]</f>
        <v>9</v>
      </c>
      <c r="H102" s="125" t="str">
        <f>IF(ISBLANK(laps_times[[#This Row],[klub]]),"-",laps_times[[#This Row],[klub]])</f>
        <v>SK 4 DV České Budějovice</v>
      </c>
      <c r="I102" s="161">
        <f>laps_times[[#This Row],[celk. čas]]</f>
        <v>0.19978239583333335</v>
      </c>
      <c r="J102" s="127">
        <f>laps_times[[#This Row],[1]]</f>
        <v>3.1238425925925926E-3</v>
      </c>
      <c r="K102" s="127">
        <f>IF(ISBLANK(laps_times[[#This Row],[2]]),"DNF",    rounds_cum_time[[#This Row],[1]]+laps_times[[#This Row],[2]])</f>
        <v>5.6712962962962958E-3</v>
      </c>
      <c r="L102" s="127">
        <f>IF(ISBLANK(laps_times[[#This Row],[3]]),"DNF",    rounds_cum_time[[#This Row],[2]]+laps_times[[#This Row],[3]])</f>
        <v>8.2766203703703699E-3</v>
      </c>
      <c r="M102" s="127">
        <f>IF(ISBLANK(laps_times[[#This Row],[4]]),"DNF",    rounds_cum_time[[#This Row],[3]]+laps_times[[#This Row],[4]])</f>
        <v>1.0880787037037036E-2</v>
      </c>
      <c r="N102" s="127">
        <f>IF(ISBLANK(laps_times[[#This Row],[5]]),"DNF",    rounds_cum_time[[#This Row],[4]]+laps_times[[#This Row],[5]])</f>
        <v>1.3487268518518518E-2</v>
      </c>
      <c r="O102" s="127">
        <f>IF(ISBLANK(laps_times[[#This Row],[6]]),"DNF",    rounds_cum_time[[#This Row],[5]]+laps_times[[#This Row],[6]])</f>
        <v>1.6149305555555556E-2</v>
      </c>
      <c r="P102" s="127">
        <f>IF(ISBLANK(laps_times[[#This Row],[7]]),"DNF",    rounds_cum_time[[#This Row],[6]]+laps_times[[#This Row],[7]])</f>
        <v>1.871064814814815E-2</v>
      </c>
      <c r="Q102" s="127">
        <f>IF(ISBLANK(laps_times[[#This Row],[8]]),"DNF",    rounds_cum_time[[#This Row],[7]]+laps_times[[#This Row],[8]])</f>
        <v>2.1453703703703704E-2</v>
      </c>
      <c r="R102" s="127">
        <f>IF(ISBLANK(laps_times[[#This Row],[9]]),"DNF",    rounds_cum_time[[#This Row],[8]]+laps_times[[#This Row],[9]])</f>
        <v>2.4135416666666666E-2</v>
      </c>
      <c r="S102" s="127">
        <f>IF(ISBLANK(laps_times[[#This Row],[10]]),"DNF",    rounds_cum_time[[#This Row],[9]]+laps_times[[#This Row],[10]])</f>
        <v>2.6755787037037036E-2</v>
      </c>
      <c r="T102" s="127">
        <f>IF(ISBLANK(laps_times[[#This Row],[11]]),"DNF",    rounds_cum_time[[#This Row],[10]]+laps_times[[#This Row],[11]])</f>
        <v>2.9366898148148149E-2</v>
      </c>
      <c r="U102" s="127">
        <f>IF(ISBLANK(laps_times[[#This Row],[12]]),"DNF",    rounds_cum_time[[#This Row],[11]]+laps_times[[#This Row],[12]])</f>
        <v>3.2085648148148148E-2</v>
      </c>
      <c r="V102" s="127">
        <f>IF(ISBLANK(laps_times[[#This Row],[13]]),"DNF",    rounds_cum_time[[#This Row],[12]]+laps_times[[#This Row],[13]])</f>
        <v>3.4722222222222224E-2</v>
      </c>
      <c r="W102" s="127">
        <f>IF(ISBLANK(laps_times[[#This Row],[14]]),"DNF",    rounds_cum_time[[#This Row],[13]]+laps_times[[#This Row],[14]])</f>
        <v>3.7440972222222223E-2</v>
      </c>
      <c r="X102" s="127">
        <f>IF(ISBLANK(laps_times[[#This Row],[15]]),"DNF",    rounds_cum_time[[#This Row],[14]]+laps_times[[#This Row],[15]])</f>
        <v>4.0142361111111115E-2</v>
      </c>
      <c r="Y102" s="127">
        <f>IF(ISBLANK(laps_times[[#This Row],[16]]),"DNF",    rounds_cum_time[[#This Row],[15]]+laps_times[[#This Row],[16]])</f>
        <v>4.2785879629629632E-2</v>
      </c>
      <c r="Z102" s="127">
        <f>IF(ISBLANK(laps_times[[#This Row],[17]]),"DNF",    rounds_cum_time[[#This Row],[16]]+laps_times[[#This Row],[17]])</f>
        <v>4.5422453703703708E-2</v>
      </c>
      <c r="AA102" s="127">
        <f>IF(ISBLANK(laps_times[[#This Row],[18]]),"DNF",    rounds_cum_time[[#This Row],[17]]+laps_times[[#This Row],[18]])</f>
        <v>4.8175925925925928E-2</v>
      </c>
      <c r="AB102" s="127">
        <f>IF(ISBLANK(laps_times[[#This Row],[19]]),"DNF",    rounds_cum_time[[#This Row],[18]]+laps_times[[#This Row],[19]])</f>
        <v>5.0960648148148151E-2</v>
      </c>
      <c r="AC102" s="127">
        <f>IF(ISBLANK(laps_times[[#This Row],[20]]),"DNF",    rounds_cum_time[[#This Row],[19]]+laps_times[[#This Row],[20]])</f>
        <v>5.3703703703703705E-2</v>
      </c>
      <c r="AD102" s="127">
        <f>IF(ISBLANK(laps_times[[#This Row],[21]]),"DNF",    rounds_cum_time[[#This Row],[20]]+laps_times[[#This Row],[21]])</f>
        <v>5.6460648148148149E-2</v>
      </c>
      <c r="AE102" s="127">
        <f>IF(ISBLANK(laps_times[[#This Row],[22]]),"DNF",    rounds_cum_time[[#This Row],[21]]+laps_times[[#This Row],[22]])</f>
        <v>5.9168981481481482E-2</v>
      </c>
      <c r="AF102" s="127">
        <f>IF(ISBLANK(laps_times[[#This Row],[23]]),"DNF",    rounds_cum_time[[#This Row],[22]]+laps_times[[#This Row],[23]])</f>
        <v>6.1879629629629632E-2</v>
      </c>
      <c r="AG102" s="127">
        <f>IF(ISBLANK(laps_times[[#This Row],[24]]),"DNF",    rounds_cum_time[[#This Row],[23]]+laps_times[[#This Row],[24]])</f>
        <v>6.4645833333333333E-2</v>
      </c>
      <c r="AH102" s="127">
        <f>IF(ISBLANK(laps_times[[#This Row],[25]]),"DNF",    rounds_cum_time[[#This Row],[24]]+laps_times[[#This Row],[25]])</f>
        <v>6.7480324074074075E-2</v>
      </c>
      <c r="AI102" s="127">
        <f>IF(ISBLANK(laps_times[[#This Row],[26]]),"DNF",    rounds_cum_time[[#This Row],[25]]+laps_times[[#This Row],[26]])</f>
        <v>7.029282407407407E-2</v>
      </c>
      <c r="AJ102" s="127">
        <f>IF(ISBLANK(laps_times[[#This Row],[27]]),"DNF",    rounds_cum_time[[#This Row],[26]]+laps_times[[#This Row],[27]])</f>
        <v>7.3111111111111113E-2</v>
      </c>
      <c r="AK102" s="127">
        <f>IF(ISBLANK(laps_times[[#This Row],[28]]),"DNF",    rounds_cum_time[[#This Row],[27]]+laps_times[[#This Row],[28]])</f>
        <v>7.5981481481481483E-2</v>
      </c>
      <c r="AL102" s="127">
        <f>IF(ISBLANK(laps_times[[#This Row],[29]]),"DNF",    rounds_cum_time[[#This Row],[28]]+laps_times[[#This Row],[29]])</f>
        <v>7.8923611111111111E-2</v>
      </c>
      <c r="AM102" s="127">
        <f>IF(ISBLANK(laps_times[[#This Row],[30]]),"DNF",    rounds_cum_time[[#This Row],[29]]+laps_times[[#This Row],[30]])</f>
        <v>8.1831018518518511E-2</v>
      </c>
      <c r="AN102" s="127">
        <f>IF(ISBLANK(laps_times[[#This Row],[31]]),"DNF",    rounds_cum_time[[#This Row],[30]]+laps_times[[#This Row],[31]])</f>
        <v>8.4782407407407404E-2</v>
      </c>
      <c r="AO102" s="127">
        <f>IF(ISBLANK(laps_times[[#This Row],[32]]),"DNF",    rounds_cum_time[[#This Row],[31]]+laps_times[[#This Row],[32]])</f>
        <v>8.7583333333333332E-2</v>
      </c>
      <c r="AP102" s="127">
        <f>IF(ISBLANK(laps_times[[#This Row],[33]]),"DNF",    rounds_cum_time[[#This Row],[32]]+laps_times[[#This Row],[33]])</f>
        <v>9.0434027777777773E-2</v>
      </c>
      <c r="AQ102" s="127">
        <f>IF(ISBLANK(laps_times[[#This Row],[34]]),"DNF",    rounds_cum_time[[#This Row],[33]]+laps_times[[#This Row],[34]])</f>
        <v>9.3359953703703702E-2</v>
      </c>
      <c r="AR102" s="127">
        <f>IF(ISBLANK(laps_times[[#This Row],[35]]),"DNF",    rounds_cum_time[[#This Row],[34]]+laps_times[[#This Row],[35]])</f>
        <v>9.635879629629629E-2</v>
      </c>
      <c r="AS102" s="127">
        <f>IF(ISBLANK(laps_times[[#This Row],[36]]),"DNF",    rounds_cum_time[[#This Row],[35]]+laps_times[[#This Row],[36]])</f>
        <v>9.9296296296296285E-2</v>
      </c>
      <c r="AT102" s="127">
        <f>IF(ISBLANK(laps_times[[#This Row],[37]]),"DNF",    rounds_cum_time[[#This Row],[36]]+laps_times[[#This Row],[37]])</f>
        <v>0.10223032407407406</v>
      </c>
      <c r="AU102" s="127">
        <f>IF(ISBLANK(laps_times[[#This Row],[38]]),"DNF",    rounds_cum_time[[#This Row],[37]]+laps_times[[#This Row],[38]])</f>
        <v>0.10531597222222221</v>
      </c>
      <c r="AV102" s="127">
        <f>IF(ISBLANK(laps_times[[#This Row],[39]]),"DNF",    rounds_cum_time[[#This Row],[38]]+laps_times[[#This Row],[39]])</f>
        <v>0.10822916666666665</v>
      </c>
      <c r="AW102" s="127">
        <f>IF(ISBLANK(laps_times[[#This Row],[40]]),"DNF",    rounds_cum_time[[#This Row],[39]]+laps_times[[#This Row],[40]])</f>
        <v>0.11107870370370369</v>
      </c>
      <c r="AX102" s="127">
        <f>IF(ISBLANK(laps_times[[#This Row],[41]]),"DNF",    rounds_cum_time[[#This Row],[40]]+laps_times[[#This Row],[41]])</f>
        <v>0.11406944444444443</v>
      </c>
      <c r="AY102" s="127">
        <f>IF(ISBLANK(laps_times[[#This Row],[42]]),"DNF",    rounds_cum_time[[#This Row],[41]]+laps_times[[#This Row],[42]])</f>
        <v>0.11729050925925924</v>
      </c>
      <c r="AZ102" s="127">
        <f>IF(ISBLANK(laps_times[[#This Row],[43]]),"DNF",    rounds_cum_time[[#This Row],[42]]+laps_times[[#This Row],[43]])</f>
        <v>0.12021759259259257</v>
      </c>
      <c r="BA102" s="127">
        <f>IF(ISBLANK(laps_times[[#This Row],[44]]),"DNF",    rounds_cum_time[[#This Row],[43]]+laps_times[[#This Row],[44]])</f>
        <v>0.1231597222222222</v>
      </c>
      <c r="BB102" s="127">
        <f>IF(ISBLANK(laps_times[[#This Row],[45]]),"DNF",    rounds_cum_time[[#This Row],[44]]+laps_times[[#This Row],[45]])</f>
        <v>0.12642245370370367</v>
      </c>
      <c r="BC102" s="127">
        <f>IF(ISBLANK(laps_times[[#This Row],[46]]),"DNF",    rounds_cum_time[[#This Row],[45]]+laps_times[[#This Row],[46]])</f>
        <v>0.12937615740740738</v>
      </c>
      <c r="BD102" s="127">
        <f>IF(ISBLANK(laps_times[[#This Row],[47]]),"DNF",    rounds_cum_time[[#This Row],[46]]+laps_times[[#This Row],[47]])</f>
        <v>0.1323657407407407</v>
      </c>
      <c r="BE102" s="127">
        <f>IF(ISBLANK(laps_times[[#This Row],[48]]),"DNF",    rounds_cum_time[[#This Row],[47]]+laps_times[[#This Row],[48]])</f>
        <v>0.13552546296296292</v>
      </c>
      <c r="BF102" s="127">
        <f>IF(ISBLANK(laps_times[[#This Row],[49]]),"DNF",    rounds_cum_time[[#This Row],[48]]+laps_times[[#This Row],[49]])</f>
        <v>0.13876273148148144</v>
      </c>
      <c r="BG102" s="127">
        <f>IF(ISBLANK(laps_times[[#This Row],[50]]),"DNF",    rounds_cum_time[[#This Row],[49]]+laps_times[[#This Row],[50]])</f>
        <v>0.14209606481481477</v>
      </c>
      <c r="BH102" s="127">
        <f>IF(ISBLANK(laps_times[[#This Row],[51]]),"DNF",    rounds_cum_time[[#This Row],[50]]+laps_times[[#This Row],[51]])</f>
        <v>0.14573842592592587</v>
      </c>
      <c r="BI102" s="127">
        <f>IF(ISBLANK(laps_times[[#This Row],[52]]),"DNF",    rounds_cum_time[[#This Row],[51]]+laps_times[[#This Row],[52]])</f>
        <v>0.1516331018518518</v>
      </c>
      <c r="BJ102" s="127">
        <f>IF(ISBLANK(laps_times[[#This Row],[53]]),"DNF",    rounds_cum_time[[#This Row],[52]]+laps_times[[#This Row],[53]])</f>
        <v>0.15485300925925921</v>
      </c>
      <c r="BK102" s="127">
        <f>IF(ISBLANK(laps_times[[#This Row],[54]]),"DNF",    rounds_cum_time[[#This Row],[53]]+laps_times[[#This Row],[54]])</f>
        <v>0.15849884259259253</v>
      </c>
      <c r="BL102" s="127">
        <f>IF(ISBLANK(laps_times[[#This Row],[55]]),"DNF",    rounds_cum_time[[#This Row],[54]]+laps_times[[#This Row],[55]])</f>
        <v>0.16221296296296289</v>
      </c>
      <c r="BM102" s="127">
        <f>IF(ISBLANK(laps_times[[#This Row],[56]]),"DNF",    rounds_cum_time[[#This Row],[55]]+laps_times[[#This Row],[56]])</f>
        <v>0.16619212962962956</v>
      </c>
      <c r="BN102" s="127">
        <f>IF(ISBLANK(laps_times[[#This Row],[57]]),"DNF",    rounds_cum_time[[#This Row],[56]]+laps_times[[#This Row],[57]])</f>
        <v>0.17049189814814808</v>
      </c>
      <c r="BO102" s="127">
        <f>IF(ISBLANK(laps_times[[#This Row],[58]]),"DNF",    rounds_cum_time[[#This Row],[57]]+laps_times[[#This Row],[58]])</f>
        <v>0.17466898148148141</v>
      </c>
      <c r="BP102" s="127">
        <f>IF(ISBLANK(laps_times[[#This Row],[59]]),"DNF",    rounds_cum_time[[#This Row],[58]]+laps_times[[#This Row],[59]])</f>
        <v>0.17859837962962957</v>
      </c>
      <c r="BQ102" s="127">
        <f>IF(ISBLANK(laps_times[[#This Row],[60]]),"DNF",    rounds_cum_time[[#This Row],[59]]+laps_times[[#This Row],[60]])</f>
        <v>0.18258564814814809</v>
      </c>
      <c r="BR102" s="127">
        <f>IF(ISBLANK(laps_times[[#This Row],[61]]),"DNF",    rounds_cum_time[[#This Row],[60]]+laps_times[[#This Row],[61]])</f>
        <v>0.1866655092592592</v>
      </c>
      <c r="BS102" s="127">
        <f>IF(ISBLANK(laps_times[[#This Row],[62]]),"DNF",    rounds_cum_time[[#This Row],[61]]+laps_times[[#This Row],[62]])</f>
        <v>0.19092708333333328</v>
      </c>
      <c r="BT102" s="128">
        <f>IF(ISBLANK(laps_times[[#This Row],[63]]),"DNF",    rounds_cum_time[[#This Row],[62]]+laps_times[[#This Row],[63]])</f>
        <v>0.19540509259259253</v>
      </c>
      <c r="BU102" s="128">
        <f>IF(ISBLANK(laps_times[[#This Row],[64]]),"DNF",    rounds_cum_time[[#This Row],[63]]+laps_times[[#This Row],[64]])</f>
        <v>0.19978240740740735</v>
      </c>
    </row>
    <row r="103" spans="2:73" x14ac:dyDescent="0.2">
      <c r="B103" s="124">
        <f>laps_times[[#This Row],[poř]]</f>
        <v>100</v>
      </c>
      <c r="C103" s="125">
        <f>laps_times[[#This Row],[s.č.]]</f>
        <v>24</v>
      </c>
      <c r="D103" s="125" t="str">
        <f>laps_times[[#This Row],[jméno]]</f>
        <v>Drygalski Dominik</v>
      </c>
      <c r="E103" s="126">
        <f>laps_times[[#This Row],[roč]]</f>
        <v>1963</v>
      </c>
      <c r="F103" s="126" t="str">
        <f>laps_times[[#This Row],[kat]]</f>
        <v>M50</v>
      </c>
      <c r="G103" s="126">
        <f>laps_times[[#This Row],[poř_kat]]</f>
        <v>25</v>
      </c>
      <c r="H103" s="125" t="str">
        <f>IF(ISBLANK(laps_times[[#This Row],[klub]]),"-",laps_times[[#This Row],[klub]])</f>
        <v>-</v>
      </c>
      <c r="I103" s="161">
        <f>laps_times[[#This Row],[celk. čas]]</f>
        <v>0.20110532407407408</v>
      </c>
      <c r="J103" s="127">
        <f>laps_times[[#This Row],[1]]</f>
        <v>3.2847222222222223E-3</v>
      </c>
      <c r="K103" s="127">
        <f>IF(ISBLANK(laps_times[[#This Row],[2]]),"DNF",    rounds_cum_time[[#This Row],[1]]+laps_times[[#This Row],[2]])</f>
        <v>5.9270833333333328E-3</v>
      </c>
      <c r="L103" s="127">
        <f>IF(ISBLANK(laps_times[[#This Row],[3]]),"DNF",    rounds_cum_time[[#This Row],[2]]+laps_times[[#This Row],[3]])</f>
        <v>8.6342592592592582E-3</v>
      </c>
      <c r="M103" s="127">
        <f>IF(ISBLANK(laps_times[[#This Row],[4]]),"DNF",    rounds_cum_time[[#This Row],[3]]+laps_times[[#This Row],[4]])</f>
        <v>1.1371527777777777E-2</v>
      </c>
      <c r="N103" s="127">
        <f>IF(ISBLANK(laps_times[[#This Row],[5]]),"DNF",    rounds_cum_time[[#This Row],[4]]+laps_times[[#This Row],[5]])</f>
        <v>1.4059027777777778E-2</v>
      </c>
      <c r="O103" s="127">
        <f>IF(ISBLANK(laps_times[[#This Row],[6]]),"DNF",    rounds_cum_time[[#This Row],[5]]+laps_times[[#This Row],[6]])</f>
        <v>1.6769675925925927E-2</v>
      </c>
      <c r="P103" s="127">
        <f>IF(ISBLANK(laps_times[[#This Row],[7]]),"DNF",    rounds_cum_time[[#This Row],[6]]+laps_times[[#This Row],[7]])</f>
        <v>1.9590277777777779E-2</v>
      </c>
      <c r="Q103" s="127">
        <f>IF(ISBLANK(laps_times[[#This Row],[8]]),"DNF",    rounds_cum_time[[#This Row],[7]]+laps_times[[#This Row],[8]])</f>
        <v>2.222800925925926E-2</v>
      </c>
      <c r="R103" s="127">
        <f>IF(ISBLANK(laps_times[[#This Row],[9]]),"DNF",    rounds_cum_time[[#This Row],[8]]+laps_times[[#This Row],[9]])</f>
        <v>2.4876157407407409E-2</v>
      </c>
      <c r="S103" s="127">
        <f>IF(ISBLANK(laps_times[[#This Row],[10]]),"DNF",    rounds_cum_time[[#This Row],[9]]+laps_times[[#This Row],[10]])</f>
        <v>2.7553240740740743E-2</v>
      </c>
      <c r="T103" s="127">
        <f>IF(ISBLANK(laps_times[[#This Row],[11]]),"DNF",    rounds_cum_time[[#This Row],[10]]+laps_times[[#This Row],[11]])</f>
        <v>3.0410879629629631E-2</v>
      </c>
      <c r="U103" s="127">
        <f>IF(ISBLANK(laps_times[[#This Row],[12]]),"DNF",    rounds_cum_time[[#This Row],[11]]+laps_times[[#This Row],[12]])</f>
        <v>3.3072916666666667E-2</v>
      </c>
      <c r="V103" s="127">
        <f>IF(ISBLANK(laps_times[[#This Row],[13]]),"DNF",    rounds_cum_time[[#This Row],[12]]+laps_times[[#This Row],[13]])</f>
        <v>3.574652777777778E-2</v>
      </c>
      <c r="W103" s="127">
        <f>IF(ISBLANK(laps_times[[#This Row],[14]]),"DNF",    rounds_cum_time[[#This Row],[13]]+laps_times[[#This Row],[14]])</f>
        <v>3.861111111111111E-2</v>
      </c>
      <c r="X103" s="127">
        <f>IF(ISBLANK(laps_times[[#This Row],[15]]),"DNF",    rounds_cum_time[[#This Row],[14]]+laps_times[[#This Row],[15]])</f>
        <v>4.1310185185185186E-2</v>
      </c>
      <c r="Y103" s="127">
        <f>IF(ISBLANK(laps_times[[#This Row],[16]]),"DNF",    rounds_cum_time[[#This Row],[15]]+laps_times[[#This Row],[16]])</f>
        <v>4.3937500000000004E-2</v>
      </c>
      <c r="Z103" s="127">
        <f>IF(ISBLANK(laps_times[[#This Row],[17]]),"DNF",    rounds_cum_time[[#This Row],[16]]+laps_times[[#This Row],[17]])</f>
        <v>4.6729166666666669E-2</v>
      </c>
      <c r="AA103" s="127">
        <f>IF(ISBLANK(laps_times[[#This Row],[18]]),"DNF",    rounds_cum_time[[#This Row],[17]]+laps_times[[#This Row],[18]])</f>
        <v>4.9436342592592594E-2</v>
      </c>
      <c r="AB103" s="127">
        <f>IF(ISBLANK(laps_times[[#This Row],[19]]),"DNF",    rounds_cum_time[[#This Row],[18]]+laps_times[[#This Row],[19]])</f>
        <v>5.2335648148148152E-2</v>
      </c>
      <c r="AC103" s="127">
        <f>IF(ISBLANK(laps_times[[#This Row],[20]]),"DNF",    rounds_cum_time[[#This Row],[19]]+laps_times[[#This Row],[20]])</f>
        <v>5.5100694444444445E-2</v>
      </c>
      <c r="AD103" s="127">
        <f>IF(ISBLANK(laps_times[[#This Row],[21]]),"DNF",    rounds_cum_time[[#This Row],[20]]+laps_times[[#This Row],[21]])</f>
        <v>5.7863425925925929E-2</v>
      </c>
      <c r="AE103" s="127">
        <f>IF(ISBLANK(laps_times[[#This Row],[22]]),"DNF",    rounds_cum_time[[#This Row],[21]]+laps_times[[#This Row],[22]])</f>
        <v>6.0883101851851855E-2</v>
      </c>
      <c r="AF103" s="127">
        <f>IF(ISBLANK(laps_times[[#This Row],[23]]),"DNF",    rounds_cum_time[[#This Row],[22]]+laps_times[[#This Row],[23]])</f>
        <v>6.366087962962963E-2</v>
      </c>
      <c r="AG103" s="127">
        <f>IF(ISBLANK(laps_times[[#This Row],[24]]),"DNF",    rounds_cum_time[[#This Row],[23]]+laps_times[[#This Row],[24]])</f>
        <v>6.6497685185185187E-2</v>
      </c>
      <c r="AH103" s="127">
        <f>IF(ISBLANK(laps_times[[#This Row],[25]]),"DNF",    rounds_cum_time[[#This Row],[24]]+laps_times[[#This Row],[25]])</f>
        <v>6.9295138888888885E-2</v>
      </c>
      <c r="AI103" s="127">
        <f>IF(ISBLANK(laps_times[[#This Row],[26]]),"DNF",    rounds_cum_time[[#This Row],[25]]+laps_times[[#This Row],[26]])</f>
        <v>7.226851851851851E-2</v>
      </c>
      <c r="AJ103" s="127">
        <f>IF(ISBLANK(laps_times[[#This Row],[27]]),"DNF",    rounds_cum_time[[#This Row],[26]]+laps_times[[#This Row],[27]])</f>
        <v>7.5086805555555552E-2</v>
      </c>
      <c r="AK103" s="127">
        <f>IF(ISBLANK(laps_times[[#This Row],[28]]),"DNF",    rounds_cum_time[[#This Row],[27]]+laps_times[[#This Row],[28]])</f>
        <v>7.8348379629629622E-2</v>
      </c>
      <c r="AL103" s="127">
        <f>IF(ISBLANK(laps_times[[#This Row],[29]]),"DNF",    rounds_cum_time[[#This Row],[28]]+laps_times[[#This Row],[29]])</f>
        <v>8.1474537037037026E-2</v>
      </c>
      <c r="AM103" s="127">
        <f>IF(ISBLANK(laps_times[[#This Row],[30]]),"DNF",    rounds_cum_time[[#This Row],[29]]+laps_times[[#This Row],[30]])</f>
        <v>8.4340277777777764E-2</v>
      </c>
      <c r="AN103" s="127">
        <f>IF(ISBLANK(laps_times[[#This Row],[31]]),"DNF",    rounds_cum_time[[#This Row],[30]]+laps_times[[#This Row],[31]])</f>
        <v>8.74710648148148E-2</v>
      </c>
      <c r="AO103" s="127">
        <f>IF(ISBLANK(laps_times[[#This Row],[32]]),"DNF",    rounds_cum_time[[#This Row],[31]]+laps_times[[#This Row],[32]])</f>
        <v>9.0499999999999983E-2</v>
      </c>
      <c r="AP103" s="127">
        <f>IF(ISBLANK(laps_times[[#This Row],[33]]),"DNF",    rounds_cum_time[[#This Row],[32]]+laps_times[[#This Row],[33]])</f>
        <v>9.3412037037037016E-2</v>
      </c>
      <c r="AQ103" s="127">
        <f>IF(ISBLANK(laps_times[[#This Row],[34]]),"DNF",    rounds_cum_time[[#This Row],[33]]+laps_times[[#This Row],[34]])</f>
        <v>9.6559027777777751E-2</v>
      </c>
      <c r="AR103" s="127">
        <f>IF(ISBLANK(laps_times[[#This Row],[35]]),"DNF",    rounds_cum_time[[#This Row],[34]]+laps_times[[#This Row],[35]])</f>
        <v>9.9454861111111084E-2</v>
      </c>
      <c r="AS103" s="127">
        <f>IF(ISBLANK(laps_times[[#This Row],[36]]),"DNF",    rounds_cum_time[[#This Row],[35]]+laps_times[[#This Row],[36]])</f>
        <v>0.10332523148148146</v>
      </c>
      <c r="AT103" s="127">
        <f>IF(ISBLANK(laps_times[[#This Row],[37]]),"DNF",    rounds_cum_time[[#This Row],[36]]+laps_times[[#This Row],[37]])</f>
        <v>0.10618634259259256</v>
      </c>
      <c r="AU103" s="127">
        <f>IF(ISBLANK(laps_times[[#This Row],[38]]),"DNF",    rounds_cum_time[[#This Row],[37]]+laps_times[[#This Row],[38]])</f>
        <v>0.10954398148148145</v>
      </c>
      <c r="AV103" s="127">
        <f>IF(ISBLANK(laps_times[[#This Row],[39]]),"DNF",    rounds_cum_time[[#This Row],[38]]+laps_times[[#This Row],[39]])</f>
        <v>0.11278124999999997</v>
      </c>
      <c r="AW103" s="127">
        <f>IF(ISBLANK(laps_times[[#This Row],[40]]),"DNF",    rounds_cum_time[[#This Row],[39]]+laps_times[[#This Row],[40]])</f>
        <v>0.116068287037037</v>
      </c>
      <c r="AX103" s="127">
        <f>IF(ISBLANK(laps_times[[#This Row],[41]]),"DNF",    rounds_cum_time[[#This Row],[40]]+laps_times[[#This Row],[41]])</f>
        <v>0.11909606481481479</v>
      </c>
      <c r="AY103" s="127">
        <f>IF(ISBLANK(laps_times[[#This Row],[42]]),"DNF",    rounds_cum_time[[#This Row],[41]]+laps_times[[#This Row],[42]])</f>
        <v>0.12247800925925922</v>
      </c>
      <c r="AZ103" s="127">
        <f>IF(ISBLANK(laps_times[[#This Row],[43]]),"DNF",    rounds_cum_time[[#This Row],[42]]+laps_times[[#This Row],[43]])</f>
        <v>0.12558796296296293</v>
      </c>
      <c r="BA103" s="127">
        <f>IF(ISBLANK(laps_times[[#This Row],[44]]),"DNF",    rounds_cum_time[[#This Row],[43]]+laps_times[[#This Row],[44]])</f>
        <v>0.12912847222222218</v>
      </c>
      <c r="BB103" s="127">
        <f>IF(ISBLANK(laps_times[[#This Row],[45]]),"DNF",    rounds_cum_time[[#This Row],[44]]+laps_times[[#This Row],[45]])</f>
        <v>0.13230324074074071</v>
      </c>
      <c r="BC103" s="127">
        <f>IF(ISBLANK(laps_times[[#This Row],[46]]),"DNF",    rounds_cum_time[[#This Row],[45]]+laps_times[[#This Row],[46]])</f>
        <v>0.13553472222222218</v>
      </c>
      <c r="BD103" s="127">
        <f>IF(ISBLANK(laps_times[[#This Row],[47]]),"DNF",    rounds_cum_time[[#This Row],[46]]+laps_times[[#This Row],[47]])</f>
        <v>0.13886111111111107</v>
      </c>
      <c r="BE103" s="127">
        <f>IF(ISBLANK(laps_times[[#This Row],[48]]),"DNF",    rounds_cum_time[[#This Row],[47]]+laps_times[[#This Row],[48]])</f>
        <v>0.1421006944444444</v>
      </c>
      <c r="BF103" s="127">
        <f>IF(ISBLANK(laps_times[[#This Row],[49]]),"DNF",    rounds_cum_time[[#This Row],[48]]+laps_times[[#This Row],[49]])</f>
        <v>0.1454930555555555</v>
      </c>
      <c r="BG103" s="127">
        <f>IF(ISBLANK(laps_times[[#This Row],[50]]),"DNF",    rounds_cum_time[[#This Row],[49]]+laps_times[[#This Row],[50]])</f>
        <v>0.14883912037037031</v>
      </c>
      <c r="BH103" s="127">
        <f>IF(ISBLANK(laps_times[[#This Row],[51]]),"DNF",    rounds_cum_time[[#This Row],[50]]+laps_times[[#This Row],[51]])</f>
        <v>0.15225578703703699</v>
      </c>
      <c r="BI103" s="127">
        <f>IF(ISBLANK(laps_times[[#This Row],[52]]),"DNF",    rounds_cum_time[[#This Row],[51]]+laps_times[[#This Row],[52]])</f>
        <v>0.15560995370370365</v>
      </c>
      <c r="BJ103" s="127">
        <f>IF(ISBLANK(laps_times[[#This Row],[53]]),"DNF",    rounds_cum_time[[#This Row],[52]]+laps_times[[#This Row],[53]])</f>
        <v>0.15909953703703697</v>
      </c>
      <c r="BK103" s="127">
        <f>IF(ISBLANK(laps_times[[#This Row],[54]]),"DNF",    rounds_cum_time[[#This Row],[53]]+laps_times[[#This Row],[54]])</f>
        <v>0.16274305555555549</v>
      </c>
      <c r="BL103" s="127">
        <f>IF(ISBLANK(laps_times[[#This Row],[55]]),"DNF",    rounds_cum_time[[#This Row],[54]]+laps_times[[#This Row],[55]])</f>
        <v>0.16612731481481474</v>
      </c>
      <c r="BM103" s="127">
        <f>IF(ISBLANK(laps_times[[#This Row],[56]]),"DNF",    rounds_cum_time[[#This Row],[55]]+laps_times[[#This Row],[56]])</f>
        <v>0.1695590277777777</v>
      </c>
      <c r="BN103" s="127">
        <f>IF(ISBLANK(laps_times[[#This Row],[57]]),"DNF",    rounds_cum_time[[#This Row],[56]]+laps_times[[#This Row],[57]])</f>
        <v>0.17379282407407401</v>
      </c>
      <c r="BO103" s="127">
        <f>IF(ISBLANK(laps_times[[#This Row],[58]]),"DNF",    rounds_cum_time[[#This Row],[57]]+laps_times[[#This Row],[58]])</f>
        <v>0.17761458333333327</v>
      </c>
      <c r="BP103" s="127">
        <f>IF(ISBLANK(laps_times[[#This Row],[59]]),"DNF",    rounds_cum_time[[#This Row],[58]]+laps_times[[#This Row],[59]])</f>
        <v>0.18152083333333327</v>
      </c>
      <c r="BQ103" s="127">
        <f>IF(ISBLANK(laps_times[[#This Row],[60]]),"DNF",    rounds_cum_time[[#This Row],[59]]+laps_times[[#This Row],[60]])</f>
        <v>0.18571643518518513</v>
      </c>
      <c r="BR103" s="127">
        <f>IF(ISBLANK(laps_times[[#This Row],[61]]),"DNF",    rounds_cum_time[[#This Row],[60]]+laps_times[[#This Row],[61]])</f>
        <v>0.18963541666666661</v>
      </c>
      <c r="BS103" s="127">
        <f>IF(ISBLANK(laps_times[[#This Row],[62]]),"DNF",    rounds_cum_time[[#This Row],[61]]+laps_times[[#This Row],[62]])</f>
        <v>0.19345486111111104</v>
      </c>
      <c r="BT103" s="128">
        <f>IF(ISBLANK(laps_times[[#This Row],[63]]),"DNF",    rounds_cum_time[[#This Row],[62]]+laps_times[[#This Row],[63]])</f>
        <v>0.19733449074074066</v>
      </c>
      <c r="BU103" s="128">
        <f>IF(ISBLANK(laps_times[[#This Row],[64]]),"DNF",    rounds_cum_time[[#This Row],[63]]+laps_times[[#This Row],[64]])</f>
        <v>0.201105324074074</v>
      </c>
    </row>
    <row r="104" spans="2:73" x14ac:dyDescent="0.2">
      <c r="B104" s="124">
        <f>laps_times[[#This Row],[poř]]</f>
        <v>101</v>
      </c>
      <c r="C104" s="125">
        <f>laps_times[[#This Row],[s.č.]]</f>
        <v>113</v>
      </c>
      <c r="D104" s="125" t="str">
        <f>laps_times[[#This Row],[jméno]]</f>
        <v>Zeman Pavel</v>
      </c>
      <c r="E104" s="126">
        <f>laps_times[[#This Row],[roč]]</f>
        <v>1954</v>
      </c>
      <c r="F104" s="126" t="str">
        <f>laps_times[[#This Row],[kat]]</f>
        <v>M60</v>
      </c>
      <c r="G104" s="126">
        <f>laps_times[[#This Row],[poř_kat]]</f>
        <v>9</v>
      </c>
      <c r="H104" s="125" t="str">
        <f>IF(ISBLANK(laps_times[[#This Row],[klub]]),"-",laps_times[[#This Row],[klub]])</f>
        <v>Tragéd team</v>
      </c>
      <c r="I104" s="161">
        <f>laps_times[[#This Row],[celk. čas]]</f>
        <v>0.205375</v>
      </c>
      <c r="J104" s="127">
        <f>laps_times[[#This Row],[1]]</f>
        <v>3.4976851851851853E-3</v>
      </c>
      <c r="K104" s="127">
        <f>IF(ISBLANK(laps_times[[#This Row],[2]]),"DNF",    rounds_cum_time[[#This Row],[1]]+laps_times[[#This Row],[2]])</f>
        <v>6.2152777777777779E-3</v>
      </c>
      <c r="L104" s="127">
        <f>IF(ISBLANK(laps_times[[#This Row],[3]]),"DNF",    rounds_cum_time[[#This Row],[2]]+laps_times[[#This Row],[3]])</f>
        <v>8.9328703703703705E-3</v>
      </c>
      <c r="M104" s="127">
        <f>IF(ISBLANK(laps_times[[#This Row],[4]]),"DNF",    rounds_cum_time[[#This Row],[3]]+laps_times[[#This Row],[4]])</f>
        <v>1.1703703703703704E-2</v>
      </c>
      <c r="N104" s="127">
        <f>IF(ISBLANK(laps_times[[#This Row],[5]]),"DNF",    rounds_cum_time[[#This Row],[4]]+laps_times[[#This Row],[5]])</f>
        <v>1.4445601851851852E-2</v>
      </c>
      <c r="O104" s="127">
        <f>IF(ISBLANK(laps_times[[#This Row],[6]]),"DNF",    rounds_cum_time[[#This Row],[5]]+laps_times[[#This Row],[6]])</f>
        <v>1.7233796296296296E-2</v>
      </c>
      <c r="P104" s="127">
        <f>IF(ISBLANK(laps_times[[#This Row],[7]]),"DNF",    rounds_cum_time[[#This Row],[6]]+laps_times[[#This Row],[7]])</f>
        <v>2.0128472222222221E-2</v>
      </c>
      <c r="Q104" s="127">
        <f>IF(ISBLANK(laps_times[[#This Row],[8]]),"DNF",    rounds_cum_time[[#This Row],[7]]+laps_times[[#This Row],[8]])</f>
        <v>2.2943287037037036E-2</v>
      </c>
      <c r="R104" s="127">
        <f>IF(ISBLANK(laps_times[[#This Row],[9]]),"DNF",    rounds_cum_time[[#This Row],[8]]+laps_times[[#This Row],[9]])</f>
        <v>2.5748842592592591E-2</v>
      </c>
      <c r="S104" s="127">
        <f>IF(ISBLANK(laps_times[[#This Row],[10]]),"DNF",    rounds_cum_time[[#This Row],[9]]+laps_times[[#This Row],[10]])</f>
        <v>2.862384259259259E-2</v>
      </c>
      <c r="T104" s="127">
        <f>IF(ISBLANK(laps_times[[#This Row],[11]]),"DNF",    rounds_cum_time[[#This Row],[10]]+laps_times[[#This Row],[11]])</f>
        <v>3.1456018518518515E-2</v>
      </c>
      <c r="U104" s="127">
        <f>IF(ISBLANK(laps_times[[#This Row],[12]]),"DNF",    rounds_cum_time[[#This Row],[11]]+laps_times[[#This Row],[12]])</f>
        <v>3.4277777777777775E-2</v>
      </c>
      <c r="V104" s="127">
        <f>IF(ISBLANK(laps_times[[#This Row],[13]]),"DNF",    rounds_cum_time[[#This Row],[12]]+laps_times[[#This Row],[13]])</f>
        <v>3.7192129629629624E-2</v>
      </c>
      <c r="W104" s="127">
        <f>IF(ISBLANK(laps_times[[#This Row],[14]]),"DNF",    rounds_cum_time[[#This Row],[13]]+laps_times[[#This Row],[14]])</f>
        <v>4.0118055555555546E-2</v>
      </c>
      <c r="X104" s="127">
        <f>IF(ISBLANK(laps_times[[#This Row],[15]]),"DNF",    rounds_cum_time[[#This Row],[14]]+laps_times[[#This Row],[15]])</f>
        <v>4.3372685185185174E-2</v>
      </c>
      <c r="Y104" s="127">
        <f>IF(ISBLANK(laps_times[[#This Row],[16]]),"DNF",    rounds_cum_time[[#This Row],[15]]+laps_times[[#This Row],[16]])</f>
        <v>4.627314814814814E-2</v>
      </c>
      <c r="Z104" s="127">
        <f>IF(ISBLANK(laps_times[[#This Row],[17]]),"DNF",    rounds_cum_time[[#This Row],[16]]+laps_times[[#This Row],[17]])</f>
        <v>4.9174768518518513E-2</v>
      </c>
      <c r="AA104" s="127">
        <f>IF(ISBLANK(laps_times[[#This Row],[18]]),"DNF",    rounds_cum_time[[#This Row],[17]]+laps_times[[#This Row],[18]])</f>
        <v>5.2145833333333329E-2</v>
      </c>
      <c r="AB104" s="127">
        <f>IF(ISBLANK(laps_times[[#This Row],[19]]),"DNF",    rounds_cum_time[[#This Row],[18]]+laps_times[[#This Row],[19]])</f>
        <v>5.5199074074074067E-2</v>
      </c>
      <c r="AC104" s="127">
        <f>IF(ISBLANK(laps_times[[#This Row],[20]]),"DNF",    rounds_cum_time[[#This Row],[19]]+laps_times[[#This Row],[20]])</f>
        <v>5.8224537037037033E-2</v>
      </c>
      <c r="AD104" s="127">
        <f>IF(ISBLANK(laps_times[[#This Row],[21]]),"DNF",    rounds_cum_time[[#This Row],[20]]+laps_times[[#This Row],[21]])</f>
        <v>6.1552083333333327E-2</v>
      </c>
      <c r="AE104" s="127">
        <f>IF(ISBLANK(laps_times[[#This Row],[22]]),"DNF",    rounds_cum_time[[#This Row],[21]]+laps_times[[#This Row],[22]])</f>
        <v>6.4494212962962955E-2</v>
      </c>
      <c r="AF104" s="127">
        <f>IF(ISBLANK(laps_times[[#This Row],[23]]),"DNF",    rounds_cum_time[[#This Row],[22]]+laps_times[[#This Row],[23]])</f>
        <v>6.759606481481481E-2</v>
      </c>
      <c r="AG104" s="127">
        <f>IF(ISBLANK(laps_times[[#This Row],[24]]),"DNF",    rounds_cum_time[[#This Row],[23]]+laps_times[[#This Row],[24]])</f>
        <v>7.0568287037037034E-2</v>
      </c>
      <c r="AH104" s="127">
        <f>IF(ISBLANK(laps_times[[#This Row],[25]]),"DNF",    rounds_cum_time[[#This Row],[24]]+laps_times[[#This Row],[25]])</f>
        <v>7.3591435185185183E-2</v>
      </c>
      <c r="AI104" s="127">
        <f>IF(ISBLANK(laps_times[[#This Row],[26]]),"DNF",    rounds_cum_time[[#This Row],[25]]+laps_times[[#This Row],[26]])</f>
        <v>7.6606481481481484E-2</v>
      </c>
      <c r="AJ104" s="127">
        <f>IF(ISBLANK(laps_times[[#This Row],[27]]),"DNF",    rounds_cum_time[[#This Row],[26]]+laps_times[[#This Row],[27]])</f>
        <v>7.9710648148148155E-2</v>
      </c>
      <c r="AK104" s="127">
        <f>IF(ISBLANK(laps_times[[#This Row],[28]]),"DNF",    rounds_cum_time[[#This Row],[27]]+laps_times[[#This Row],[28]])</f>
        <v>8.2755787037037037E-2</v>
      </c>
      <c r="AL104" s="127">
        <f>IF(ISBLANK(laps_times[[#This Row],[29]]),"DNF",    rounds_cum_time[[#This Row],[28]]+laps_times[[#This Row],[29]])</f>
        <v>8.5811342592592599E-2</v>
      </c>
      <c r="AM104" s="127">
        <f>IF(ISBLANK(laps_times[[#This Row],[30]]),"DNF",    rounds_cum_time[[#This Row],[29]]+laps_times[[#This Row],[30]])</f>
        <v>8.9291666666666672E-2</v>
      </c>
      <c r="AN104" s="127">
        <f>IF(ISBLANK(laps_times[[#This Row],[31]]),"DNF",    rounds_cum_time[[#This Row],[30]]+laps_times[[#This Row],[31]])</f>
        <v>9.233912037037037E-2</v>
      </c>
      <c r="AO104" s="127">
        <f>IF(ISBLANK(laps_times[[#This Row],[32]]),"DNF",    rounds_cum_time[[#This Row],[31]]+laps_times[[#This Row],[32]])</f>
        <v>9.541087962962963E-2</v>
      </c>
      <c r="AP104" s="127">
        <f>IF(ISBLANK(laps_times[[#This Row],[33]]),"DNF",    rounds_cum_time[[#This Row],[32]]+laps_times[[#This Row],[33]])</f>
        <v>9.8752314814814821E-2</v>
      </c>
      <c r="AQ104" s="127">
        <f>IF(ISBLANK(laps_times[[#This Row],[34]]),"DNF",    rounds_cum_time[[#This Row],[33]]+laps_times[[#This Row],[34]])</f>
        <v>0.10251157407407407</v>
      </c>
      <c r="AR104" s="127">
        <f>IF(ISBLANK(laps_times[[#This Row],[35]]),"DNF",    rounds_cum_time[[#This Row],[34]]+laps_times[[#This Row],[35]])</f>
        <v>0.10566319444444444</v>
      </c>
      <c r="AS104" s="127">
        <f>IF(ISBLANK(laps_times[[#This Row],[36]]),"DNF",    rounds_cum_time[[#This Row],[35]]+laps_times[[#This Row],[36]])</f>
        <v>0.10878935185185185</v>
      </c>
      <c r="AT104" s="127">
        <f>IF(ISBLANK(laps_times[[#This Row],[37]]),"DNF",    rounds_cum_time[[#This Row],[36]]+laps_times[[#This Row],[37]])</f>
        <v>0.11195601851851851</v>
      </c>
      <c r="AU104" s="127">
        <f>IF(ISBLANK(laps_times[[#This Row],[38]]),"DNF",    rounds_cum_time[[#This Row],[37]]+laps_times[[#This Row],[38]])</f>
        <v>0.11510879629629629</v>
      </c>
      <c r="AV104" s="127">
        <f>IF(ISBLANK(laps_times[[#This Row],[39]]),"DNF",    rounds_cum_time[[#This Row],[38]]+laps_times[[#This Row],[39]])</f>
        <v>0.1184537037037037</v>
      </c>
      <c r="AW104" s="127">
        <f>IF(ISBLANK(laps_times[[#This Row],[40]]),"DNF",    rounds_cum_time[[#This Row],[39]]+laps_times[[#This Row],[40]])</f>
        <v>0.12177199074074074</v>
      </c>
      <c r="AX104" s="127">
        <f>IF(ISBLANK(laps_times[[#This Row],[41]]),"DNF",    rounds_cum_time[[#This Row],[40]]+laps_times[[#This Row],[41]])</f>
        <v>0.12494675925925926</v>
      </c>
      <c r="AY104" s="127">
        <f>IF(ISBLANK(laps_times[[#This Row],[42]]),"DNF",    rounds_cum_time[[#This Row],[41]]+laps_times[[#This Row],[42]])</f>
        <v>0.12810416666666666</v>
      </c>
      <c r="AZ104" s="127">
        <f>IF(ISBLANK(laps_times[[#This Row],[43]]),"DNF",    rounds_cum_time[[#This Row],[42]]+laps_times[[#This Row],[43]])</f>
        <v>0.13121759259259258</v>
      </c>
      <c r="BA104" s="127">
        <f>IF(ISBLANK(laps_times[[#This Row],[44]]),"DNF",    rounds_cum_time[[#This Row],[43]]+laps_times[[#This Row],[44]])</f>
        <v>0.13464814814814813</v>
      </c>
      <c r="BB104" s="127">
        <f>IF(ISBLANK(laps_times[[#This Row],[45]]),"DNF",    rounds_cum_time[[#This Row],[44]]+laps_times[[#This Row],[45]])</f>
        <v>0.13795254629629627</v>
      </c>
      <c r="BC104" s="127">
        <f>IF(ISBLANK(laps_times[[#This Row],[46]]),"DNF",    rounds_cum_time[[#This Row],[45]]+laps_times[[#This Row],[46]])</f>
        <v>0.14129861111111108</v>
      </c>
      <c r="BD104" s="127">
        <f>IF(ISBLANK(laps_times[[#This Row],[47]]),"DNF",    rounds_cum_time[[#This Row],[46]]+laps_times[[#This Row],[47]])</f>
        <v>0.14449884259259257</v>
      </c>
      <c r="BE104" s="127">
        <f>IF(ISBLANK(laps_times[[#This Row],[48]]),"DNF",    rounds_cum_time[[#This Row],[47]]+laps_times[[#This Row],[48]])</f>
        <v>0.14784722222222221</v>
      </c>
      <c r="BF104" s="127">
        <f>IF(ISBLANK(laps_times[[#This Row],[49]]),"DNF",    rounds_cum_time[[#This Row],[48]]+laps_times[[#This Row],[49]])</f>
        <v>0.15102199074074074</v>
      </c>
      <c r="BG104" s="127">
        <f>IF(ISBLANK(laps_times[[#This Row],[50]]),"DNF",    rounds_cum_time[[#This Row],[49]]+laps_times[[#This Row],[50]])</f>
        <v>0.15430671296296297</v>
      </c>
      <c r="BH104" s="127">
        <f>IF(ISBLANK(laps_times[[#This Row],[51]]),"DNF",    rounds_cum_time[[#This Row],[50]]+laps_times[[#This Row],[51]])</f>
        <v>0.15779745370370371</v>
      </c>
      <c r="BI104" s="127">
        <f>IF(ISBLANK(laps_times[[#This Row],[52]]),"DNF",    rounds_cum_time[[#This Row],[51]]+laps_times[[#This Row],[52]])</f>
        <v>0.1609976851851852</v>
      </c>
      <c r="BJ104" s="127">
        <f>IF(ISBLANK(laps_times[[#This Row],[53]]),"DNF",    rounds_cum_time[[#This Row],[52]]+laps_times[[#This Row],[53]])</f>
        <v>0.16429976851851855</v>
      </c>
      <c r="BK104" s="127">
        <f>IF(ISBLANK(laps_times[[#This Row],[54]]),"DNF",    rounds_cum_time[[#This Row],[53]]+laps_times[[#This Row],[54]])</f>
        <v>0.16746643518518523</v>
      </c>
      <c r="BL104" s="127">
        <f>IF(ISBLANK(laps_times[[#This Row],[55]]),"DNF",    rounds_cum_time[[#This Row],[54]]+laps_times[[#This Row],[55]])</f>
        <v>0.17096759259259264</v>
      </c>
      <c r="BM104" s="127">
        <f>IF(ISBLANK(laps_times[[#This Row],[56]]),"DNF",    rounds_cum_time[[#This Row],[55]]+laps_times[[#This Row],[56]])</f>
        <v>0.17446990740740745</v>
      </c>
      <c r="BN104" s="127">
        <f>IF(ISBLANK(laps_times[[#This Row],[57]]),"DNF",    rounds_cum_time[[#This Row],[56]]+laps_times[[#This Row],[57]])</f>
        <v>0.17777314814814818</v>
      </c>
      <c r="BO104" s="127">
        <f>IF(ISBLANK(laps_times[[#This Row],[58]]),"DNF",    rounds_cum_time[[#This Row],[57]]+laps_times[[#This Row],[58]])</f>
        <v>0.18085185185185187</v>
      </c>
      <c r="BP104" s="127">
        <f>IF(ISBLANK(laps_times[[#This Row],[59]]),"DNF",    rounds_cum_time[[#This Row],[58]]+laps_times[[#This Row],[59]])</f>
        <v>0.18497106481481485</v>
      </c>
      <c r="BQ104" s="127">
        <f>IF(ISBLANK(laps_times[[#This Row],[60]]),"DNF",    rounds_cum_time[[#This Row],[59]]+laps_times[[#This Row],[60]])</f>
        <v>0.18881597222222224</v>
      </c>
      <c r="BR104" s="127">
        <f>IF(ISBLANK(laps_times[[#This Row],[61]]),"DNF",    rounds_cum_time[[#This Row],[60]]+laps_times[[#This Row],[61]])</f>
        <v>0.19274189814814816</v>
      </c>
      <c r="BS104" s="127">
        <f>IF(ISBLANK(laps_times[[#This Row],[62]]),"DNF",    rounds_cum_time[[#This Row],[61]]+laps_times[[#This Row],[62]])</f>
        <v>0.19691435185185185</v>
      </c>
      <c r="BT104" s="128">
        <f>IF(ISBLANK(laps_times[[#This Row],[63]]),"DNF",    rounds_cum_time[[#This Row],[62]]+laps_times[[#This Row],[63]])</f>
        <v>0.20093865740740741</v>
      </c>
      <c r="BU104" s="128">
        <f>IF(ISBLANK(laps_times[[#This Row],[64]]),"DNF",    rounds_cum_time[[#This Row],[63]]+laps_times[[#This Row],[64]])</f>
        <v>0.205375</v>
      </c>
    </row>
    <row r="105" spans="2:73" x14ac:dyDescent="0.2">
      <c r="B105" s="124">
        <f>laps_times[[#This Row],[poř]]</f>
        <v>102</v>
      </c>
      <c r="C105" s="125">
        <f>laps_times[[#This Row],[s.č.]]</f>
        <v>75</v>
      </c>
      <c r="D105" s="125" t="str">
        <f>laps_times[[#This Row],[jméno]]</f>
        <v>Muszkowski Andrzej</v>
      </c>
      <c r="E105" s="126">
        <f>laps_times[[#This Row],[roč]]</f>
        <v>1963</v>
      </c>
      <c r="F105" s="126" t="str">
        <f>laps_times[[#This Row],[kat]]</f>
        <v>M50</v>
      </c>
      <c r="G105" s="126">
        <f>laps_times[[#This Row],[poř_kat]]</f>
        <v>26</v>
      </c>
      <c r="H105" s="125" t="str">
        <f>IF(ISBLANK(laps_times[[#This Row],[klub]]),"-",laps_times[[#This Row],[klub]])</f>
        <v>-</v>
      </c>
      <c r="I105" s="161">
        <f>laps_times[[#This Row],[celk. čas]]</f>
        <v>0.20648148148148149</v>
      </c>
      <c r="J105" s="127">
        <f>laps_times[[#This Row],[1]]</f>
        <v>2.9884259259259261E-3</v>
      </c>
      <c r="K105" s="127">
        <f>IF(ISBLANK(laps_times[[#This Row],[2]]),"DNF",    rounds_cum_time[[#This Row],[1]]+laps_times[[#This Row],[2]])</f>
        <v>5.4513888888888893E-3</v>
      </c>
      <c r="L105" s="127">
        <f>IF(ISBLANK(laps_times[[#This Row],[3]]),"DNF",    rounds_cum_time[[#This Row],[2]]+laps_times[[#This Row],[3]])</f>
        <v>7.8344907407407408E-3</v>
      </c>
      <c r="M105" s="127">
        <f>IF(ISBLANK(laps_times[[#This Row],[4]]),"DNF",    rounds_cum_time[[#This Row],[3]]+laps_times[[#This Row],[4]])</f>
        <v>1.022800925925926E-2</v>
      </c>
      <c r="N105" s="127">
        <f>IF(ISBLANK(laps_times[[#This Row],[5]]),"DNF",    rounds_cum_time[[#This Row],[4]]+laps_times[[#This Row],[5]])</f>
        <v>1.2701388888888889E-2</v>
      </c>
      <c r="O105" s="127">
        <f>IF(ISBLANK(laps_times[[#This Row],[6]]),"DNF",    rounds_cum_time[[#This Row],[5]]+laps_times[[#This Row],[6]])</f>
        <v>1.5148148148148148E-2</v>
      </c>
      <c r="P105" s="127">
        <f>IF(ISBLANK(laps_times[[#This Row],[7]]),"DNF",    rounds_cum_time[[#This Row],[6]]+laps_times[[#This Row],[7]])</f>
        <v>1.7591435185185186E-2</v>
      </c>
      <c r="Q105" s="127">
        <f>IF(ISBLANK(laps_times[[#This Row],[8]]),"DNF",    rounds_cum_time[[#This Row],[7]]+laps_times[[#This Row],[8]])</f>
        <v>2.0097222222222221E-2</v>
      </c>
      <c r="R105" s="127">
        <f>IF(ISBLANK(laps_times[[#This Row],[9]]),"DNF",    rounds_cum_time[[#This Row],[8]]+laps_times[[#This Row],[9]])</f>
        <v>2.2567129629629628E-2</v>
      </c>
      <c r="S105" s="127">
        <f>IF(ISBLANK(laps_times[[#This Row],[10]]),"DNF",    rounds_cum_time[[#This Row],[9]]+laps_times[[#This Row],[10]])</f>
        <v>2.5002314814814814E-2</v>
      </c>
      <c r="T105" s="127">
        <f>IF(ISBLANK(laps_times[[#This Row],[11]]),"DNF",    rounds_cum_time[[#This Row],[10]]+laps_times[[#This Row],[11]])</f>
        <v>2.7480324074074074E-2</v>
      </c>
      <c r="U105" s="127">
        <f>IF(ISBLANK(laps_times[[#This Row],[12]]),"DNF",    rounds_cum_time[[#This Row],[11]]+laps_times[[#This Row],[12]])</f>
        <v>3.0039351851851852E-2</v>
      </c>
      <c r="V105" s="127">
        <f>IF(ISBLANK(laps_times[[#This Row],[13]]),"DNF",    rounds_cum_time[[#This Row],[12]]+laps_times[[#This Row],[13]])</f>
        <v>3.2668981481481479E-2</v>
      </c>
      <c r="W105" s="127">
        <f>IF(ISBLANK(laps_times[[#This Row],[14]]),"DNF",    rounds_cum_time[[#This Row],[13]]+laps_times[[#This Row],[14]])</f>
        <v>3.5234953703703699E-2</v>
      </c>
      <c r="X105" s="127">
        <f>IF(ISBLANK(laps_times[[#This Row],[15]]),"DNF",    rounds_cum_time[[#This Row],[14]]+laps_times[[#This Row],[15]])</f>
        <v>3.7869212962962959E-2</v>
      </c>
      <c r="Y105" s="127">
        <f>IF(ISBLANK(laps_times[[#This Row],[16]]),"DNF",    rounds_cum_time[[#This Row],[15]]+laps_times[[#This Row],[16]])</f>
        <v>4.0459490740740733E-2</v>
      </c>
      <c r="Z105" s="127">
        <f>IF(ISBLANK(laps_times[[#This Row],[17]]),"DNF",    rounds_cum_time[[#This Row],[16]]+laps_times[[#This Row],[17]])</f>
        <v>4.3107638888888883E-2</v>
      </c>
      <c r="AA105" s="127">
        <f>IF(ISBLANK(laps_times[[#This Row],[18]]),"DNF",    rounds_cum_time[[#This Row],[17]]+laps_times[[#This Row],[18]])</f>
        <v>4.572222222222222E-2</v>
      </c>
      <c r="AB105" s="127">
        <f>IF(ISBLANK(laps_times[[#This Row],[19]]),"DNF",    rounds_cum_time[[#This Row],[18]]+laps_times[[#This Row],[19]])</f>
        <v>4.836226851851852E-2</v>
      </c>
      <c r="AC105" s="127">
        <f>IF(ISBLANK(laps_times[[#This Row],[20]]),"DNF",    rounds_cum_time[[#This Row],[19]]+laps_times[[#This Row],[20]])</f>
        <v>5.1077546296296295E-2</v>
      </c>
      <c r="AD105" s="127">
        <f>IF(ISBLANK(laps_times[[#This Row],[21]]),"DNF",    rounds_cum_time[[#This Row],[20]]+laps_times[[#This Row],[21]])</f>
        <v>5.3799768518518518E-2</v>
      </c>
      <c r="AE105" s="127">
        <f>IF(ISBLANK(laps_times[[#This Row],[22]]),"DNF",    rounds_cum_time[[#This Row],[21]]+laps_times[[#This Row],[22]])</f>
        <v>5.6520833333333333E-2</v>
      </c>
      <c r="AF105" s="127">
        <f>IF(ISBLANK(laps_times[[#This Row],[23]]),"DNF",    rounds_cum_time[[#This Row],[22]]+laps_times[[#This Row],[23]])</f>
        <v>5.9329861111111111E-2</v>
      </c>
      <c r="AG105" s="127">
        <f>IF(ISBLANK(laps_times[[#This Row],[24]]),"DNF",    rounds_cum_time[[#This Row],[23]]+laps_times[[#This Row],[24]])</f>
        <v>6.2155092592592595E-2</v>
      </c>
      <c r="AH105" s="127">
        <f>IF(ISBLANK(laps_times[[#This Row],[25]]),"DNF",    rounds_cum_time[[#This Row],[24]]+laps_times[[#This Row],[25]])</f>
        <v>6.4997685185185186E-2</v>
      </c>
      <c r="AI105" s="127">
        <f>IF(ISBLANK(laps_times[[#This Row],[26]]),"DNF",    rounds_cum_time[[#This Row],[25]]+laps_times[[#This Row],[26]])</f>
        <v>6.7824074074074078E-2</v>
      </c>
      <c r="AJ105" s="127">
        <f>IF(ISBLANK(laps_times[[#This Row],[27]]),"DNF",    rounds_cum_time[[#This Row],[26]]+laps_times[[#This Row],[27]])</f>
        <v>7.0722222222222228E-2</v>
      </c>
      <c r="AK105" s="127">
        <f>IF(ISBLANK(laps_times[[#This Row],[28]]),"DNF",    rounds_cum_time[[#This Row],[27]]+laps_times[[#This Row],[28]])</f>
        <v>7.3685185185185187E-2</v>
      </c>
      <c r="AL105" s="127">
        <f>IF(ISBLANK(laps_times[[#This Row],[29]]),"DNF",    rounds_cum_time[[#This Row],[28]]+laps_times[[#This Row],[29]])</f>
        <v>7.6785879629629628E-2</v>
      </c>
      <c r="AM105" s="127">
        <f>IF(ISBLANK(laps_times[[#This Row],[30]]),"DNF",    rounds_cum_time[[#This Row],[29]]+laps_times[[#This Row],[30]])</f>
        <v>7.9682870370370362E-2</v>
      </c>
      <c r="AN105" s="127">
        <f>IF(ISBLANK(laps_times[[#This Row],[31]]),"DNF",    rounds_cum_time[[#This Row],[30]]+laps_times[[#This Row],[31]])</f>
        <v>8.2836805555555545E-2</v>
      </c>
      <c r="AO105" s="127">
        <f>IF(ISBLANK(laps_times[[#This Row],[32]]),"DNF",    rounds_cum_time[[#This Row],[31]]+laps_times[[#This Row],[32]])</f>
        <v>8.5910879629629622E-2</v>
      </c>
      <c r="AP105" s="127">
        <f>IF(ISBLANK(laps_times[[#This Row],[33]]),"DNF",    rounds_cum_time[[#This Row],[32]]+laps_times[[#This Row],[33]])</f>
        <v>8.9133101851851845E-2</v>
      </c>
      <c r="AQ105" s="127">
        <f>IF(ISBLANK(laps_times[[#This Row],[34]]),"DNF",    rounds_cum_time[[#This Row],[33]]+laps_times[[#This Row],[34]])</f>
        <v>9.2350694444444437E-2</v>
      </c>
      <c r="AR105" s="127">
        <f>IF(ISBLANK(laps_times[[#This Row],[35]]),"DNF",    rounds_cum_time[[#This Row],[34]]+laps_times[[#This Row],[35]])</f>
        <v>9.539930555555555E-2</v>
      </c>
      <c r="AS105" s="127">
        <f>IF(ISBLANK(laps_times[[#This Row],[36]]),"DNF",    rounds_cum_time[[#This Row],[35]]+laps_times[[#This Row],[36]])</f>
        <v>9.8552083333333332E-2</v>
      </c>
      <c r="AT105" s="127">
        <f>IF(ISBLANK(laps_times[[#This Row],[37]]),"DNF",    rounds_cum_time[[#This Row],[36]]+laps_times[[#This Row],[37]])</f>
        <v>0.10172569444444444</v>
      </c>
      <c r="AU105" s="127">
        <f>IF(ISBLANK(laps_times[[#This Row],[38]]),"DNF",    rounds_cum_time[[#This Row],[37]]+laps_times[[#This Row],[38]])</f>
        <v>0.10503935185185186</v>
      </c>
      <c r="AV105" s="127">
        <f>IF(ISBLANK(laps_times[[#This Row],[39]]),"DNF",    rounds_cum_time[[#This Row],[38]]+laps_times[[#This Row],[39]])</f>
        <v>0.10836342592592593</v>
      </c>
      <c r="AW105" s="127">
        <f>IF(ISBLANK(laps_times[[#This Row],[40]]),"DNF",    rounds_cum_time[[#This Row],[39]]+laps_times[[#This Row],[40]])</f>
        <v>0.11173032407407409</v>
      </c>
      <c r="AX105" s="127">
        <f>IF(ISBLANK(laps_times[[#This Row],[41]]),"DNF",    rounds_cum_time[[#This Row],[40]]+laps_times[[#This Row],[41]])</f>
        <v>0.11514930555555557</v>
      </c>
      <c r="AY105" s="127">
        <f>IF(ISBLANK(laps_times[[#This Row],[42]]),"DNF",    rounds_cum_time[[#This Row],[41]]+laps_times[[#This Row],[42]])</f>
        <v>0.1187164351851852</v>
      </c>
      <c r="AZ105" s="127">
        <f>IF(ISBLANK(laps_times[[#This Row],[43]]),"DNF",    rounds_cum_time[[#This Row],[42]]+laps_times[[#This Row],[43]])</f>
        <v>0.12228240740740742</v>
      </c>
      <c r="BA105" s="127">
        <f>IF(ISBLANK(laps_times[[#This Row],[44]]),"DNF",    rounds_cum_time[[#This Row],[43]]+laps_times[[#This Row],[44]])</f>
        <v>0.12585069444444447</v>
      </c>
      <c r="BB105" s="127">
        <f>IF(ISBLANK(laps_times[[#This Row],[45]]),"DNF",    rounds_cum_time[[#This Row],[44]]+laps_times[[#This Row],[45]])</f>
        <v>0.1294976851851852</v>
      </c>
      <c r="BC105" s="127">
        <f>IF(ISBLANK(laps_times[[#This Row],[46]]),"DNF",    rounds_cum_time[[#This Row],[45]]+laps_times[[#This Row],[46]])</f>
        <v>0.13320949074074076</v>
      </c>
      <c r="BD105" s="127">
        <f>IF(ISBLANK(laps_times[[#This Row],[47]]),"DNF",    rounds_cum_time[[#This Row],[46]]+laps_times[[#This Row],[47]])</f>
        <v>0.13706250000000003</v>
      </c>
      <c r="BE105" s="127">
        <f>IF(ISBLANK(laps_times[[#This Row],[48]]),"DNF",    rounds_cum_time[[#This Row],[47]]+laps_times[[#This Row],[48]])</f>
        <v>0.14102777777777781</v>
      </c>
      <c r="BF105" s="127">
        <f>IF(ISBLANK(laps_times[[#This Row],[49]]),"DNF",    rounds_cum_time[[#This Row],[48]]+laps_times[[#This Row],[49]])</f>
        <v>0.1450127314814815</v>
      </c>
      <c r="BG105" s="127">
        <f>IF(ISBLANK(laps_times[[#This Row],[50]]),"DNF",    rounds_cum_time[[#This Row],[49]]+laps_times[[#This Row],[50]])</f>
        <v>0.14911342592592594</v>
      </c>
      <c r="BH105" s="127">
        <f>IF(ISBLANK(laps_times[[#This Row],[51]]),"DNF",    rounds_cum_time[[#This Row],[50]]+laps_times[[#This Row],[51]])</f>
        <v>0.15312037037037038</v>
      </c>
      <c r="BI105" s="127">
        <f>IF(ISBLANK(laps_times[[#This Row],[52]]),"DNF",    rounds_cum_time[[#This Row],[51]]+laps_times[[#This Row],[52]])</f>
        <v>0.15716087962962963</v>
      </c>
      <c r="BJ105" s="127">
        <f>IF(ISBLANK(laps_times[[#This Row],[53]]),"DNF",    rounds_cum_time[[#This Row],[52]]+laps_times[[#This Row],[53]])</f>
        <v>0.16155902777777778</v>
      </c>
      <c r="BK105" s="127">
        <f>IF(ISBLANK(laps_times[[#This Row],[54]]),"DNF",    rounds_cum_time[[#This Row],[53]]+laps_times[[#This Row],[54]])</f>
        <v>0.16581828703703705</v>
      </c>
      <c r="BL105" s="127">
        <f>IF(ISBLANK(laps_times[[#This Row],[55]]),"DNF",    rounds_cum_time[[#This Row],[54]]+laps_times[[#This Row],[55]])</f>
        <v>0.16984722222222223</v>
      </c>
      <c r="BM105" s="127">
        <f>IF(ISBLANK(laps_times[[#This Row],[56]]),"DNF",    rounds_cum_time[[#This Row],[55]]+laps_times[[#This Row],[56]])</f>
        <v>0.17391087962962964</v>
      </c>
      <c r="BN105" s="127">
        <f>IF(ISBLANK(laps_times[[#This Row],[57]]),"DNF",    rounds_cum_time[[#This Row],[56]]+laps_times[[#This Row],[57]])</f>
        <v>0.17806365740740743</v>
      </c>
      <c r="BO105" s="127">
        <f>IF(ISBLANK(laps_times[[#This Row],[58]]),"DNF",    rounds_cum_time[[#This Row],[57]]+laps_times[[#This Row],[58]])</f>
        <v>0.18220254629629631</v>
      </c>
      <c r="BP105" s="127">
        <f>IF(ISBLANK(laps_times[[#This Row],[59]]),"DNF",    rounds_cum_time[[#This Row],[58]]+laps_times[[#This Row],[59]])</f>
        <v>0.18618981481481484</v>
      </c>
      <c r="BQ105" s="127">
        <f>IF(ISBLANK(laps_times[[#This Row],[60]]),"DNF",    rounds_cum_time[[#This Row],[59]]+laps_times[[#This Row],[60]])</f>
        <v>0.19025115740740742</v>
      </c>
      <c r="BR105" s="127">
        <f>IF(ISBLANK(laps_times[[#This Row],[61]]),"DNF",    rounds_cum_time[[#This Row],[60]]+laps_times[[#This Row],[61]])</f>
        <v>0.19449189814814816</v>
      </c>
      <c r="BS105" s="127">
        <f>IF(ISBLANK(laps_times[[#This Row],[62]]),"DNF",    rounds_cum_time[[#This Row],[61]]+laps_times[[#This Row],[62]])</f>
        <v>0.19873726851851853</v>
      </c>
      <c r="BT105" s="128">
        <f>IF(ISBLANK(laps_times[[#This Row],[63]]),"DNF",    rounds_cum_time[[#This Row],[62]]+laps_times[[#This Row],[63]])</f>
        <v>0.20310532407407408</v>
      </c>
      <c r="BU105" s="128">
        <f>IF(ISBLANK(laps_times[[#This Row],[64]]),"DNF",    rounds_cum_time[[#This Row],[63]]+laps_times[[#This Row],[64]])</f>
        <v>0.20648148148148149</v>
      </c>
    </row>
    <row r="106" spans="2:73" x14ac:dyDescent="0.2">
      <c r="B106" s="124">
        <f>laps_times[[#This Row],[poř]]</f>
        <v>103</v>
      </c>
      <c r="C106" s="125">
        <f>laps_times[[#This Row],[s.č.]]</f>
        <v>31</v>
      </c>
      <c r="D106" s="125" t="str">
        <f>laps_times[[#This Row],[jméno]]</f>
        <v>Günther Aigner</v>
      </c>
      <c r="E106" s="126">
        <f>laps_times[[#This Row],[roč]]</f>
        <v>1960</v>
      </c>
      <c r="F106" s="126" t="str">
        <f>laps_times[[#This Row],[kat]]</f>
        <v>M50</v>
      </c>
      <c r="G106" s="126">
        <f>laps_times[[#This Row],[poř_kat]]</f>
        <v>27</v>
      </c>
      <c r="H106" s="125" t="str">
        <f>IF(ISBLANK(laps_times[[#This Row],[klub]]),"-",laps_times[[#This Row],[klub]])</f>
        <v>Laufstammtisch Flotte Sohle</v>
      </c>
      <c r="I106" s="161">
        <f>laps_times[[#This Row],[celk. čas]]</f>
        <v>0.2065289351851852</v>
      </c>
      <c r="J106" s="127">
        <f>laps_times[[#This Row],[1]]</f>
        <v>3.3969907407407408E-3</v>
      </c>
      <c r="K106" s="127">
        <f>IF(ISBLANK(laps_times[[#This Row],[2]]),"DNF",    rounds_cum_time[[#This Row],[1]]+laps_times[[#This Row],[2]])</f>
        <v>6.076388888888889E-3</v>
      </c>
      <c r="L106" s="127">
        <f>IF(ISBLANK(laps_times[[#This Row],[3]]),"DNF",    rounds_cum_time[[#This Row],[2]]+laps_times[[#This Row],[3]])</f>
        <v>8.7766203703703704E-3</v>
      </c>
      <c r="M106" s="127">
        <f>IF(ISBLANK(laps_times[[#This Row],[4]]),"DNF",    rounds_cum_time[[#This Row],[3]]+laps_times[[#This Row],[4]])</f>
        <v>1.1498842592592592E-2</v>
      </c>
      <c r="N106" s="127">
        <f>IF(ISBLANK(laps_times[[#This Row],[5]]),"DNF",    rounds_cum_time[[#This Row],[4]]+laps_times[[#This Row],[5]])</f>
        <v>1.4228009259259258E-2</v>
      </c>
      <c r="O106" s="127">
        <f>IF(ISBLANK(laps_times[[#This Row],[6]]),"DNF",    rounds_cum_time[[#This Row],[5]]+laps_times[[#This Row],[6]])</f>
        <v>1.6936342592592593E-2</v>
      </c>
      <c r="P106" s="127">
        <f>IF(ISBLANK(laps_times[[#This Row],[7]]),"DNF",    rounds_cum_time[[#This Row],[6]]+laps_times[[#This Row],[7]])</f>
        <v>1.965625E-2</v>
      </c>
      <c r="Q106" s="127">
        <f>IF(ISBLANK(laps_times[[#This Row],[8]]),"DNF",    rounds_cum_time[[#This Row],[7]]+laps_times[[#This Row],[8]])</f>
        <v>2.2396990740740742E-2</v>
      </c>
      <c r="R106" s="127">
        <f>IF(ISBLANK(laps_times[[#This Row],[9]]),"DNF",    rounds_cum_time[[#This Row],[8]]+laps_times[[#This Row],[9]])</f>
        <v>2.5210648148148149E-2</v>
      </c>
      <c r="S106" s="127">
        <f>IF(ISBLANK(laps_times[[#This Row],[10]]),"DNF",    rounds_cum_time[[#This Row],[9]]+laps_times[[#This Row],[10]])</f>
        <v>2.7806712962962964E-2</v>
      </c>
      <c r="T106" s="127">
        <f>IF(ISBLANK(laps_times[[#This Row],[11]]),"DNF",    rounds_cum_time[[#This Row],[10]]+laps_times[[#This Row],[11]])</f>
        <v>3.0572916666666668E-2</v>
      </c>
      <c r="U106" s="127">
        <f>IF(ISBLANK(laps_times[[#This Row],[12]]),"DNF",    rounds_cum_time[[#This Row],[11]]+laps_times[[#This Row],[12]])</f>
        <v>3.3292824074074079E-2</v>
      </c>
      <c r="V106" s="127">
        <f>IF(ISBLANK(laps_times[[#This Row],[13]]),"DNF",    rounds_cum_time[[#This Row],[12]]+laps_times[[#This Row],[13]])</f>
        <v>3.6011574074074078E-2</v>
      </c>
      <c r="W106" s="127">
        <f>IF(ISBLANK(laps_times[[#This Row],[14]]),"DNF",    rounds_cum_time[[#This Row],[13]]+laps_times[[#This Row],[14]])</f>
        <v>3.8763888888888889E-2</v>
      </c>
      <c r="X106" s="127">
        <f>IF(ISBLANK(laps_times[[#This Row],[15]]),"DNF",    rounds_cum_time[[#This Row],[14]]+laps_times[[#This Row],[15]])</f>
        <v>4.1519675925925925E-2</v>
      </c>
      <c r="Y106" s="127">
        <f>IF(ISBLANK(laps_times[[#This Row],[16]]),"DNF",    rounds_cum_time[[#This Row],[15]]+laps_times[[#This Row],[16]])</f>
        <v>4.4216435185185185E-2</v>
      </c>
      <c r="Z106" s="127">
        <f>IF(ISBLANK(laps_times[[#This Row],[17]]),"DNF",    rounds_cum_time[[#This Row],[16]]+laps_times[[#This Row],[17]])</f>
        <v>4.695138888888889E-2</v>
      </c>
      <c r="AA106" s="127">
        <f>IF(ISBLANK(laps_times[[#This Row],[18]]),"DNF",    rounds_cum_time[[#This Row],[17]]+laps_times[[#This Row],[18]])</f>
        <v>4.9701388888888892E-2</v>
      </c>
      <c r="AB106" s="127">
        <f>IF(ISBLANK(laps_times[[#This Row],[19]]),"DNF",    rounds_cum_time[[#This Row],[18]]+laps_times[[#This Row],[19]])</f>
        <v>5.2450231481481487E-2</v>
      </c>
      <c r="AC106" s="127">
        <f>IF(ISBLANK(laps_times[[#This Row],[20]]),"DNF",    rounds_cum_time[[#This Row],[19]]+laps_times[[#This Row],[20]])</f>
        <v>5.5217592592592596E-2</v>
      </c>
      <c r="AD106" s="127">
        <f>IF(ISBLANK(laps_times[[#This Row],[21]]),"DNF",    rounds_cum_time[[#This Row],[20]]+laps_times[[#This Row],[21]])</f>
        <v>5.7979166666666672E-2</v>
      </c>
      <c r="AE106" s="127">
        <f>IF(ISBLANK(laps_times[[#This Row],[22]]),"DNF",    rounds_cum_time[[#This Row],[21]]+laps_times[[#This Row],[22]])</f>
        <v>6.0775462962962969E-2</v>
      </c>
      <c r="AF106" s="127">
        <f>IF(ISBLANK(laps_times[[#This Row],[23]]),"DNF",    rounds_cum_time[[#This Row],[22]]+laps_times[[#This Row],[23]])</f>
        <v>6.3523148148148148E-2</v>
      </c>
      <c r="AG106" s="127">
        <f>IF(ISBLANK(laps_times[[#This Row],[24]]),"DNF",    rounds_cum_time[[#This Row],[23]]+laps_times[[#This Row],[24]])</f>
        <v>6.6263888888888886E-2</v>
      </c>
      <c r="AH106" s="127">
        <f>IF(ISBLANK(laps_times[[#This Row],[25]]),"DNF",    rounds_cum_time[[#This Row],[24]]+laps_times[[#This Row],[25]])</f>
        <v>6.9021990740740738E-2</v>
      </c>
      <c r="AI106" s="127">
        <f>IF(ISBLANK(laps_times[[#This Row],[26]]),"DNF",    rounds_cum_time[[#This Row],[25]]+laps_times[[#This Row],[26]])</f>
        <v>7.1767361111111108E-2</v>
      </c>
      <c r="AJ106" s="127">
        <f>IF(ISBLANK(laps_times[[#This Row],[27]]),"DNF",    rounds_cum_time[[#This Row],[26]]+laps_times[[#This Row],[27]])</f>
        <v>7.4528935185185177E-2</v>
      </c>
      <c r="AK106" s="127">
        <f>IF(ISBLANK(laps_times[[#This Row],[28]]),"DNF",    rounds_cum_time[[#This Row],[27]]+laps_times[[#This Row],[28]])</f>
        <v>7.7329861111111106E-2</v>
      </c>
      <c r="AL106" s="127">
        <f>IF(ISBLANK(laps_times[[#This Row],[29]]),"DNF",    rounds_cum_time[[#This Row],[28]]+laps_times[[#This Row],[29]])</f>
        <v>8.0165509259259249E-2</v>
      </c>
      <c r="AM106" s="127">
        <f>IF(ISBLANK(laps_times[[#This Row],[30]]),"DNF",    rounds_cum_time[[#This Row],[29]]+laps_times[[#This Row],[30]])</f>
        <v>8.3049768518518502E-2</v>
      </c>
      <c r="AN106" s="127">
        <f>IF(ISBLANK(laps_times[[#This Row],[31]]),"DNF",    rounds_cum_time[[#This Row],[30]]+laps_times[[#This Row],[31]])</f>
        <v>8.5980324074074063E-2</v>
      </c>
      <c r="AO106" s="127">
        <f>IF(ISBLANK(laps_times[[#This Row],[32]]),"DNF",    rounds_cum_time[[#This Row],[31]]+laps_times[[#This Row],[32]])</f>
        <v>8.8983796296296283E-2</v>
      </c>
      <c r="AP106" s="127">
        <f>IF(ISBLANK(laps_times[[#This Row],[33]]),"DNF",    rounds_cum_time[[#This Row],[32]]+laps_times[[#This Row],[33]])</f>
        <v>9.2038194444444429E-2</v>
      </c>
      <c r="AQ106" s="127">
        <f>IF(ISBLANK(laps_times[[#This Row],[34]]),"DNF",    rounds_cum_time[[#This Row],[33]]+laps_times[[#This Row],[34]])</f>
        <v>9.5166666666666649E-2</v>
      </c>
      <c r="AR106" s="127">
        <f>IF(ISBLANK(laps_times[[#This Row],[35]]),"DNF",    rounds_cum_time[[#This Row],[34]]+laps_times[[#This Row],[35]])</f>
        <v>9.8331018518518498E-2</v>
      </c>
      <c r="AS106" s="127">
        <f>IF(ISBLANK(laps_times[[#This Row],[36]]),"DNF",    rounds_cum_time[[#This Row],[35]]+laps_times[[#This Row],[36]])</f>
        <v>0.10167939814814812</v>
      </c>
      <c r="AT106" s="127">
        <f>IF(ISBLANK(laps_times[[#This Row],[37]]),"DNF",    rounds_cum_time[[#This Row],[36]]+laps_times[[#This Row],[37]])</f>
        <v>0.1049722222222222</v>
      </c>
      <c r="AU106" s="127">
        <f>IF(ISBLANK(laps_times[[#This Row],[38]]),"DNF",    rounds_cum_time[[#This Row],[37]]+laps_times[[#This Row],[38]])</f>
        <v>0.10847685185185184</v>
      </c>
      <c r="AV106" s="127">
        <f>IF(ISBLANK(laps_times[[#This Row],[39]]),"DNF",    rounds_cum_time[[#This Row],[38]]+laps_times[[#This Row],[39]])</f>
        <v>0.1120173611111111</v>
      </c>
      <c r="AW106" s="127">
        <f>IF(ISBLANK(laps_times[[#This Row],[40]]),"DNF",    rounds_cum_time[[#This Row],[39]]+laps_times[[#This Row],[40]])</f>
        <v>0.11599421296296296</v>
      </c>
      <c r="AX106" s="127">
        <f>IF(ISBLANK(laps_times[[#This Row],[41]]),"DNF",    rounds_cum_time[[#This Row],[40]]+laps_times[[#This Row],[41]])</f>
        <v>0.11957291666666667</v>
      </c>
      <c r="AY106" s="127">
        <f>IF(ISBLANK(laps_times[[#This Row],[42]]),"DNF",    rounds_cum_time[[#This Row],[41]]+laps_times[[#This Row],[42]])</f>
        <v>0.12343981481481482</v>
      </c>
      <c r="AZ106" s="127">
        <f>IF(ISBLANK(laps_times[[#This Row],[43]]),"DNF",    rounds_cum_time[[#This Row],[42]]+laps_times[[#This Row],[43]])</f>
        <v>0.12713657407407408</v>
      </c>
      <c r="BA106" s="127">
        <f>IF(ISBLANK(laps_times[[#This Row],[44]]),"DNF",    rounds_cum_time[[#This Row],[43]]+laps_times[[#This Row],[44]])</f>
        <v>0.13085185185185186</v>
      </c>
      <c r="BB106" s="127">
        <f>IF(ISBLANK(laps_times[[#This Row],[45]]),"DNF",    rounds_cum_time[[#This Row],[44]]+laps_times[[#This Row],[45]])</f>
        <v>0.13585648148148149</v>
      </c>
      <c r="BC106" s="127">
        <f>IF(ISBLANK(laps_times[[#This Row],[46]]),"DNF",    rounds_cum_time[[#This Row],[45]]+laps_times[[#This Row],[46]])</f>
        <v>0.14009490740740743</v>
      </c>
      <c r="BD106" s="127">
        <f>IF(ISBLANK(laps_times[[#This Row],[47]]),"DNF",    rounds_cum_time[[#This Row],[46]]+laps_times[[#This Row],[47]])</f>
        <v>0.14389236111111114</v>
      </c>
      <c r="BE106" s="127">
        <f>IF(ISBLANK(laps_times[[#This Row],[48]]),"DNF",    rounds_cum_time[[#This Row],[47]]+laps_times[[#This Row],[48]])</f>
        <v>0.14747222222222225</v>
      </c>
      <c r="BF106" s="127">
        <f>IF(ISBLANK(laps_times[[#This Row],[49]]),"DNF",    rounds_cum_time[[#This Row],[48]]+laps_times[[#This Row],[49]])</f>
        <v>0.15120023148148151</v>
      </c>
      <c r="BG106" s="127">
        <f>IF(ISBLANK(laps_times[[#This Row],[50]]),"DNF",    rounds_cum_time[[#This Row],[49]]+laps_times[[#This Row],[50]])</f>
        <v>0.15515162037037039</v>
      </c>
      <c r="BH106" s="127">
        <f>IF(ISBLANK(laps_times[[#This Row],[51]]),"DNF",    rounds_cum_time[[#This Row],[50]]+laps_times[[#This Row],[51]])</f>
        <v>0.15893518518518521</v>
      </c>
      <c r="BI106" s="127">
        <f>IF(ISBLANK(laps_times[[#This Row],[52]]),"DNF",    rounds_cum_time[[#This Row],[51]]+laps_times[[#This Row],[52]])</f>
        <v>0.16281481481481483</v>
      </c>
      <c r="BJ106" s="127">
        <f>IF(ISBLANK(laps_times[[#This Row],[53]]),"DNF",    rounds_cum_time[[#This Row],[52]]+laps_times[[#This Row],[53]])</f>
        <v>0.16684953703703706</v>
      </c>
      <c r="BK106" s="127">
        <f>IF(ISBLANK(laps_times[[#This Row],[54]]),"DNF",    rounds_cum_time[[#This Row],[53]]+laps_times[[#This Row],[54]])</f>
        <v>0.17024189814814816</v>
      </c>
      <c r="BL106" s="127">
        <f>IF(ISBLANK(laps_times[[#This Row],[55]]),"DNF",    rounds_cum_time[[#This Row],[54]]+laps_times[[#This Row],[55]])</f>
        <v>0.17453009259259261</v>
      </c>
      <c r="BM106" s="127">
        <f>IF(ISBLANK(laps_times[[#This Row],[56]]),"DNF",    rounds_cum_time[[#This Row],[55]]+laps_times[[#This Row],[56]])</f>
        <v>0.17823148148148149</v>
      </c>
      <c r="BN106" s="127">
        <f>IF(ISBLANK(laps_times[[#This Row],[57]]),"DNF",    rounds_cum_time[[#This Row],[56]]+laps_times[[#This Row],[57]])</f>
        <v>0.18197453703703706</v>
      </c>
      <c r="BO106" s="127">
        <f>IF(ISBLANK(laps_times[[#This Row],[58]]),"DNF",    rounds_cum_time[[#This Row],[57]]+laps_times[[#This Row],[58]])</f>
        <v>0.18567245370370372</v>
      </c>
      <c r="BP106" s="127">
        <f>IF(ISBLANK(laps_times[[#This Row],[59]]),"DNF",    rounds_cum_time[[#This Row],[58]]+laps_times[[#This Row],[59]])</f>
        <v>0.18935648148148149</v>
      </c>
      <c r="BQ106" s="127">
        <f>IF(ISBLANK(laps_times[[#This Row],[60]]),"DNF",    rounds_cum_time[[#This Row],[59]]+laps_times[[#This Row],[60]])</f>
        <v>0.19264699074074074</v>
      </c>
      <c r="BR106" s="127">
        <f>IF(ISBLANK(laps_times[[#This Row],[61]]),"DNF",    rounds_cum_time[[#This Row],[60]]+laps_times[[#This Row],[61]])</f>
        <v>0.19616319444444444</v>
      </c>
      <c r="BS106" s="127">
        <f>IF(ISBLANK(laps_times[[#This Row],[62]]),"DNF",    rounds_cum_time[[#This Row],[61]]+laps_times[[#This Row],[62]])</f>
        <v>0.19967476851851851</v>
      </c>
      <c r="BT106" s="128">
        <f>IF(ISBLANK(laps_times[[#This Row],[63]]),"DNF",    rounds_cum_time[[#This Row],[62]]+laps_times[[#This Row],[63]])</f>
        <v>0.20313078703703702</v>
      </c>
      <c r="BU106" s="128">
        <f>IF(ISBLANK(laps_times[[#This Row],[64]]),"DNF",    rounds_cum_time[[#This Row],[63]]+laps_times[[#This Row],[64]])</f>
        <v>0.20652893518518517</v>
      </c>
    </row>
    <row r="107" spans="2:73" x14ac:dyDescent="0.2">
      <c r="B107" s="124">
        <f>laps_times[[#This Row],[poř]]</f>
        <v>104</v>
      </c>
      <c r="C107" s="125">
        <f>laps_times[[#This Row],[s.č.]]</f>
        <v>2</v>
      </c>
      <c r="D107" s="125" t="str">
        <f>laps_times[[#This Row],[jméno]]</f>
        <v>Bauer Herbert</v>
      </c>
      <c r="E107" s="126">
        <f>laps_times[[#This Row],[roč]]</f>
        <v>1963</v>
      </c>
      <c r="F107" s="126" t="str">
        <f>laps_times[[#This Row],[kat]]</f>
        <v>M50</v>
      </c>
      <c r="G107" s="126">
        <f>laps_times[[#This Row],[poř_kat]]</f>
        <v>28</v>
      </c>
      <c r="H107" s="125" t="str">
        <f>IF(ISBLANK(laps_times[[#This Row],[klub]]),"-",laps_times[[#This Row],[klub]])</f>
        <v>100 Marathonclub Austria</v>
      </c>
      <c r="I107" s="161">
        <f>laps_times[[#This Row],[celk. čas]]</f>
        <v>0.21385646990740739</v>
      </c>
      <c r="J107" s="127">
        <f>laps_times[[#This Row],[1]]</f>
        <v>3.5717592592592593E-3</v>
      </c>
      <c r="K107" s="127">
        <f>IF(ISBLANK(laps_times[[#This Row],[2]]),"DNF",    rounds_cum_time[[#This Row],[1]]+laps_times[[#This Row],[2]])</f>
        <v>6.3842592592592588E-3</v>
      </c>
      <c r="L107" s="127">
        <f>IF(ISBLANK(laps_times[[#This Row],[3]]),"DNF",    rounds_cum_time[[#This Row],[2]]+laps_times[[#This Row],[3]])</f>
        <v>9.1944444444444443E-3</v>
      </c>
      <c r="M107" s="127">
        <f>IF(ISBLANK(laps_times[[#This Row],[4]]),"DNF",    rounds_cum_time[[#This Row],[3]]+laps_times[[#This Row],[4]])</f>
        <v>1.2059027777777778E-2</v>
      </c>
      <c r="N107" s="127">
        <f>IF(ISBLANK(laps_times[[#This Row],[5]]),"DNF",    rounds_cum_time[[#This Row],[4]]+laps_times[[#This Row],[5]])</f>
        <v>1.4940972222222222E-2</v>
      </c>
      <c r="O107" s="127">
        <f>IF(ISBLANK(laps_times[[#This Row],[6]]),"DNF",    rounds_cum_time[[#This Row],[5]]+laps_times[[#This Row],[6]])</f>
        <v>1.7828703703703704E-2</v>
      </c>
      <c r="P107" s="127">
        <f>IF(ISBLANK(laps_times[[#This Row],[7]]),"DNF",    rounds_cum_time[[#This Row],[6]]+laps_times[[#This Row],[7]])</f>
        <v>2.0725694444444446E-2</v>
      </c>
      <c r="Q107" s="127">
        <f>IF(ISBLANK(laps_times[[#This Row],[8]]),"DNF",    rounds_cum_time[[#This Row],[7]]+laps_times[[#This Row],[8]])</f>
        <v>2.3627314814814816E-2</v>
      </c>
      <c r="R107" s="127">
        <f>IF(ISBLANK(laps_times[[#This Row],[9]]),"DNF",    rounds_cum_time[[#This Row],[8]]+laps_times[[#This Row],[9]])</f>
        <v>2.6467592592592595E-2</v>
      </c>
      <c r="S107" s="127">
        <f>IF(ISBLANK(laps_times[[#This Row],[10]]),"DNF",    rounds_cum_time[[#This Row],[9]]+laps_times[[#This Row],[10]])</f>
        <v>2.9357638888888891E-2</v>
      </c>
      <c r="T107" s="127">
        <f>IF(ISBLANK(laps_times[[#This Row],[11]]),"DNF",    rounds_cum_time[[#This Row],[10]]+laps_times[[#This Row],[11]])</f>
        <v>3.2246527777777784E-2</v>
      </c>
      <c r="U107" s="127">
        <f>IF(ISBLANK(laps_times[[#This Row],[12]]),"DNF",    rounds_cum_time[[#This Row],[11]]+laps_times[[#This Row],[12]])</f>
        <v>3.5204861111111117E-2</v>
      </c>
      <c r="V107" s="127">
        <f>IF(ISBLANK(laps_times[[#This Row],[13]]),"DNF",    rounds_cum_time[[#This Row],[12]]+laps_times[[#This Row],[13]])</f>
        <v>3.8134259259259264E-2</v>
      </c>
      <c r="W107" s="127">
        <f>IF(ISBLANK(laps_times[[#This Row],[14]]),"DNF",    rounds_cum_time[[#This Row],[13]]+laps_times[[#This Row],[14]])</f>
        <v>4.1116898148148152E-2</v>
      </c>
      <c r="X107" s="127">
        <f>IF(ISBLANK(laps_times[[#This Row],[15]]),"DNF",    rounds_cum_time[[#This Row],[14]]+laps_times[[#This Row],[15]])</f>
        <v>4.4160879629629633E-2</v>
      </c>
      <c r="Y107" s="127">
        <f>IF(ISBLANK(laps_times[[#This Row],[16]]),"DNF",    rounds_cum_time[[#This Row],[15]]+laps_times[[#This Row],[16]])</f>
        <v>4.7203703703703706E-2</v>
      </c>
      <c r="Z107" s="127">
        <f>IF(ISBLANK(laps_times[[#This Row],[17]]),"DNF",    rounds_cum_time[[#This Row],[16]]+laps_times[[#This Row],[17]])</f>
        <v>5.0163194444444448E-2</v>
      </c>
      <c r="AA107" s="127">
        <f>IF(ISBLANK(laps_times[[#This Row],[18]]),"DNF",    rounds_cum_time[[#This Row],[17]]+laps_times[[#This Row],[18]])</f>
        <v>5.3223379629629634E-2</v>
      </c>
      <c r="AB107" s="127">
        <f>IF(ISBLANK(laps_times[[#This Row],[19]]),"DNF",    rounds_cum_time[[#This Row],[18]]+laps_times[[#This Row],[19]])</f>
        <v>5.6335648148148156E-2</v>
      </c>
      <c r="AC107" s="127">
        <f>IF(ISBLANK(laps_times[[#This Row],[20]]),"DNF",    rounds_cum_time[[#This Row],[19]]+laps_times[[#This Row],[20]])</f>
        <v>5.9493055555555563E-2</v>
      </c>
      <c r="AD107" s="127">
        <f>IF(ISBLANK(laps_times[[#This Row],[21]]),"DNF",    rounds_cum_time[[#This Row],[20]]+laps_times[[#This Row],[21]])</f>
        <v>6.2612268518518532E-2</v>
      </c>
      <c r="AE107" s="127">
        <f>IF(ISBLANK(laps_times[[#This Row],[22]]),"DNF",    rounds_cum_time[[#This Row],[21]]+laps_times[[#This Row],[22]])</f>
        <v>6.5745370370370385E-2</v>
      </c>
      <c r="AF107" s="127">
        <f>IF(ISBLANK(laps_times[[#This Row],[23]]),"DNF",    rounds_cum_time[[#This Row],[22]]+laps_times[[#This Row],[23]])</f>
        <v>6.8944444444444461E-2</v>
      </c>
      <c r="AG107" s="127">
        <f>IF(ISBLANK(laps_times[[#This Row],[24]]),"DNF",    rounds_cum_time[[#This Row],[23]]+laps_times[[#This Row],[24]])</f>
        <v>7.2194444444444464E-2</v>
      </c>
      <c r="AH107" s="127">
        <f>IF(ISBLANK(laps_times[[#This Row],[25]]),"DNF",    rounds_cum_time[[#This Row],[24]]+laps_times[[#This Row],[25]])</f>
        <v>7.5319444444444467E-2</v>
      </c>
      <c r="AI107" s="127">
        <f>IF(ISBLANK(laps_times[[#This Row],[26]]),"DNF",    rounds_cum_time[[#This Row],[25]]+laps_times[[#This Row],[26]])</f>
        <v>7.8489583333333349E-2</v>
      </c>
      <c r="AJ107" s="127">
        <f>IF(ISBLANK(laps_times[[#This Row],[27]]),"DNF",    rounds_cum_time[[#This Row],[26]]+laps_times[[#This Row],[27]])</f>
        <v>8.1826388888888907E-2</v>
      </c>
      <c r="AK107" s="127">
        <f>IF(ISBLANK(laps_times[[#This Row],[28]]),"DNF",    rounds_cum_time[[#This Row],[27]]+laps_times[[#This Row],[28]])</f>
        <v>8.5175925925925947E-2</v>
      </c>
      <c r="AL107" s="127">
        <f>IF(ISBLANK(laps_times[[#This Row],[29]]),"DNF",    rounds_cum_time[[#This Row],[28]]+laps_times[[#This Row],[29]])</f>
        <v>8.8519675925925939E-2</v>
      </c>
      <c r="AM107" s="127">
        <f>IF(ISBLANK(laps_times[[#This Row],[30]]),"DNF",    rounds_cum_time[[#This Row],[29]]+laps_times[[#This Row],[30]])</f>
        <v>9.1880787037037046E-2</v>
      </c>
      <c r="AN107" s="127">
        <f>IF(ISBLANK(laps_times[[#This Row],[31]]),"DNF",    rounds_cum_time[[#This Row],[30]]+laps_times[[#This Row],[31]])</f>
        <v>9.523726851851852E-2</v>
      </c>
      <c r="AO107" s="127">
        <f>IF(ISBLANK(laps_times[[#This Row],[32]]),"DNF",    rounds_cum_time[[#This Row],[31]]+laps_times[[#This Row],[32]])</f>
        <v>9.86550925925926E-2</v>
      </c>
      <c r="AP107" s="127">
        <f>IF(ISBLANK(laps_times[[#This Row],[33]]),"DNF",    rounds_cum_time[[#This Row],[32]]+laps_times[[#This Row],[33]])</f>
        <v>0.10210069444444445</v>
      </c>
      <c r="AQ107" s="127">
        <f>IF(ISBLANK(laps_times[[#This Row],[34]]),"DNF",    rounds_cum_time[[#This Row],[33]]+laps_times[[#This Row],[34]])</f>
        <v>0.10546296296296297</v>
      </c>
      <c r="AR107" s="127">
        <f>IF(ISBLANK(laps_times[[#This Row],[35]]),"DNF",    rounds_cum_time[[#This Row],[34]]+laps_times[[#This Row],[35]])</f>
        <v>0.10892129629629629</v>
      </c>
      <c r="AS107" s="127">
        <f>IF(ISBLANK(laps_times[[#This Row],[36]]),"DNF",    rounds_cum_time[[#This Row],[35]]+laps_times[[#This Row],[36]])</f>
        <v>0.11257060185185185</v>
      </c>
      <c r="AT107" s="127">
        <f>IF(ISBLANK(laps_times[[#This Row],[37]]),"DNF",    rounds_cum_time[[#This Row],[36]]+laps_times[[#This Row],[37]])</f>
        <v>0.11610648148148148</v>
      </c>
      <c r="AU107" s="127">
        <f>IF(ISBLANK(laps_times[[#This Row],[38]]),"DNF",    rounds_cum_time[[#This Row],[37]]+laps_times[[#This Row],[38]])</f>
        <v>0.11969675925925925</v>
      </c>
      <c r="AV107" s="127">
        <f>IF(ISBLANK(laps_times[[#This Row],[39]]),"DNF",    rounds_cum_time[[#This Row],[38]]+laps_times[[#This Row],[39]])</f>
        <v>0.12334374999999999</v>
      </c>
      <c r="AW107" s="127">
        <f>IF(ISBLANK(laps_times[[#This Row],[40]]),"DNF",    rounds_cum_time[[#This Row],[39]]+laps_times[[#This Row],[40]])</f>
        <v>0.12697916666666664</v>
      </c>
      <c r="AX107" s="127">
        <f>IF(ISBLANK(laps_times[[#This Row],[41]]),"DNF",    rounds_cum_time[[#This Row],[40]]+laps_times[[#This Row],[41]])</f>
        <v>0.13048611111111108</v>
      </c>
      <c r="AY107" s="127">
        <f>IF(ISBLANK(laps_times[[#This Row],[42]]),"DNF",    rounds_cum_time[[#This Row],[41]]+laps_times[[#This Row],[42]])</f>
        <v>0.13412037037037033</v>
      </c>
      <c r="AZ107" s="127">
        <f>IF(ISBLANK(laps_times[[#This Row],[43]]),"DNF",    rounds_cum_time[[#This Row],[42]]+laps_times[[#This Row],[43]])</f>
        <v>0.13770138888888886</v>
      </c>
      <c r="BA107" s="127">
        <f>IF(ISBLANK(laps_times[[#This Row],[44]]),"DNF",    rounds_cum_time[[#This Row],[43]]+laps_times[[#This Row],[44]])</f>
        <v>0.14147337962962961</v>
      </c>
      <c r="BB107" s="127">
        <f>IF(ISBLANK(laps_times[[#This Row],[45]]),"DNF",    rounds_cum_time[[#This Row],[44]]+laps_times[[#This Row],[45]])</f>
        <v>0.14507291666666663</v>
      </c>
      <c r="BC107" s="127">
        <f>IF(ISBLANK(laps_times[[#This Row],[46]]),"DNF",    rounds_cum_time[[#This Row],[45]]+laps_times[[#This Row],[46]])</f>
        <v>0.14876157407407403</v>
      </c>
      <c r="BD107" s="127">
        <f>IF(ISBLANK(laps_times[[#This Row],[47]]),"DNF",    rounds_cum_time[[#This Row],[46]]+laps_times[[#This Row],[47]])</f>
        <v>0.15234837962962958</v>
      </c>
      <c r="BE107" s="127">
        <f>IF(ISBLANK(laps_times[[#This Row],[48]]),"DNF",    rounds_cum_time[[#This Row],[47]]+laps_times[[#This Row],[48]])</f>
        <v>0.15589236111111107</v>
      </c>
      <c r="BF107" s="127">
        <f>IF(ISBLANK(laps_times[[#This Row],[49]]),"DNF",    rounds_cum_time[[#This Row],[48]]+laps_times[[#This Row],[49]])</f>
        <v>0.15953703703703701</v>
      </c>
      <c r="BG107" s="127">
        <f>IF(ISBLANK(laps_times[[#This Row],[50]]),"DNF",    rounds_cum_time[[#This Row],[49]]+laps_times[[#This Row],[50]])</f>
        <v>0.16342013888888884</v>
      </c>
      <c r="BH107" s="127">
        <f>IF(ISBLANK(laps_times[[#This Row],[51]]),"DNF",    rounds_cum_time[[#This Row],[50]]+laps_times[[#This Row],[51]])</f>
        <v>0.16707175925925921</v>
      </c>
      <c r="BI107" s="127">
        <f>IF(ISBLANK(laps_times[[#This Row],[52]]),"DNF",    rounds_cum_time[[#This Row],[51]]+laps_times[[#This Row],[52]])</f>
        <v>0.17086226851851846</v>
      </c>
      <c r="BJ107" s="127">
        <f>IF(ISBLANK(laps_times[[#This Row],[53]]),"DNF",    rounds_cum_time[[#This Row],[52]]+laps_times[[#This Row],[53]])</f>
        <v>0.17453587962962958</v>
      </c>
      <c r="BK107" s="127">
        <f>IF(ISBLANK(laps_times[[#This Row],[54]]),"DNF",    rounds_cum_time[[#This Row],[53]]+laps_times[[#This Row],[54]])</f>
        <v>0.17815856481481476</v>
      </c>
      <c r="BL107" s="127">
        <f>IF(ISBLANK(laps_times[[#This Row],[55]]),"DNF",    rounds_cum_time[[#This Row],[54]]+laps_times[[#This Row],[55]])</f>
        <v>0.18181828703703698</v>
      </c>
      <c r="BM107" s="127">
        <f>IF(ISBLANK(laps_times[[#This Row],[56]]),"DNF",    rounds_cum_time[[#This Row],[55]]+laps_times[[#This Row],[56]])</f>
        <v>0.18553009259259254</v>
      </c>
      <c r="BN107" s="127">
        <f>IF(ISBLANK(laps_times[[#This Row],[57]]),"DNF",    rounds_cum_time[[#This Row],[56]]+laps_times[[#This Row],[57]])</f>
        <v>0.18918981481481476</v>
      </c>
      <c r="BO107" s="127">
        <f>IF(ISBLANK(laps_times[[#This Row],[58]]),"DNF",    rounds_cum_time[[#This Row],[57]]+laps_times[[#This Row],[58]])</f>
        <v>0.19280208333333326</v>
      </c>
      <c r="BP107" s="127">
        <f>IF(ISBLANK(laps_times[[#This Row],[59]]),"DNF",    rounds_cum_time[[#This Row],[58]]+laps_times[[#This Row],[59]])</f>
        <v>0.19648032407407401</v>
      </c>
      <c r="BQ107" s="127">
        <f>IF(ISBLANK(laps_times[[#This Row],[60]]),"DNF",    rounds_cum_time[[#This Row],[59]]+laps_times[[#This Row],[60]])</f>
        <v>0.20015972222222217</v>
      </c>
      <c r="BR107" s="127">
        <f>IF(ISBLANK(laps_times[[#This Row],[61]]),"DNF",    rounds_cum_time[[#This Row],[60]]+laps_times[[#This Row],[61]])</f>
        <v>0.20360648148148142</v>
      </c>
      <c r="BS107" s="127">
        <f>IF(ISBLANK(laps_times[[#This Row],[62]]),"DNF",    rounds_cum_time[[#This Row],[61]]+laps_times[[#This Row],[62]])</f>
        <v>0.20713425925925918</v>
      </c>
      <c r="BT107" s="128">
        <f>IF(ISBLANK(laps_times[[#This Row],[63]]),"DNF",    rounds_cum_time[[#This Row],[62]]+laps_times[[#This Row],[63]])</f>
        <v>0.21071759259259251</v>
      </c>
      <c r="BU107" s="128">
        <f>IF(ISBLANK(laps_times[[#This Row],[64]]),"DNF",    rounds_cum_time[[#This Row],[63]]+laps_times[[#This Row],[64]])</f>
        <v>0.2138564814814814</v>
      </c>
    </row>
    <row r="108" spans="2:73" x14ac:dyDescent="0.2">
      <c r="B108" s="124">
        <v>105</v>
      </c>
      <c r="C108" s="125">
        <f>laps_times[[#This Row],[s.č.]]</f>
        <v>74</v>
      </c>
      <c r="D108" s="125" t="str">
        <f>laps_times[[#This Row],[jméno]]</f>
        <v>Moučka Jaroslav</v>
      </c>
      <c r="E108" s="126">
        <f>laps_times[[#This Row],[roč]]</f>
        <v>1973</v>
      </c>
      <c r="F108" s="126" t="str">
        <f>laps_times[[#This Row],[kat]]</f>
        <v>M40</v>
      </c>
      <c r="G108" s="126">
        <f>laps_times[[#This Row],[poř_kat]]</f>
        <v>30</v>
      </c>
      <c r="H108" s="125" t="str">
        <f>IF(ISBLANK(laps_times[[#This Row],[klub]]),"-",laps_times[[#This Row],[klub]])</f>
        <v>MK Kladno</v>
      </c>
      <c r="I108" s="161">
        <f>laps_times[[#This Row],[celk. čas]]</f>
        <v>0.21762731481481482</v>
      </c>
      <c r="J108" s="133">
        <f>laps_times[[#This Row],[1]]</f>
        <v>3.3981481481481484E-3</v>
      </c>
      <c r="K108" s="127">
        <f>IF(ISBLANK(laps_times[[#This Row],[2]]),"DNF",    rounds_cum_time[[#This Row],[1]]+laps_times[[#This Row],[2]])</f>
        <v>6.1527777777777778E-3</v>
      </c>
      <c r="L108" s="133">
        <f>IF(ISBLANK(laps_times[[#This Row],[3]]),"DNF",    rounds_cum_time[[#This Row],[2]]+laps_times[[#This Row],[3]])</f>
        <v>8.9074074074074073E-3</v>
      </c>
      <c r="M108" s="133">
        <f>IF(ISBLANK(laps_times[[#This Row],[4]]),"DNF",    rounds_cum_time[[#This Row],[3]]+laps_times[[#This Row],[4]])</f>
        <v>1.1505787037037037E-2</v>
      </c>
      <c r="N108" s="133">
        <f>IF(ISBLANK(laps_times[[#This Row],[5]]),"DNF",    rounds_cum_time[[#This Row],[4]]+laps_times[[#This Row],[5]])</f>
        <v>1.4173611111111111E-2</v>
      </c>
      <c r="O108" s="133">
        <f>IF(ISBLANK(laps_times[[#This Row],[6]]),"DNF",    rounds_cum_time[[#This Row],[5]]+laps_times[[#This Row],[6]])</f>
        <v>1.6730324074074075E-2</v>
      </c>
      <c r="P108" s="133">
        <f>IF(ISBLANK(laps_times[[#This Row],[7]]),"DNF",    rounds_cum_time[[#This Row],[6]]+laps_times[[#This Row],[7]])</f>
        <v>1.9359953703703706E-2</v>
      </c>
      <c r="Q108" s="133">
        <f>IF(ISBLANK(laps_times[[#This Row],[8]]),"DNF",    rounds_cum_time[[#This Row],[7]]+laps_times[[#This Row],[8]])</f>
        <v>2.1903935185185186E-2</v>
      </c>
      <c r="R108" s="133">
        <f>IF(ISBLANK(laps_times[[#This Row],[9]]),"DNF",    rounds_cum_time[[#This Row],[8]]+laps_times[[#This Row],[9]])</f>
        <v>2.4571759259259258E-2</v>
      </c>
      <c r="S108" s="133">
        <f>IF(ISBLANK(laps_times[[#This Row],[10]]),"DNF",    rounds_cum_time[[#This Row],[9]]+laps_times[[#This Row],[10]])</f>
        <v>2.7239583333333331E-2</v>
      </c>
      <c r="T108" s="133">
        <f>IF(ISBLANK(laps_times[[#This Row],[11]]),"DNF",    rounds_cum_time[[#This Row],[10]]+laps_times[[#This Row],[11]])</f>
        <v>3.0245370370370367E-2</v>
      </c>
      <c r="U108" s="133">
        <f>IF(ISBLANK(laps_times[[#This Row],[12]]),"DNF",    rounds_cum_time[[#This Row],[11]]+laps_times[[#This Row],[12]])</f>
        <v>3.360069444444444E-2</v>
      </c>
      <c r="V108" s="133">
        <f>IF(ISBLANK(laps_times[[#This Row],[13]]),"DNF",    rounds_cum_time[[#This Row],[12]]+laps_times[[#This Row],[13]])</f>
        <v>3.6252314814814807E-2</v>
      </c>
      <c r="W108" s="133">
        <f>IF(ISBLANK(laps_times[[#This Row],[14]]),"DNF",    rounds_cum_time[[#This Row],[13]]+laps_times[[#This Row],[14]])</f>
        <v>3.8945601851851842E-2</v>
      </c>
      <c r="X108" s="133">
        <f>IF(ISBLANK(laps_times[[#This Row],[15]]),"DNF",    rounds_cum_time[[#This Row],[14]]+laps_times[[#This Row],[15]])</f>
        <v>4.2436342592592581E-2</v>
      </c>
      <c r="Y108" s="133">
        <f>IF(ISBLANK(laps_times[[#This Row],[16]]),"DNF",    rounds_cum_time[[#This Row],[15]]+laps_times[[#This Row],[16]])</f>
        <v>4.5134259259259249E-2</v>
      </c>
      <c r="Z108" s="133">
        <f>IF(ISBLANK(laps_times[[#This Row],[17]]),"DNF",    rounds_cum_time[[#This Row],[16]]+laps_times[[#This Row],[17]])</f>
        <v>4.7951388888888877E-2</v>
      </c>
      <c r="AA108" s="133">
        <f>IF(ISBLANK(laps_times[[#This Row],[18]]),"DNF",    rounds_cum_time[[#This Row],[17]]+laps_times[[#This Row],[18]])</f>
        <v>5.0728009259259244E-2</v>
      </c>
      <c r="AB108" s="133">
        <f>IF(ISBLANK(laps_times[[#This Row],[19]]),"DNF",    rounds_cum_time[[#This Row],[18]]+laps_times[[#This Row],[19]])</f>
        <v>5.3554398148148136E-2</v>
      </c>
      <c r="AC108" s="133">
        <f>IF(ISBLANK(laps_times[[#This Row],[20]]),"DNF",    rounds_cum_time[[#This Row],[19]]+laps_times[[#This Row],[20]])</f>
        <v>5.6406249999999991E-2</v>
      </c>
      <c r="AD108" s="133">
        <f>IF(ISBLANK(laps_times[[#This Row],[21]]),"DNF",    rounds_cum_time[[#This Row],[20]]+laps_times[[#This Row],[21]])</f>
        <v>5.9350694444444435E-2</v>
      </c>
      <c r="AE108" s="133">
        <f>IF(ISBLANK(laps_times[[#This Row],[22]]),"DNF",    rounds_cum_time[[#This Row],[21]]+laps_times[[#This Row],[22]])</f>
        <v>6.227314814814814E-2</v>
      </c>
      <c r="AF108" s="133">
        <f>IF(ISBLANK(laps_times[[#This Row],[23]]),"DNF",    rounds_cum_time[[#This Row],[22]]+laps_times[[#This Row],[23]])</f>
        <v>6.5216435185185176E-2</v>
      </c>
      <c r="AG108" s="133">
        <f>IF(ISBLANK(laps_times[[#This Row],[24]]),"DNF",    rounds_cum_time[[#This Row],[23]]+laps_times[[#This Row],[24]])</f>
        <v>6.8122685185185175E-2</v>
      </c>
      <c r="AH108" s="133">
        <f>IF(ISBLANK(laps_times[[#This Row],[25]]),"DNF",    rounds_cum_time[[#This Row],[24]]+laps_times[[#This Row],[25]])</f>
        <v>7.1491898148148131E-2</v>
      </c>
      <c r="AI108" s="133">
        <f>IF(ISBLANK(laps_times[[#This Row],[26]]),"DNF",    rounds_cum_time[[#This Row],[25]]+laps_times[[#This Row],[26]])</f>
        <v>7.4653935185185163E-2</v>
      </c>
      <c r="AJ108" s="133">
        <f>IF(ISBLANK(laps_times[[#This Row],[27]]),"DNF",    rounds_cum_time[[#This Row],[26]]+laps_times[[#This Row],[27]])</f>
        <v>7.8289351851851832E-2</v>
      </c>
      <c r="AK108" s="133">
        <f>IF(ISBLANK(laps_times[[#This Row],[28]]),"DNF",    rounds_cum_time[[#This Row],[27]]+laps_times[[#This Row],[28]])</f>
        <v>8.1406249999999986E-2</v>
      </c>
      <c r="AL108" s="133">
        <f>IF(ISBLANK(laps_times[[#This Row],[29]]),"DNF",    rounds_cum_time[[#This Row],[28]]+laps_times[[#This Row],[29]])</f>
        <v>8.4594907407407396E-2</v>
      </c>
      <c r="AM108" s="133">
        <f>IF(ISBLANK(laps_times[[#This Row],[30]]),"DNF",    rounds_cum_time[[#This Row],[29]]+laps_times[[#This Row],[30]])</f>
        <v>8.7874999999999995E-2</v>
      </c>
      <c r="AN108" s="133">
        <f>IF(ISBLANK(laps_times[[#This Row],[31]]),"DNF",    rounds_cum_time[[#This Row],[30]]+laps_times[[#This Row],[31]])</f>
        <v>9.0877314814814814E-2</v>
      </c>
      <c r="AO108" s="133">
        <f>IF(ISBLANK(laps_times[[#This Row],[32]]),"DNF",    rounds_cum_time[[#This Row],[31]]+laps_times[[#This Row],[32]])</f>
        <v>9.3879629629629632E-2</v>
      </c>
      <c r="AP108" s="133">
        <f>IF(ISBLANK(laps_times[[#This Row],[33]]),"DNF",    rounds_cum_time[[#This Row],[32]]+laps_times[[#This Row],[33]])</f>
        <v>9.6751157407407404E-2</v>
      </c>
      <c r="AQ108" s="133">
        <f>IF(ISBLANK(laps_times[[#This Row],[34]]),"DNF",    rounds_cum_time[[#This Row],[33]]+laps_times[[#This Row],[34]])</f>
        <v>0.10002546296296295</v>
      </c>
      <c r="AR108" s="133">
        <f>IF(ISBLANK(laps_times[[#This Row],[35]]),"DNF",    rounds_cum_time[[#This Row],[34]]+laps_times[[#This Row],[35]])</f>
        <v>0.10340162037037036</v>
      </c>
      <c r="AS108" s="133">
        <f>IF(ISBLANK(laps_times[[#This Row],[36]]),"DNF",    rounds_cum_time[[#This Row],[35]]+laps_times[[#This Row],[36]])</f>
        <v>0.10668634259259258</v>
      </c>
      <c r="AT108" s="133">
        <f>IF(ISBLANK(laps_times[[#This Row],[37]]),"DNF",    rounds_cum_time[[#This Row],[36]]+laps_times[[#This Row],[37]])</f>
        <v>0.1100034722222222</v>
      </c>
      <c r="AU108" s="133">
        <f>IF(ISBLANK(laps_times[[#This Row],[38]]),"DNF",    rounds_cum_time[[#This Row],[37]]+laps_times[[#This Row],[38]])</f>
        <v>0.11334953703703701</v>
      </c>
      <c r="AV108" s="133">
        <f>IF(ISBLANK(laps_times[[#This Row],[39]]),"DNF",    rounds_cum_time[[#This Row],[38]]+laps_times[[#This Row],[39]])</f>
        <v>0.11660532407407405</v>
      </c>
      <c r="AW108" s="133">
        <f>IF(ISBLANK(laps_times[[#This Row],[40]]),"DNF",    rounds_cum_time[[#This Row],[39]]+laps_times[[#This Row],[40]])</f>
        <v>0.12004398148148146</v>
      </c>
      <c r="AX108" s="133">
        <f>IF(ISBLANK(laps_times[[#This Row],[41]]),"DNF",    rounds_cum_time[[#This Row],[40]]+laps_times[[#This Row],[41]])</f>
        <v>0.12419328703703701</v>
      </c>
      <c r="AY108" s="133">
        <f>IF(ISBLANK(laps_times[[#This Row],[42]]),"DNF",    rounds_cum_time[[#This Row],[41]]+laps_times[[#This Row],[42]])</f>
        <v>0.12784606481481478</v>
      </c>
      <c r="AZ108" s="133">
        <f>IF(ISBLANK(laps_times[[#This Row],[43]]),"DNF",    rounds_cum_time[[#This Row],[42]]+laps_times[[#This Row],[43]])</f>
        <v>0.13131481481481477</v>
      </c>
      <c r="BA108" s="133">
        <f>IF(ISBLANK(laps_times[[#This Row],[44]]),"DNF",    rounds_cum_time[[#This Row],[43]]+laps_times[[#This Row],[44]])</f>
        <v>0.13481712962962958</v>
      </c>
      <c r="BB108" s="133">
        <f>IF(ISBLANK(laps_times[[#This Row],[45]]),"DNF",    rounds_cum_time[[#This Row],[44]]+laps_times[[#This Row],[45]])</f>
        <v>0.13867013888888885</v>
      </c>
      <c r="BC108" s="133">
        <f>IF(ISBLANK(laps_times[[#This Row],[46]]),"DNF",    rounds_cum_time[[#This Row],[45]]+laps_times[[#This Row],[46]])</f>
        <v>0.1423668981481481</v>
      </c>
      <c r="BD108" s="133">
        <f>IF(ISBLANK(laps_times[[#This Row],[47]]),"DNF",    rounds_cum_time[[#This Row],[46]]+laps_times[[#This Row],[47]])</f>
        <v>0.14798842592592587</v>
      </c>
      <c r="BE108" s="133">
        <f>IF(ISBLANK(laps_times[[#This Row],[48]]),"DNF",    rounds_cum_time[[#This Row],[47]]+laps_times[[#This Row],[48]])</f>
        <v>0.15159837962962958</v>
      </c>
      <c r="BF108" s="133">
        <f>IF(ISBLANK(laps_times[[#This Row],[49]]),"DNF",    rounds_cum_time[[#This Row],[48]]+laps_times[[#This Row],[49]])</f>
        <v>0.15536226851851848</v>
      </c>
      <c r="BG108" s="133">
        <f>IF(ISBLANK(laps_times[[#This Row],[50]]),"DNF",    rounds_cum_time[[#This Row],[49]]+laps_times[[#This Row],[50]])</f>
        <v>0.15935648148148143</v>
      </c>
      <c r="BH108" s="133">
        <f>IF(ISBLANK(laps_times[[#This Row],[51]]),"DNF",    rounds_cum_time[[#This Row],[50]]+laps_times[[#This Row],[51]])</f>
        <v>0.16354398148148144</v>
      </c>
      <c r="BI108" s="133">
        <f>IF(ISBLANK(laps_times[[#This Row],[52]]),"DNF",    rounds_cum_time[[#This Row],[51]]+laps_times[[#This Row],[52]])</f>
        <v>0.16767939814814811</v>
      </c>
      <c r="BJ108" s="133">
        <f>IF(ISBLANK(laps_times[[#This Row],[53]]),"DNF",    rounds_cum_time[[#This Row],[52]]+laps_times[[#This Row],[53]])</f>
        <v>0.1719444444444444</v>
      </c>
      <c r="BK108" s="133">
        <f>IF(ISBLANK(laps_times[[#This Row],[54]]),"DNF",    rounds_cum_time[[#This Row],[53]]+laps_times[[#This Row],[54]])</f>
        <v>0.17599537037037033</v>
      </c>
      <c r="BL108" s="133">
        <f>IF(ISBLANK(laps_times[[#This Row],[55]]),"DNF",    rounds_cum_time[[#This Row],[54]]+laps_times[[#This Row],[55]])</f>
        <v>0.18000810185185182</v>
      </c>
      <c r="BM108" s="133">
        <f>IF(ISBLANK(laps_times[[#This Row],[56]]),"DNF",    rounds_cum_time[[#This Row],[55]]+laps_times[[#This Row],[56]])</f>
        <v>0.18396412037037033</v>
      </c>
      <c r="BN108" s="133">
        <f>IF(ISBLANK(laps_times[[#This Row],[57]]),"DNF",    rounds_cum_time[[#This Row],[56]]+laps_times[[#This Row],[57]])</f>
        <v>0.1881469907407407</v>
      </c>
      <c r="BO108" s="133">
        <f>IF(ISBLANK(laps_times[[#This Row],[58]]),"DNF",    rounds_cum_time[[#This Row],[57]]+laps_times[[#This Row],[58]])</f>
        <v>0.19273842592592588</v>
      </c>
      <c r="BP108" s="133">
        <f>IF(ISBLANK(laps_times[[#This Row],[59]]),"DNF",    rounds_cum_time[[#This Row],[58]]+laps_times[[#This Row],[59]])</f>
        <v>0.19705555555555551</v>
      </c>
      <c r="BQ108" s="133">
        <f>IF(ISBLANK(laps_times[[#This Row],[60]]),"DNF",    rounds_cum_time[[#This Row],[59]]+laps_times[[#This Row],[60]])</f>
        <v>0.20140277777777774</v>
      </c>
      <c r="BR108" s="133">
        <f>IF(ISBLANK(laps_times[[#This Row],[61]]),"DNF",    rounds_cum_time[[#This Row],[60]]+laps_times[[#This Row],[61]])</f>
        <v>0.20564236111111106</v>
      </c>
      <c r="BS108" s="133">
        <f>IF(ISBLANK(laps_times[[#This Row],[62]]),"DNF",    rounds_cum_time[[#This Row],[61]]+laps_times[[#This Row],[62]])</f>
        <v>0.20962962962962958</v>
      </c>
      <c r="BT108" s="134">
        <f>IF(ISBLANK(laps_times[[#This Row],[63]]),"DNF",    rounds_cum_time[[#This Row],[62]]+laps_times[[#This Row],[63]])</f>
        <v>0.21372106481481476</v>
      </c>
      <c r="BU108" s="134">
        <f>IF(ISBLANK(laps_times[[#This Row],[64]]),"DNF",    rounds_cum_time[[#This Row],[63]]+laps_times[[#This Row],[64]])</f>
        <v>0.21762731481481476</v>
      </c>
    </row>
    <row r="109" spans="2:73" x14ac:dyDescent="0.2">
      <c r="B109" s="124">
        <v>106</v>
      </c>
      <c r="C109" s="125">
        <f>laps_times[[#This Row],[s.č.]]</f>
        <v>67</v>
      </c>
      <c r="D109" s="125" t="str">
        <f>laps_times[[#This Row],[jméno]]</f>
        <v>Mańkowska Janina</v>
      </c>
      <c r="E109" s="126">
        <f>laps_times[[#This Row],[roč]]</f>
        <v>1965</v>
      </c>
      <c r="F109" s="126" t="str">
        <f>laps_times[[#This Row],[kat]]</f>
        <v>Z2</v>
      </c>
      <c r="G109" s="126">
        <f>laps_times[[#This Row],[poř_kat]]</f>
        <v>10</v>
      </c>
      <c r="H109" s="125" t="str">
        <f>IF(ISBLANK(laps_times[[#This Row],[klub]]),"-",laps_times[[#This Row],[klub]])</f>
        <v>-</v>
      </c>
      <c r="I109" s="161">
        <f>laps_times[[#This Row],[celk. čas]]</f>
        <v>0.2182141087962963</v>
      </c>
      <c r="J109" s="133">
        <f>laps_times[[#This Row],[1]]</f>
        <v>3.4247685185185184E-3</v>
      </c>
      <c r="K109" s="127">
        <f>IF(ISBLANK(laps_times[[#This Row],[2]]),"DNF",    rounds_cum_time[[#This Row],[1]]+laps_times[[#This Row],[2]])</f>
        <v>6.1331018518518514E-3</v>
      </c>
      <c r="L109" s="133">
        <f>IF(ISBLANK(laps_times[[#This Row],[3]]),"DNF",    rounds_cum_time[[#This Row],[2]]+laps_times[[#This Row],[3]])</f>
        <v>8.8796296296296297E-3</v>
      </c>
      <c r="M109" s="133">
        <f>IF(ISBLANK(laps_times[[#This Row],[4]]),"DNF",    rounds_cum_time[[#This Row],[3]]+laps_times[[#This Row],[4]])</f>
        <v>1.159837962962963E-2</v>
      </c>
      <c r="N109" s="133">
        <f>IF(ISBLANK(laps_times[[#This Row],[5]]),"DNF",    rounds_cum_time[[#This Row],[4]]+laps_times[[#This Row],[5]])</f>
        <v>1.4431712962962964E-2</v>
      </c>
      <c r="O109" s="133">
        <f>IF(ISBLANK(laps_times[[#This Row],[6]]),"DNF",    rounds_cum_time[[#This Row],[5]]+laps_times[[#This Row],[6]])</f>
        <v>1.7240740740740741E-2</v>
      </c>
      <c r="P109" s="133">
        <f>IF(ISBLANK(laps_times[[#This Row],[7]]),"DNF",    rounds_cum_time[[#This Row],[6]]+laps_times[[#This Row],[7]])</f>
        <v>1.9994212962962964E-2</v>
      </c>
      <c r="Q109" s="133">
        <f>IF(ISBLANK(laps_times[[#This Row],[8]]),"DNF",    rounds_cum_time[[#This Row],[7]]+laps_times[[#This Row],[8]])</f>
        <v>2.2765046296296297E-2</v>
      </c>
      <c r="R109" s="133">
        <f>IF(ISBLANK(laps_times[[#This Row],[9]]),"DNF",    rounds_cum_time[[#This Row],[8]]+laps_times[[#This Row],[9]])</f>
        <v>2.5530092592592594E-2</v>
      </c>
      <c r="S109" s="133">
        <f>IF(ISBLANK(laps_times[[#This Row],[10]]),"DNF",    rounds_cum_time[[#This Row],[9]]+laps_times[[#This Row],[10]])</f>
        <v>2.8251157407407409E-2</v>
      </c>
      <c r="T109" s="133">
        <f>IF(ISBLANK(laps_times[[#This Row],[11]]),"DNF",    rounds_cum_time[[#This Row],[10]]+laps_times[[#This Row],[11]])</f>
        <v>3.1021990740740742E-2</v>
      </c>
      <c r="U109" s="133">
        <f>IF(ISBLANK(laps_times[[#This Row],[12]]),"DNF",    rounds_cum_time[[#This Row],[11]]+laps_times[[#This Row],[12]])</f>
        <v>3.3805555555555561E-2</v>
      </c>
      <c r="V109" s="133">
        <f>IF(ISBLANK(laps_times[[#This Row],[13]]),"DNF",    rounds_cum_time[[#This Row],[12]]+laps_times[[#This Row],[13]])</f>
        <v>3.6569444444444446E-2</v>
      </c>
      <c r="W109" s="133">
        <f>IF(ISBLANK(laps_times[[#This Row],[14]]),"DNF",    rounds_cum_time[[#This Row],[13]]+laps_times[[#This Row],[14]])</f>
        <v>3.9362268518518519E-2</v>
      </c>
      <c r="X109" s="133">
        <f>IF(ISBLANK(laps_times[[#This Row],[15]]),"DNF",    rounds_cum_time[[#This Row],[14]]+laps_times[[#This Row],[15]])</f>
        <v>4.2125000000000003E-2</v>
      </c>
      <c r="Y109" s="133">
        <f>IF(ISBLANK(laps_times[[#This Row],[16]]),"DNF",    rounds_cum_time[[#This Row],[15]]+laps_times[[#This Row],[16]])</f>
        <v>4.4901620370370376E-2</v>
      </c>
      <c r="Z109" s="133">
        <f>IF(ISBLANK(laps_times[[#This Row],[17]]),"DNF",    rounds_cum_time[[#This Row],[16]]+laps_times[[#This Row],[17]])</f>
        <v>4.7716435185185188E-2</v>
      </c>
      <c r="AA109" s="133">
        <f>IF(ISBLANK(laps_times[[#This Row],[18]]),"DNF",    rounds_cum_time[[#This Row],[17]]+laps_times[[#This Row],[18]])</f>
        <v>5.0630787037037037E-2</v>
      </c>
      <c r="AB109" s="133">
        <f>IF(ISBLANK(laps_times[[#This Row],[19]]),"DNF",    rounds_cum_time[[#This Row],[18]]+laps_times[[#This Row],[19]])</f>
        <v>5.4372685185185184E-2</v>
      </c>
      <c r="AC109" s="133">
        <f>IF(ISBLANK(laps_times[[#This Row],[20]]),"DNF",    rounds_cum_time[[#This Row],[19]]+laps_times[[#This Row],[20]])</f>
        <v>5.7277777777777775E-2</v>
      </c>
      <c r="AD109" s="133">
        <f>IF(ISBLANK(laps_times[[#This Row],[21]]),"DNF",    rounds_cum_time[[#This Row],[20]]+laps_times[[#This Row],[21]])</f>
        <v>6.1964120370370371E-2</v>
      </c>
      <c r="AE109" s="133">
        <f>IF(ISBLANK(laps_times[[#This Row],[22]]),"DNF",    rounds_cum_time[[#This Row],[21]]+laps_times[[#This Row],[22]])</f>
        <v>6.4796296296296296E-2</v>
      </c>
      <c r="AF109" s="133">
        <f>IF(ISBLANK(laps_times[[#This Row],[23]]),"DNF",    rounds_cum_time[[#This Row],[22]]+laps_times[[#This Row],[23]])</f>
        <v>6.8785879629629634E-2</v>
      </c>
      <c r="AG109" s="133">
        <f>IF(ISBLANK(laps_times[[#This Row],[24]]),"DNF",    rounds_cum_time[[#This Row],[23]]+laps_times[[#This Row],[24]])</f>
        <v>7.161805555555556E-2</v>
      </c>
      <c r="AH109" s="133">
        <f>IF(ISBLANK(laps_times[[#This Row],[25]]),"DNF",    rounds_cum_time[[#This Row],[24]]+laps_times[[#This Row],[25]])</f>
        <v>7.4589120370370368E-2</v>
      </c>
      <c r="AI109" s="133">
        <f>IF(ISBLANK(laps_times[[#This Row],[26]]),"DNF",    rounds_cum_time[[#This Row],[25]]+laps_times[[#This Row],[26]])</f>
        <v>7.7637731481481481E-2</v>
      </c>
      <c r="AJ109" s="133">
        <f>IF(ISBLANK(laps_times[[#This Row],[27]]),"DNF",    rounds_cum_time[[#This Row],[26]]+laps_times[[#This Row],[27]])</f>
        <v>8.0556712962962962E-2</v>
      </c>
      <c r="AK109" s="133">
        <f>IF(ISBLANK(laps_times[[#This Row],[28]]),"DNF",    rounds_cum_time[[#This Row],[27]]+laps_times[[#This Row],[28]])</f>
        <v>8.341319444444445E-2</v>
      </c>
      <c r="AL109" s="133">
        <f>IF(ISBLANK(laps_times[[#This Row],[29]]),"DNF",    rounds_cum_time[[#This Row],[28]]+laps_times[[#This Row],[29]])</f>
        <v>8.6354166666666676E-2</v>
      </c>
      <c r="AM109" s="133">
        <f>IF(ISBLANK(laps_times[[#This Row],[30]]),"DNF",    rounds_cum_time[[#This Row],[29]]+laps_times[[#This Row],[30]])</f>
        <v>8.9378472222222227E-2</v>
      </c>
      <c r="AN109" s="133">
        <f>IF(ISBLANK(laps_times[[#This Row],[31]]),"DNF",    rounds_cum_time[[#This Row],[30]]+laps_times[[#This Row],[31]])</f>
        <v>9.2473379629629635E-2</v>
      </c>
      <c r="AO109" s="133">
        <f>IF(ISBLANK(laps_times[[#This Row],[32]]),"DNF",    rounds_cum_time[[#This Row],[31]]+laps_times[[#This Row],[32]])</f>
        <v>9.5804398148148159E-2</v>
      </c>
      <c r="AP109" s="133">
        <f>IF(ISBLANK(laps_times[[#This Row],[33]]),"DNF",    rounds_cum_time[[#This Row],[32]]+laps_times[[#This Row],[33]])</f>
        <v>9.8952546296296309E-2</v>
      </c>
      <c r="AQ109" s="133">
        <f>IF(ISBLANK(laps_times[[#This Row],[34]]),"DNF",    rounds_cum_time[[#This Row],[33]]+laps_times[[#This Row],[34]])</f>
        <v>0.10201851851851854</v>
      </c>
      <c r="AR109" s="133">
        <f>IF(ISBLANK(laps_times[[#This Row],[35]]),"DNF",    rounds_cum_time[[#This Row],[34]]+laps_times[[#This Row],[35]])</f>
        <v>0.10516782407407409</v>
      </c>
      <c r="AS109" s="133">
        <f>IF(ISBLANK(laps_times[[#This Row],[36]]),"DNF",    rounds_cum_time[[#This Row],[35]]+laps_times[[#This Row],[36]])</f>
        <v>0.10834027777777779</v>
      </c>
      <c r="AT109" s="133">
        <f>IF(ISBLANK(laps_times[[#This Row],[37]]),"DNF",    rounds_cum_time[[#This Row],[36]]+laps_times[[#This Row],[37]])</f>
        <v>0.11153703703703705</v>
      </c>
      <c r="AU109" s="133">
        <f>IF(ISBLANK(laps_times[[#This Row],[38]]),"DNF",    rounds_cum_time[[#This Row],[37]]+laps_times[[#This Row],[38]])</f>
        <v>0.11509259259259261</v>
      </c>
      <c r="AV109" s="133">
        <f>IF(ISBLANK(laps_times[[#This Row],[39]]),"DNF",    rounds_cum_time[[#This Row],[38]]+laps_times[[#This Row],[39]])</f>
        <v>0.11942129629629632</v>
      </c>
      <c r="AW109" s="133">
        <f>IF(ISBLANK(laps_times[[#This Row],[40]]),"DNF",    rounds_cum_time[[#This Row],[39]]+laps_times[[#This Row],[40]])</f>
        <v>0.12284953703703706</v>
      </c>
      <c r="AX109" s="133">
        <f>IF(ISBLANK(laps_times[[#This Row],[41]]),"DNF",    rounds_cum_time[[#This Row],[40]]+laps_times[[#This Row],[41]])</f>
        <v>0.12638657407407411</v>
      </c>
      <c r="AY109" s="133">
        <f>IF(ISBLANK(laps_times[[#This Row],[42]]),"DNF",    rounds_cum_time[[#This Row],[41]]+laps_times[[#This Row],[42]])</f>
        <v>0.13000000000000003</v>
      </c>
      <c r="AZ109" s="133">
        <f>IF(ISBLANK(laps_times[[#This Row],[43]]),"DNF",    rounds_cum_time[[#This Row],[42]]+laps_times[[#This Row],[43]])</f>
        <v>0.13461226851851854</v>
      </c>
      <c r="BA109" s="133">
        <f>IF(ISBLANK(laps_times[[#This Row],[44]]),"DNF",    rounds_cum_time[[#This Row],[43]]+laps_times[[#This Row],[44]])</f>
        <v>0.13931134259259262</v>
      </c>
      <c r="BB109" s="133">
        <f>IF(ISBLANK(laps_times[[#This Row],[45]]),"DNF",    rounds_cum_time[[#This Row],[44]]+laps_times[[#This Row],[45]])</f>
        <v>0.1425578703703704</v>
      </c>
      <c r="BC109" s="133">
        <f>IF(ISBLANK(laps_times[[#This Row],[46]]),"DNF",    rounds_cum_time[[#This Row],[45]]+laps_times[[#This Row],[46]])</f>
        <v>0.14590740740740743</v>
      </c>
      <c r="BD109" s="133">
        <f>IF(ISBLANK(laps_times[[#This Row],[47]]),"DNF",    rounds_cum_time[[#This Row],[46]]+laps_times[[#This Row],[47]])</f>
        <v>0.14925462962962965</v>
      </c>
      <c r="BE109" s="133">
        <f>IF(ISBLANK(laps_times[[#This Row],[48]]),"DNF",    rounds_cum_time[[#This Row],[47]]+laps_times[[#This Row],[48]])</f>
        <v>0.15388310185185189</v>
      </c>
      <c r="BF109" s="133">
        <f>IF(ISBLANK(laps_times[[#This Row],[49]]),"DNF",    rounds_cum_time[[#This Row],[48]]+laps_times[[#This Row],[49]])</f>
        <v>0.15756481481481485</v>
      </c>
      <c r="BG109" s="133">
        <f>IF(ISBLANK(laps_times[[#This Row],[50]]),"DNF",    rounds_cum_time[[#This Row],[49]]+laps_times[[#This Row],[50]])</f>
        <v>0.16097800925925929</v>
      </c>
      <c r="BH109" s="133">
        <f>IF(ISBLANK(laps_times[[#This Row],[51]]),"DNF",    rounds_cum_time[[#This Row],[50]]+laps_times[[#This Row],[51]])</f>
        <v>0.16575578703703706</v>
      </c>
      <c r="BI109" s="133">
        <f>IF(ISBLANK(laps_times[[#This Row],[52]]),"DNF",    rounds_cum_time[[#This Row],[51]]+laps_times[[#This Row],[52]])</f>
        <v>0.17085532407407408</v>
      </c>
      <c r="BJ109" s="133">
        <f>IF(ISBLANK(laps_times[[#This Row],[53]]),"DNF",    rounds_cum_time[[#This Row],[52]]+laps_times[[#This Row],[53]])</f>
        <v>0.17518171296296298</v>
      </c>
      <c r="BK109" s="133">
        <f>IF(ISBLANK(laps_times[[#This Row],[54]]),"DNF",    rounds_cum_time[[#This Row],[53]]+laps_times[[#This Row],[54]])</f>
        <v>0.1787951388888889</v>
      </c>
      <c r="BL109" s="133">
        <f>IF(ISBLANK(laps_times[[#This Row],[55]]),"DNF",    rounds_cum_time[[#This Row],[54]]+laps_times[[#This Row],[55]])</f>
        <v>0.18219791666666668</v>
      </c>
      <c r="BM109" s="133">
        <f>IF(ISBLANK(laps_times[[#This Row],[56]]),"DNF",    rounds_cum_time[[#This Row],[55]]+laps_times[[#This Row],[56]])</f>
        <v>0.18689467592592593</v>
      </c>
      <c r="BN109" s="133">
        <f>IF(ISBLANK(laps_times[[#This Row],[57]]),"DNF",    rounds_cum_time[[#This Row],[56]]+laps_times[[#This Row],[57]])</f>
        <v>0.19147106481481482</v>
      </c>
      <c r="BO109" s="133">
        <f>IF(ISBLANK(laps_times[[#This Row],[58]]),"DNF",    rounds_cum_time[[#This Row],[57]]+laps_times[[#This Row],[58]])</f>
        <v>0.19634953703703706</v>
      </c>
      <c r="BP109" s="133">
        <f>IF(ISBLANK(laps_times[[#This Row],[59]]),"DNF",    rounds_cum_time[[#This Row],[58]]+laps_times[[#This Row],[59]])</f>
        <v>0.20115856481481484</v>
      </c>
      <c r="BQ109" s="133">
        <f>IF(ISBLANK(laps_times[[#This Row],[60]]),"DNF",    rounds_cum_time[[#This Row],[59]]+laps_times[[#This Row],[60]])</f>
        <v>0.20456250000000004</v>
      </c>
      <c r="BR109" s="133">
        <f>IF(ISBLANK(laps_times[[#This Row],[61]]),"DNF",    rounds_cum_time[[#This Row],[60]]+laps_times[[#This Row],[61]])</f>
        <v>0.20778587962962966</v>
      </c>
      <c r="BS109" s="133">
        <f>IF(ISBLANK(laps_times[[#This Row],[62]]),"DNF",    rounds_cum_time[[#This Row],[61]]+laps_times[[#This Row],[62]])</f>
        <v>0.21143750000000003</v>
      </c>
      <c r="BT109" s="134">
        <f>IF(ISBLANK(laps_times[[#This Row],[63]]),"DNF",    rounds_cum_time[[#This Row],[62]]+laps_times[[#This Row],[63]])</f>
        <v>0.21483564814814818</v>
      </c>
      <c r="BU109" s="134">
        <f>IF(ISBLANK(laps_times[[#This Row],[64]]),"DNF",    rounds_cum_time[[#This Row],[63]]+laps_times[[#This Row],[64]])</f>
        <v>0.21821412037037041</v>
      </c>
    </row>
    <row r="110" spans="2:73" x14ac:dyDescent="0.2">
      <c r="B110" s="124">
        <v>107</v>
      </c>
      <c r="C110" s="125">
        <f>laps_times[[#This Row],[s.č.]]</f>
        <v>54</v>
      </c>
      <c r="D110" s="125" t="str">
        <f>laps_times[[#This Row],[jméno]]</f>
        <v>Ge Evžen</v>
      </c>
      <c r="E110" s="126">
        <f>laps_times[[#This Row],[roč]]</f>
        <v>1954</v>
      </c>
      <c r="F110" s="126" t="str">
        <f>laps_times[[#This Row],[kat]]</f>
        <v>M60</v>
      </c>
      <c r="G110" s="126">
        <f>laps_times[[#This Row],[poř_kat]]</f>
        <v>10</v>
      </c>
      <c r="H110" s="125" t="str">
        <f>IF(ISBLANK(laps_times[[#This Row],[klub]]),"-",laps_times[[#This Row],[klub]])</f>
        <v>Maratonské vrány</v>
      </c>
      <c r="I110" s="161">
        <f>laps_times[[#This Row],[celk. čas]]</f>
        <v>0.21840277777777775</v>
      </c>
      <c r="J110" s="133">
        <f>laps_times[[#This Row],[1]]</f>
        <v>3.2569444444444443E-3</v>
      </c>
      <c r="K110" s="127">
        <f>IF(ISBLANK(laps_times[[#This Row],[2]]),"DNF",    rounds_cum_time[[#This Row],[1]]+laps_times[[#This Row],[2]])</f>
        <v>5.9745370370370369E-3</v>
      </c>
      <c r="L110" s="133">
        <f>IF(ISBLANK(laps_times[[#This Row],[3]]),"DNF",    rounds_cum_time[[#This Row],[2]]+laps_times[[#This Row],[3]])</f>
        <v>8.7164351851851847E-3</v>
      </c>
      <c r="M110" s="133">
        <f>IF(ISBLANK(laps_times[[#This Row],[4]]),"DNF",    rounds_cum_time[[#This Row],[3]]+laps_times[[#This Row],[4]])</f>
        <v>1.1498842592592592E-2</v>
      </c>
      <c r="N110" s="133">
        <f>IF(ISBLANK(laps_times[[#This Row],[5]]),"DNF",    rounds_cum_time[[#This Row],[4]]+laps_times[[#This Row],[5]])</f>
        <v>1.4380787037037036E-2</v>
      </c>
      <c r="O110" s="133">
        <f>IF(ISBLANK(laps_times[[#This Row],[6]]),"DNF",    rounds_cum_time[[#This Row],[5]]+laps_times[[#This Row],[6]])</f>
        <v>1.7221064814814814E-2</v>
      </c>
      <c r="P110" s="133">
        <f>IF(ISBLANK(laps_times[[#This Row],[7]]),"DNF",    rounds_cum_time[[#This Row],[6]]+laps_times[[#This Row],[7]])</f>
        <v>2.0120370370370368E-2</v>
      </c>
      <c r="Q110" s="133">
        <f>IF(ISBLANK(laps_times[[#This Row],[8]]),"DNF",    rounds_cum_time[[#This Row],[7]]+laps_times[[#This Row],[8]])</f>
        <v>2.3035879629629628E-2</v>
      </c>
      <c r="R110" s="133">
        <f>IF(ISBLANK(laps_times[[#This Row],[9]]),"DNF",    rounds_cum_time[[#This Row],[8]]+laps_times[[#This Row],[9]])</f>
        <v>2.5951388888888888E-2</v>
      </c>
      <c r="S110" s="133">
        <f>IF(ISBLANK(laps_times[[#This Row],[10]]),"DNF",    rounds_cum_time[[#This Row],[9]]+laps_times[[#This Row],[10]])</f>
        <v>2.8825231481481479E-2</v>
      </c>
      <c r="T110" s="133">
        <f>IF(ISBLANK(laps_times[[#This Row],[11]]),"DNF",    rounds_cum_time[[#This Row],[10]]+laps_times[[#This Row],[11]])</f>
        <v>3.1769675925925923E-2</v>
      </c>
      <c r="U110" s="133">
        <f>IF(ISBLANK(laps_times[[#This Row],[12]]),"DNF",    rounds_cum_time[[#This Row],[11]]+laps_times[[#This Row],[12]])</f>
        <v>3.4703703703703702E-2</v>
      </c>
      <c r="V110" s="133">
        <f>IF(ISBLANK(laps_times[[#This Row],[13]]),"DNF",    rounds_cum_time[[#This Row],[12]]+laps_times[[#This Row],[13]])</f>
        <v>3.7615740740740741E-2</v>
      </c>
      <c r="W110" s="133">
        <f>IF(ISBLANK(laps_times[[#This Row],[14]]),"DNF",    rounds_cum_time[[#This Row],[13]]+laps_times[[#This Row],[14]])</f>
        <v>4.0581018518518516E-2</v>
      </c>
      <c r="X110" s="133">
        <f>IF(ISBLANK(laps_times[[#This Row],[15]]),"DNF",    rounds_cum_time[[#This Row],[14]]+laps_times[[#This Row],[15]])</f>
        <v>4.3548611111111107E-2</v>
      </c>
      <c r="Y110" s="133">
        <f>IF(ISBLANK(laps_times[[#This Row],[16]]),"DNF",    rounds_cum_time[[#This Row],[15]]+laps_times[[#This Row],[16]])</f>
        <v>4.692592592592592E-2</v>
      </c>
      <c r="Z110" s="133">
        <f>IF(ISBLANK(laps_times[[#This Row],[17]]),"DNF",    rounds_cum_time[[#This Row],[16]]+laps_times[[#This Row],[17]])</f>
        <v>4.9857638888888882E-2</v>
      </c>
      <c r="AA110" s="133">
        <f>IF(ISBLANK(laps_times[[#This Row],[18]]),"DNF",    rounds_cum_time[[#This Row],[17]]+laps_times[[#This Row],[18]])</f>
        <v>5.2863425925925918E-2</v>
      </c>
      <c r="AB110" s="133">
        <f>IF(ISBLANK(laps_times[[#This Row],[19]]),"DNF",    rounds_cum_time[[#This Row],[18]]+laps_times[[#This Row],[19]])</f>
        <v>5.5878472222222211E-2</v>
      </c>
      <c r="AC110" s="133">
        <f>IF(ISBLANK(laps_times[[#This Row],[20]]),"DNF",    rounds_cum_time[[#This Row],[19]]+laps_times[[#This Row],[20]])</f>
        <v>5.8872685185185174E-2</v>
      </c>
      <c r="AD110" s="133">
        <f>IF(ISBLANK(laps_times[[#This Row],[21]]),"DNF",    rounds_cum_time[[#This Row],[20]]+laps_times[[#This Row],[21]])</f>
        <v>6.1953703703703691E-2</v>
      </c>
      <c r="AE110" s="133">
        <f>IF(ISBLANK(laps_times[[#This Row],[22]]),"DNF",    rounds_cum_time[[#This Row],[21]]+laps_times[[#This Row],[22]])</f>
        <v>6.5010416666666654E-2</v>
      </c>
      <c r="AF110" s="133">
        <f>IF(ISBLANK(laps_times[[#This Row],[23]]),"DNF",    rounds_cum_time[[#This Row],[22]]+laps_times[[#This Row],[23]])</f>
        <v>6.8086805555555546E-2</v>
      </c>
      <c r="AG110" s="133">
        <f>IF(ISBLANK(laps_times[[#This Row],[24]]),"DNF",    rounds_cum_time[[#This Row],[23]]+laps_times[[#This Row],[24]])</f>
        <v>7.1249999999999994E-2</v>
      </c>
      <c r="AH110" s="133">
        <f>IF(ISBLANK(laps_times[[#This Row],[25]]),"DNF",    rounds_cum_time[[#This Row],[24]]+laps_times[[#This Row],[25]])</f>
        <v>7.4310185185185174E-2</v>
      </c>
      <c r="AI110" s="133">
        <f>IF(ISBLANK(laps_times[[#This Row],[26]]),"DNF",    rounds_cum_time[[#This Row],[25]]+laps_times[[#This Row],[26]])</f>
        <v>7.7392361111111099E-2</v>
      </c>
      <c r="AJ110" s="133">
        <f>IF(ISBLANK(laps_times[[#This Row],[27]]),"DNF",    rounds_cum_time[[#This Row],[26]]+laps_times[[#This Row],[27]])</f>
        <v>8.0483796296296289E-2</v>
      </c>
      <c r="AK110" s="133">
        <f>IF(ISBLANK(laps_times[[#This Row],[28]]),"DNF",    rounds_cum_time[[#This Row],[27]]+laps_times[[#This Row],[28]])</f>
        <v>8.3601851851851844E-2</v>
      </c>
      <c r="AL110" s="133">
        <f>IF(ISBLANK(laps_times[[#This Row],[29]]),"DNF",    rounds_cum_time[[#This Row],[28]]+laps_times[[#This Row],[29]])</f>
        <v>8.6758101851851843E-2</v>
      </c>
      <c r="AM110" s="133">
        <f>IF(ISBLANK(laps_times[[#This Row],[30]]),"DNF",    rounds_cum_time[[#This Row],[29]]+laps_times[[#This Row],[30]])</f>
        <v>8.9902777777777776E-2</v>
      </c>
      <c r="AN110" s="133">
        <f>IF(ISBLANK(laps_times[[#This Row],[31]]),"DNF",    rounds_cum_time[[#This Row],[30]]+laps_times[[#This Row],[31]])</f>
        <v>9.3086805555555555E-2</v>
      </c>
      <c r="AO110" s="133">
        <f>IF(ISBLANK(laps_times[[#This Row],[32]]),"DNF",    rounds_cum_time[[#This Row],[31]]+laps_times[[#This Row],[32]])</f>
        <v>9.6283564814814815E-2</v>
      </c>
      <c r="AP110" s="133">
        <f>IF(ISBLANK(laps_times[[#This Row],[33]]),"DNF",    rounds_cum_time[[#This Row],[32]]+laps_times[[#This Row],[33]])</f>
        <v>9.9505787037037038E-2</v>
      </c>
      <c r="AQ110" s="133">
        <f>IF(ISBLANK(laps_times[[#This Row],[34]]),"DNF",    rounds_cum_time[[#This Row],[33]]+laps_times[[#This Row],[34]])</f>
        <v>0.10279282407407407</v>
      </c>
      <c r="AR110" s="133">
        <f>IF(ISBLANK(laps_times[[#This Row],[35]]),"DNF",    rounds_cum_time[[#This Row],[34]]+laps_times[[#This Row],[35]])</f>
        <v>0.10614814814814814</v>
      </c>
      <c r="AS110" s="133">
        <f>IF(ISBLANK(laps_times[[#This Row],[36]]),"DNF",    rounds_cum_time[[#This Row],[35]]+laps_times[[#This Row],[36]])</f>
        <v>0.10959374999999999</v>
      </c>
      <c r="AT110" s="133">
        <f>IF(ISBLANK(laps_times[[#This Row],[37]]),"DNF",    rounds_cum_time[[#This Row],[36]]+laps_times[[#This Row],[37]])</f>
        <v>0.11309374999999999</v>
      </c>
      <c r="AU110" s="133">
        <f>IF(ISBLANK(laps_times[[#This Row],[38]]),"DNF",    rounds_cum_time[[#This Row],[37]]+laps_times[[#This Row],[38]])</f>
        <v>0.11663541666666666</v>
      </c>
      <c r="AV110" s="133">
        <f>IF(ISBLANK(laps_times[[#This Row],[39]]),"DNF",    rounds_cum_time[[#This Row],[38]]+laps_times[[#This Row],[39]])</f>
        <v>0.12019791666666665</v>
      </c>
      <c r="AW110" s="133">
        <f>IF(ISBLANK(laps_times[[#This Row],[40]]),"DNF",    rounds_cum_time[[#This Row],[39]]+laps_times[[#This Row],[40]])</f>
        <v>0.12372453703703702</v>
      </c>
      <c r="AX110" s="133">
        <f>IF(ISBLANK(laps_times[[#This Row],[41]]),"DNF",    rounds_cum_time[[#This Row],[40]]+laps_times[[#This Row],[41]])</f>
        <v>0.12727893518518518</v>
      </c>
      <c r="AY110" s="133">
        <f>IF(ISBLANK(laps_times[[#This Row],[42]]),"DNF",    rounds_cum_time[[#This Row],[41]]+laps_times[[#This Row],[42]])</f>
        <v>0.13090972222222222</v>
      </c>
      <c r="AZ110" s="133">
        <f>IF(ISBLANK(laps_times[[#This Row],[43]]),"DNF",    rounds_cum_time[[#This Row],[42]]+laps_times[[#This Row],[43]])</f>
        <v>0.13451041666666666</v>
      </c>
      <c r="BA110" s="133">
        <f>IF(ISBLANK(laps_times[[#This Row],[44]]),"DNF",    rounds_cum_time[[#This Row],[43]]+laps_times[[#This Row],[44]])</f>
        <v>0.13809837962962962</v>
      </c>
      <c r="BB110" s="133">
        <f>IF(ISBLANK(laps_times[[#This Row],[45]]),"DNF",    rounds_cum_time[[#This Row],[44]]+laps_times[[#This Row],[45]])</f>
        <v>0.1417696759259259</v>
      </c>
      <c r="BC110" s="133">
        <f>IF(ISBLANK(laps_times[[#This Row],[46]]),"DNF",    rounds_cum_time[[#This Row],[45]]+laps_times[[#This Row],[46]])</f>
        <v>0.14550462962962959</v>
      </c>
      <c r="BD110" s="133">
        <f>IF(ISBLANK(laps_times[[#This Row],[47]]),"DNF",    rounds_cum_time[[#This Row],[46]]+laps_times[[#This Row],[47]])</f>
        <v>0.14919675925925924</v>
      </c>
      <c r="BE110" s="133">
        <f>IF(ISBLANK(laps_times[[#This Row],[48]]),"DNF",    rounds_cum_time[[#This Row],[47]]+laps_times[[#This Row],[48]])</f>
        <v>0.15313194444444442</v>
      </c>
      <c r="BF110" s="133">
        <f>IF(ISBLANK(laps_times[[#This Row],[49]]),"DNF",    rounds_cum_time[[#This Row],[48]]+laps_times[[#This Row],[49]])</f>
        <v>0.15713310185185184</v>
      </c>
      <c r="BG110" s="133">
        <f>IF(ISBLANK(laps_times[[#This Row],[50]]),"DNF",    rounds_cum_time[[#This Row],[49]]+laps_times[[#This Row],[50]])</f>
        <v>0.16095949074074073</v>
      </c>
      <c r="BH110" s="133">
        <f>IF(ISBLANK(laps_times[[#This Row],[51]]),"DNF",    rounds_cum_time[[#This Row],[50]]+laps_times[[#This Row],[51]])</f>
        <v>0.16492708333333334</v>
      </c>
      <c r="BI110" s="133">
        <f>IF(ISBLANK(laps_times[[#This Row],[52]]),"DNF",    rounds_cum_time[[#This Row],[51]]+laps_times[[#This Row],[52]])</f>
        <v>0.16878009259259261</v>
      </c>
      <c r="BJ110" s="133">
        <f>IF(ISBLANK(laps_times[[#This Row],[53]]),"DNF",    rounds_cum_time[[#This Row],[52]]+laps_times[[#This Row],[53]])</f>
        <v>0.17272337962962964</v>
      </c>
      <c r="BK110" s="133">
        <f>IF(ISBLANK(laps_times[[#This Row],[54]]),"DNF",    rounds_cum_time[[#This Row],[53]]+laps_times[[#This Row],[54]])</f>
        <v>0.17659027777777778</v>
      </c>
      <c r="BL110" s="133">
        <f>IF(ISBLANK(laps_times[[#This Row],[55]]),"DNF",    rounds_cum_time[[#This Row],[54]]+laps_times[[#This Row],[55]])</f>
        <v>0.18058912037037037</v>
      </c>
      <c r="BM110" s="133">
        <f>IF(ISBLANK(laps_times[[#This Row],[56]]),"DNF",    rounds_cum_time[[#This Row],[55]]+laps_times[[#This Row],[56]])</f>
        <v>0.18477199074074074</v>
      </c>
      <c r="BN110" s="133">
        <f>IF(ISBLANK(laps_times[[#This Row],[57]]),"DNF",    rounds_cum_time[[#This Row],[56]]+laps_times[[#This Row],[57]])</f>
        <v>0.18890046296296298</v>
      </c>
      <c r="BO110" s="133">
        <f>IF(ISBLANK(laps_times[[#This Row],[58]]),"DNF",    rounds_cum_time[[#This Row],[57]]+laps_times[[#This Row],[58]])</f>
        <v>0.19329513888888891</v>
      </c>
      <c r="BP110" s="133">
        <f>IF(ISBLANK(laps_times[[#This Row],[59]]),"DNF",    rounds_cum_time[[#This Row],[58]]+laps_times[[#This Row],[59]])</f>
        <v>0.19771759259259261</v>
      </c>
      <c r="BQ110" s="133">
        <f>IF(ISBLANK(laps_times[[#This Row],[60]]),"DNF",    rounds_cum_time[[#This Row],[59]]+laps_times[[#This Row],[60]])</f>
        <v>0.20221296296296298</v>
      </c>
      <c r="BR110" s="133">
        <f>IF(ISBLANK(laps_times[[#This Row],[61]]),"DNF",    rounds_cum_time[[#This Row],[60]]+laps_times[[#This Row],[61]])</f>
        <v>0.20664699074074075</v>
      </c>
      <c r="BS110" s="133">
        <f>IF(ISBLANK(laps_times[[#This Row],[62]]),"DNF",    rounds_cum_time[[#This Row],[61]]+laps_times[[#This Row],[62]])</f>
        <v>0.21089814814814817</v>
      </c>
      <c r="BT110" s="134">
        <f>IF(ISBLANK(laps_times[[#This Row],[63]]),"DNF",    rounds_cum_time[[#This Row],[62]]+laps_times[[#This Row],[63]])</f>
        <v>0.21486111111111114</v>
      </c>
      <c r="BU110" s="134">
        <f>IF(ISBLANK(laps_times[[#This Row],[64]]),"DNF",    rounds_cum_time[[#This Row],[63]]+laps_times[[#This Row],[64]])</f>
        <v>0.21840277777777781</v>
      </c>
    </row>
    <row r="111" spans="2:73" x14ac:dyDescent="0.2">
      <c r="B111" s="124">
        <v>108</v>
      </c>
      <c r="C111" s="125">
        <f>laps_times[[#This Row],[s.č.]]</f>
        <v>57</v>
      </c>
      <c r="D111" s="125" t="str">
        <f>laps_times[[#This Row],[jméno]]</f>
        <v>Kopecký Zdeněk</v>
      </c>
      <c r="E111" s="126">
        <f>laps_times[[#This Row],[roč]]</f>
        <v>1937</v>
      </c>
      <c r="F111" s="126" t="str">
        <f>laps_times[[#This Row],[kat]]</f>
        <v>M70</v>
      </c>
      <c r="G111" s="126">
        <f>laps_times[[#This Row],[poř_kat]]</f>
        <v>2</v>
      </c>
      <c r="H111" s="125" t="str">
        <f>IF(ISBLANK(laps_times[[#This Row],[klub]]),"-",laps_times[[#This Row],[klub]])</f>
        <v>Budvar</v>
      </c>
      <c r="I111" s="161">
        <f>laps_times[[#This Row],[celk. čas]]</f>
        <v>0.22546759259259261</v>
      </c>
      <c r="J111" s="133">
        <f>laps_times[[#This Row],[1]]</f>
        <v>3.4907407407407404E-3</v>
      </c>
      <c r="K111" s="127">
        <f>IF(ISBLANK(laps_times[[#This Row],[2]]),"DNF",    rounds_cum_time[[#This Row],[1]]+laps_times[[#This Row],[2]])</f>
        <v>6.2754629629629619E-3</v>
      </c>
      <c r="L111" s="133">
        <f>IF(ISBLANK(laps_times[[#This Row],[3]]),"DNF",    rounds_cum_time[[#This Row],[2]]+laps_times[[#This Row],[3]])</f>
        <v>9.1388888888888874E-3</v>
      </c>
      <c r="M111" s="133">
        <f>IF(ISBLANK(laps_times[[#This Row],[4]]),"DNF",    rounds_cum_time[[#This Row],[3]]+laps_times[[#This Row],[4]])</f>
        <v>1.197685185185185E-2</v>
      </c>
      <c r="N111" s="133">
        <f>IF(ISBLANK(laps_times[[#This Row],[5]]),"DNF",    rounds_cum_time[[#This Row],[4]]+laps_times[[#This Row],[5]])</f>
        <v>1.4819444444444442E-2</v>
      </c>
      <c r="O111" s="133">
        <f>IF(ISBLANK(laps_times[[#This Row],[6]]),"DNF",    rounds_cum_time[[#This Row],[5]]+laps_times[[#This Row],[6]])</f>
        <v>1.7640046296296293E-2</v>
      </c>
      <c r="P111" s="133">
        <f>IF(ISBLANK(laps_times[[#This Row],[7]]),"DNF",    rounds_cum_time[[#This Row],[6]]+laps_times[[#This Row],[7]])</f>
        <v>2.0412037037037034E-2</v>
      </c>
      <c r="Q111" s="133">
        <f>IF(ISBLANK(laps_times[[#This Row],[8]]),"DNF",    rounds_cum_time[[#This Row],[7]]+laps_times[[#This Row],[8]])</f>
        <v>2.3196759259259257E-2</v>
      </c>
      <c r="R111" s="133">
        <f>IF(ISBLANK(laps_times[[#This Row],[9]]),"DNF",    rounds_cum_time[[#This Row],[8]]+laps_times[[#This Row],[9]])</f>
        <v>2.6008101851851848E-2</v>
      </c>
      <c r="S111" s="133">
        <f>IF(ISBLANK(laps_times[[#This Row],[10]]),"DNF",    rounds_cum_time[[#This Row],[9]]+laps_times[[#This Row],[10]])</f>
        <v>2.8798611111111108E-2</v>
      </c>
      <c r="T111" s="133">
        <f>IF(ISBLANK(laps_times[[#This Row],[11]]),"DNF",    rounds_cum_time[[#This Row],[10]]+laps_times[[#This Row],[11]])</f>
        <v>3.1589120370370365E-2</v>
      </c>
      <c r="U111" s="133">
        <f>IF(ISBLANK(laps_times[[#This Row],[12]]),"DNF",    rounds_cum_time[[#This Row],[11]]+laps_times[[#This Row],[12]])</f>
        <v>3.442129629629629E-2</v>
      </c>
      <c r="V111" s="133">
        <f>IF(ISBLANK(laps_times[[#This Row],[13]]),"DNF",    rounds_cum_time[[#This Row],[12]]+laps_times[[#This Row],[13]])</f>
        <v>3.7233796296296293E-2</v>
      </c>
      <c r="W111" s="133">
        <f>IF(ISBLANK(laps_times[[#This Row],[14]]),"DNF",    rounds_cum_time[[#This Row],[13]]+laps_times[[#This Row],[14]])</f>
        <v>4.0092592592592589E-2</v>
      </c>
      <c r="X111" s="133">
        <f>IF(ISBLANK(laps_times[[#This Row],[15]]),"DNF",    rounds_cum_time[[#This Row],[14]]+laps_times[[#This Row],[15]])</f>
        <v>4.2931712962962956E-2</v>
      </c>
      <c r="Y111" s="133">
        <f>IF(ISBLANK(laps_times[[#This Row],[16]]),"DNF",    rounds_cum_time[[#This Row],[15]]+laps_times[[#This Row],[16]])</f>
        <v>4.580787037037036E-2</v>
      </c>
      <c r="Z111" s="133">
        <f>IF(ISBLANK(laps_times[[#This Row],[17]]),"DNF",    rounds_cum_time[[#This Row],[16]]+laps_times[[#This Row],[17]])</f>
        <v>4.8694444444444436E-2</v>
      </c>
      <c r="AA111" s="133">
        <f>IF(ISBLANK(laps_times[[#This Row],[18]]),"DNF",    rounds_cum_time[[#This Row],[17]]+laps_times[[#This Row],[18]])</f>
        <v>5.1640046296296288E-2</v>
      </c>
      <c r="AB111" s="133">
        <f>IF(ISBLANK(laps_times[[#This Row],[19]]),"DNF",    rounds_cum_time[[#This Row],[18]]+laps_times[[#This Row],[19]])</f>
        <v>5.4584490740740732E-2</v>
      </c>
      <c r="AC111" s="133">
        <f>IF(ISBLANK(laps_times[[#This Row],[20]]),"DNF",    rounds_cum_time[[#This Row],[19]]+laps_times[[#This Row],[20]])</f>
        <v>5.7584490740740735E-2</v>
      </c>
      <c r="AD111" s="133">
        <f>IF(ISBLANK(laps_times[[#This Row],[21]]),"DNF",    rounds_cum_time[[#This Row],[20]]+laps_times[[#This Row],[21]])</f>
        <v>6.0609953703703701E-2</v>
      </c>
      <c r="AE111" s="133">
        <f>IF(ISBLANK(laps_times[[#This Row],[22]]),"DNF",    rounds_cum_time[[#This Row],[21]]+laps_times[[#This Row],[22]])</f>
        <v>6.3655092592592583E-2</v>
      </c>
      <c r="AF111" s="133">
        <f>IF(ISBLANK(laps_times[[#This Row],[23]]),"DNF",    rounds_cum_time[[#This Row],[22]]+laps_times[[#This Row],[23]])</f>
        <v>6.6835648148148144E-2</v>
      </c>
      <c r="AG111" s="133">
        <f>IF(ISBLANK(laps_times[[#This Row],[24]]),"DNF",    rounds_cum_time[[#This Row],[23]]+laps_times[[#This Row],[24]])</f>
        <v>7.0018518518518508E-2</v>
      </c>
      <c r="AH111" s="133">
        <f>IF(ISBLANK(laps_times[[#This Row],[25]]),"DNF",    rounds_cum_time[[#This Row],[24]]+laps_times[[#This Row],[25]])</f>
        <v>7.3185185185185173E-2</v>
      </c>
      <c r="AI111" s="133">
        <f>IF(ISBLANK(laps_times[[#This Row],[26]]),"DNF",    rounds_cum_time[[#This Row],[25]]+laps_times[[#This Row],[26]])</f>
        <v>7.6408564814814797E-2</v>
      </c>
      <c r="AJ111" s="133">
        <f>IF(ISBLANK(laps_times[[#This Row],[27]]),"DNF",    rounds_cum_time[[#This Row],[26]]+laps_times[[#This Row],[27]])</f>
        <v>7.9710648148148128E-2</v>
      </c>
      <c r="AK111" s="133">
        <f>IF(ISBLANK(laps_times[[#This Row],[28]]),"DNF",    rounds_cum_time[[#This Row],[27]]+laps_times[[#This Row],[28]])</f>
        <v>8.3143518518518492E-2</v>
      </c>
      <c r="AL111" s="133">
        <f>IF(ISBLANK(laps_times[[#This Row],[29]]),"DNF",    rounds_cum_time[[#This Row],[28]]+laps_times[[#This Row],[29]])</f>
        <v>8.6646990740740712E-2</v>
      </c>
      <c r="AM111" s="133">
        <f>IF(ISBLANK(laps_times[[#This Row],[30]]),"DNF",    rounds_cum_time[[#This Row],[29]]+laps_times[[#This Row],[30]])</f>
        <v>9.0079861111111076E-2</v>
      </c>
      <c r="AN111" s="133">
        <f>IF(ISBLANK(laps_times[[#This Row],[31]]),"DNF",    rounds_cum_time[[#This Row],[30]]+laps_times[[#This Row],[31]])</f>
        <v>9.3546296296296266E-2</v>
      </c>
      <c r="AO111" s="133">
        <f>IF(ISBLANK(laps_times[[#This Row],[32]]),"DNF",    rounds_cum_time[[#This Row],[31]]+laps_times[[#This Row],[32]])</f>
        <v>9.7230324074074045E-2</v>
      </c>
      <c r="AP111" s="133">
        <f>IF(ISBLANK(laps_times[[#This Row],[33]]),"DNF",    rounds_cum_time[[#This Row],[32]]+laps_times[[#This Row],[33]])</f>
        <v>0.10093749999999997</v>
      </c>
      <c r="AQ111" s="133">
        <f>IF(ISBLANK(laps_times[[#This Row],[34]]),"DNF",    rounds_cum_time[[#This Row],[33]]+laps_times[[#This Row],[34]])</f>
        <v>0.10473032407407405</v>
      </c>
      <c r="AR111" s="133">
        <f>IF(ISBLANK(laps_times[[#This Row],[35]]),"DNF",    rounds_cum_time[[#This Row],[34]]+laps_times[[#This Row],[35]])</f>
        <v>0.10851736111111109</v>
      </c>
      <c r="AS111" s="133">
        <f>IF(ISBLANK(laps_times[[#This Row],[36]]),"DNF",    rounds_cum_time[[#This Row],[35]]+laps_times[[#This Row],[36]])</f>
        <v>0.11235879629629628</v>
      </c>
      <c r="AT111" s="133">
        <f>IF(ISBLANK(laps_times[[#This Row],[37]]),"DNF",    rounds_cum_time[[#This Row],[36]]+laps_times[[#This Row],[37]])</f>
        <v>0.11622685185185183</v>
      </c>
      <c r="AU111" s="133">
        <f>IF(ISBLANK(laps_times[[#This Row],[38]]),"DNF",    rounds_cum_time[[#This Row],[37]]+laps_times[[#This Row],[38]])</f>
        <v>0.12020949074074072</v>
      </c>
      <c r="AV111" s="133">
        <f>IF(ISBLANK(laps_times[[#This Row],[39]]),"DNF",    rounds_cum_time[[#This Row],[38]]+laps_times[[#This Row],[39]])</f>
        <v>0.12418402777777776</v>
      </c>
      <c r="AW111" s="133">
        <f>IF(ISBLANK(laps_times[[#This Row],[40]]),"DNF",    rounds_cum_time[[#This Row],[39]]+laps_times[[#This Row],[40]])</f>
        <v>0.12821180555555553</v>
      </c>
      <c r="AX111" s="133">
        <f>IF(ISBLANK(laps_times[[#This Row],[41]]),"DNF",    rounds_cum_time[[#This Row],[40]]+laps_times[[#This Row],[41]])</f>
        <v>0.1326296296296296</v>
      </c>
      <c r="AY111" s="133">
        <f>IF(ISBLANK(laps_times[[#This Row],[42]]),"DNF",    rounds_cum_time[[#This Row],[41]]+laps_times[[#This Row],[42]])</f>
        <v>0.13652314814814812</v>
      </c>
      <c r="AZ111" s="133">
        <f>IF(ISBLANK(laps_times[[#This Row],[43]]),"DNF",    rounds_cum_time[[#This Row],[42]]+laps_times[[#This Row],[43]])</f>
        <v>0.14046180555555551</v>
      </c>
      <c r="BA111" s="133">
        <f>IF(ISBLANK(laps_times[[#This Row],[44]]),"DNF",    rounds_cum_time[[#This Row],[43]]+laps_times[[#This Row],[44]])</f>
        <v>0.14439236111111106</v>
      </c>
      <c r="BB111" s="133">
        <f>IF(ISBLANK(laps_times[[#This Row],[45]]),"DNF",    rounds_cum_time[[#This Row],[44]]+laps_times[[#This Row],[45]])</f>
        <v>0.14837615740740737</v>
      </c>
      <c r="BC111" s="133">
        <f>IF(ISBLANK(laps_times[[#This Row],[46]]),"DNF",    rounds_cum_time[[#This Row],[45]]+laps_times[[#This Row],[46]])</f>
        <v>0.15243981481481478</v>
      </c>
      <c r="BD111" s="133">
        <f>IF(ISBLANK(laps_times[[#This Row],[47]]),"DNF",    rounds_cum_time[[#This Row],[46]]+laps_times[[#This Row],[47]])</f>
        <v>0.15667824074074072</v>
      </c>
      <c r="BE111" s="133">
        <f>IF(ISBLANK(laps_times[[#This Row],[48]]),"DNF",    rounds_cum_time[[#This Row],[47]]+laps_times[[#This Row],[48]])</f>
        <v>0.16089236111111108</v>
      </c>
      <c r="BF111" s="133">
        <f>IF(ISBLANK(laps_times[[#This Row],[49]]),"DNF",    rounds_cum_time[[#This Row],[48]]+laps_times[[#This Row],[49]])</f>
        <v>0.16491782407407404</v>
      </c>
      <c r="BG111" s="133">
        <f>IF(ISBLANK(laps_times[[#This Row],[50]]),"DNF",    rounds_cum_time[[#This Row],[49]]+laps_times[[#This Row],[50]])</f>
        <v>0.16882407407407404</v>
      </c>
      <c r="BH111" s="133">
        <f>IF(ISBLANK(laps_times[[#This Row],[51]]),"DNF",    rounds_cum_time[[#This Row],[50]]+laps_times[[#This Row],[51]])</f>
        <v>0.17288657407407404</v>
      </c>
      <c r="BI111" s="133">
        <f>IF(ISBLANK(laps_times[[#This Row],[52]]),"DNF",    rounds_cum_time[[#This Row],[51]]+laps_times[[#This Row],[52]])</f>
        <v>0.17681481481481479</v>
      </c>
      <c r="BJ111" s="133">
        <f>IF(ISBLANK(laps_times[[#This Row],[53]]),"DNF",    rounds_cum_time[[#This Row],[52]]+laps_times[[#This Row],[53]])</f>
        <v>0.18079166666666663</v>
      </c>
      <c r="BK111" s="133">
        <f>IF(ISBLANK(laps_times[[#This Row],[54]]),"DNF",    rounds_cum_time[[#This Row],[53]]+laps_times[[#This Row],[54]])</f>
        <v>0.18541898148148145</v>
      </c>
      <c r="BL111" s="133">
        <f>IF(ISBLANK(laps_times[[#This Row],[55]]),"DNF",    rounds_cum_time[[#This Row],[54]]+laps_times[[#This Row],[55]])</f>
        <v>0.18994907407407405</v>
      </c>
      <c r="BM111" s="133">
        <f>IF(ISBLANK(laps_times[[#This Row],[56]]),"DNF",    rounds_cum_time[[#This Row],[55]]+laps_times[[#This Row],[56]])</f>
        <v>0.19437847222222221</v>
      </c>
      <c r="BN111" s="133">
        <f>IF(ISBLANK(laps_times[[#This Row],[57]]),"DNF",    rounds_cum_time[[#This Row],[56]]+laps_times[[#This Row],[57]])</f>
        <v>0.19865856481481481</v>
      </c>
      <c r="BO111" s="133">
        <f>IF(ISBLANK(laps_times[[#This Row],[58]]),"DNF",    rounds_cum_time[[#This Row],[57]]+laps_times[[#This Row],[58]])</f>
        <v>0.20292245370370371</v>
      </c>
      <c r="BP111" s="133">
        <f>IF(ISBLANK(laps_times[[#This Row],[59]]),"DNF",    rounds_cum_time[[#This Row],[58]]+laps_times[[#This Row],[59]])</f>
        <v>0.20695254629629631</v>
      </c>
      <c r="BQ111" s="133">
        <f>IF(ISBLANK(laps_times[[#This Row],[60]]),"DNF",    rounds_cum_time[[#This Row],[59]]+laps_times[[#This Row],[60]])</f>
        <v>0.21109143518518519</v>
      </c>
      <c r="BR111" s="133">
        <f>IF(ISBLANK(laps_times[[#This Row],[61]]),"DNF",    rounds_cum_time[[#This Row],[60]]+laps_times[[#This Row],[61]])</f>
        <v>0.21500694444444446</v>
      </c>
      <c r="BS111" s="133">
        <f>IF(ISBLANK(laps_times[[#This Row],[62]]),"DNF",    rounds_cum_time[[#This Row],[61]]+laps_times[[#This Row],[62]])</f>
        <v>0.21868981481481484</v>
      </c>
      <c r="BT111" s="134">
        <f>IF(ISBLANK(laps_times[[#This Row],[63]]),"DNF",    rounds_cum_time[[#This Row],[62]]+laps_times[[#This Row],[63]])</f>
        <v>0.22238310185185187</v>
      </c>
      <c r="BU111" s="134">
        <f>IF(ISBLANK(laps_times[[#This Row],[64]]),"DNF",    rounds_cum_time[[#This Row],[63]]+laps_times[[#This Row],[64]])</f>
        <v>0.22546759259259261</v>
      </c>
    </row>
    <row r="112" spans="2:73" x14ac:dyDescent="0.2">
      <c r="B112" s="124">
        <v>109</v>
      </c>
      <c r="C112" s="125">
        <f>laps_times[[#This Row],[s.č.]]</f>
        <v>47</v>
      </c>
      <c r="D112" s="125" t="str">
        <f>laps_times[[#This Row],[jméno]]</f>
        <v>Kincová Petra</v>
      </c>
      <c r="E112" s="126">
        <f>laps_times[[#This Row],[roč]]</f>
        <v>1974</v>
      </c>
      <c r="F112" s="126" t="str">
        <f>laps_times[[#This Row],[kat]]</f>
        <v>Z2</v>
      </c>
      <c r="G112" s="126">
        <f>laps_times[[#This Row],[poř_kat]]</f>
        <v>11</v>
      </c>
      <c r="H112" s="125" t="str">
        <f>IF(ISBLANK(laps_times[[#This Row],[klub]]),"-",laps_times[[#This Row],[klub]])</f>
        <v>Triatlon Ladies Tábor</v>
      </c>
      <c r="I112" s="161" t="str">
        <f>laps_times[[#This Row],[celk. čas]]</f>
        <v>DNF</v>
      </c>
      <c r="J112" s="133">
        <f>laps_times[[#This Row],[1]]</f>
        <v>2.9039351851851852E-3</v>
      </c>
      <c r="K112" s="127">
        <f>IF(ISBLANK(laps_times[[#This Row],[2]]),"DNF",    rounds_cum_time[[#This Row],[1]]+laps_times[[#This Row],[2]])</f>
        <v>5.2094907407407402E-3</v>
      </c>
      <c r="L112" s="133">
        <f>IF(ISBLANK(laps_times[[#This Row],[3]]),"DNF",    rounds_cum_time[[#This Row],[2]]+laps_times[[#This Row],[3]])</f>
        <v>7.5520833333333325E-3</v>
      </c>
      <c r="M112" s="133">
        <f>IF(ISBLANK(laps_times[[#This Row],[4]]),"DNF",    rounds_cum_time[[#This Row],[3]]+laps_times[[#This Row],[4]])</f>
        <v>9.8634259259259248E-3</v>
      </c>
      <c r="N112" s="133">
        <f>IF(ISBLANK(laps_times[[#This Row],[5]]),"DNF",    rounds_cum_time[[#This Row],[4]]+laps_times[[#This Row],[5]])</f>
        <v>1.2178240740740739E-2</v>
      </c>
      <c r="O112" s="133">
        <f>IF(ISBLANK(laps_times[[#This Row],[6]]),"DNF",    rounds_cum_time[[#This Row],[5]]+laps_times[[#This Row],[6]])</f>
        <v>1.453935185185185E-2</v>
      </c>
      <c r="P112" s="133">
        <f>IF(ISBLANK(laps_times[[#This Row],[7]]),"DNF",    rounds_cum_time[[#This Row],[6]]+laps_times[[#This Row],[7]])</f>
        <v>1.6916666666666663E-2</v>
      </c>
      <c r="Q112" s="133">
        <f>IF(ISBLANK(laps_times[[#This Row],[8]]),"DNF",    rounds_cum_time[[#This Row],[7]]+laps_times[[#This Row],[8]])</f>
        <v>1.9268518518518515E-2</v>
      </c>
      <c r="R112" s="133">
        <f>IF(ISBLANK(laps_times[[#This Row],[9]]),"DNF",    rounds_cum_time[[#This Row],[8]]+laps_times[[#This Row],[9]])</f>
        <v>2.1614583333333329E-2</v>
      </c>
      <c r="S112" s="133">
        <f>IF(ISBLANK(laps_times[[#This Row],[10]]),"DNF",    rounds_cum_time[[#This Row],[9]]+laps_times[[#This Row],[10]])</f>
        <v>2.3973379629629626E-2</v>
      </c>
      <c r="T112" s="133">
        <f>IF(ISBLANK(laps_times[[#This Row],[11]]),"DNF",    rounds_cum_time[[#This Row],[10]]+laps_times[[#This Row],[11]])</f>
        <v>2.6354166666666661E-2</v>
      </c>
      <c r="U112" s="133">
        <f>IF(ISBLANK(laps_times[[#This Row],[12]]),"DNF",    rounds_cum_time[[#This Row],[11]]+laps_times[[#This Row],[12]])</f>
        <v>2.8741898148148141E-2</v>
      </c>
      <c r="V112" s="133">
        <f>IF(ISBLANK(laps_times[[#This Row],[13]]),"DNF",    rounds_cum_time[[#This Row],[12]]+laps_times[[#This Row],[13]])</f>
        <v>3.111689814814814E-2</v>
      </c>
      <c r="W112" s="133">
        <f>IF(ISBLANK(laps_times[[#This Row],[14]]),"DNF",    rounds_cum_time[[#This Row],[13]]+laps_times[[#This Row],[14]])</f>
        <v>3.3508101851851844E-2</v>
      </c>
      <c r="X112" s="133">
        <f>IF(ISBLANK(laps_times[[#This Row],[15]]),"DNF",    rounds_cum_time[[#This Row],[14]]+laps_times[[#This Row],[15]])</f>
        <v>3.5929398148148141E-2</v>
      </c>
      <c r="Y112" s="133">
        <f>IF(ISBLANK(laps_times[[#This Row],[16]]),"DNF",    rounds_cum_time[[#This Row],[15]]+laps_times[[#This Row],[16]])</f>
        <v>3.8317129629629625E-2</v>
      </c>
      <c r="Z112" s="133">
        <f>IF(ISBLANK(laps_times[[#This Row],[17]]),"DNF",    rounds_cum_time[[#This Row],[16]]+laps_times[[#This Row],[17]])</f>
        <v>4.0699074074074068E-2</v>
      </c>
      <c r="AA112" s="133">
        <f>IF(ISBLANK(laps_times[[#This Row],[18]]),"DNF",    rounds_cum_time[[#This Row],[17]]+laps_times[[#This Row],[18]])</f>
        <v>4.3119212962962956E-2</v>
      </c>
      <c r="AB112" s="133">
        <f>IF(ISBLANK(laps_times[[#This Row],[19]]),"DNF",    rounds_cum_time[[#This Row],[18]]+laps_times[[#This Row],[19]])</f>
        <v>4.5531249999999995E-2</v>
      </c>
      <c r="AC112" s="133">
        <f>IF(ISBLANK(laps_times[[#This Row],[20]]),"DNF",    rounds_cum_time[[#This Row],[19]]+laps_times[[#This Row],[20]])</f>
        <v>4.7954861111111108E-2</v>
      </c>
      <c r="AD112" s="133">
        <f>IF(ISBLANK(laps_times[[#This Row],[21]]),"DNF",    rounds_cum_time[[#This Row],[20]]+laps_times[[#This Row],[21]])</f>
        <v>5.0368055555555555E-2</v>
      </c>
      <c r="AE112" s="133">
        <f>IF(ISBLANK(laps_times[[#This Row],[22]]),"DNF",    rounds_cum_time[[#This Row],[21]]+laps_times[[#This Row],[22]])</f>
        <v>5.2881944444444447E-2</v>
      </c>
      <c r="AF112" s="133">
        <f>IF(ISBLANK(laps_times[[#This Row],[23]]),"DNF",    rounds_cum_time[[#This Row],[22]]+laps_times[[#This Row],[23]])</f>
        <v>5.5344907407407412E-2</v>
      </c>
      <c r="AG112" s="133">
        <f>IF(ISBLANK(laps_times[[#This Row],[24]]),"DNF",    rounds_cum_time[[#This Row],[23]]+laps_times[[#This Row],[24]])</f>
        <v>5.7836805555555558E-2</v>
      </c>
      <c r="AH112" s="133">
        <f>IF(ISBLANK(laps_times[[#This Row],[25]]),"DNF",    rounds_cum_time[[#This Row],[24]]+laps_times[[#This Row],[25]])</f>
        <v>6.0362268518518523E-2</v>
      </c>
      <c r="AI112" s="133">
        <f>IF(ISBLANK(laps_times[[#This Row],[26]]),"DNF",    rounds_cum_time[[#This Row],[25]]+laps_times[[#This Row],[26]])</f>
        <v>6.2984953703703703E-2</v>
      </c>
      <c r="AJ112" s="133">
        <f>IF(ISBLANK(laps_times[[#This Row],[27]]),"DNF",    rounds_cum_time[[#This Row],[26]]+laps_times[[#This Row],[27]])</f>
        <v>6.5497685185185187E-2</v>
      </c>
      <c r="AK112" s="133">
        <f>IF(ISBLANK(laps_times[[#This Row],[28]]),"DNF",    rounds_cum_time[[#This Row],[27]]+laps_times[[#This Row],[28]])</f>
        <v>6.8033564814814818E-2</v>
      </c>
      <c r="AL112" s="133">
        <f>IF(ISBLANK(laps_times[[#This Row],[29]]),"DNF",    rounds_cum_time[[#This Row],[28]]+laps_times[[#This Row],[29]])</f>
        <v>7.0576388888888897E-2</v>
      </c>
      <c r="AM112" s="133">
        <f>IF(ISBLANK(laps_times[[#This Row],[30]]),"DNF",    rounds_cum_time[[#This Row],[29]]+laps_times[[#This Row],[30]])</f>
        <v>7.3146990740740755E-2</v>
      </c>
      <c r="AN112" s="133">
        <f>IF(ISBLANK(laps_times[[#This Row],[31]]),"DNF",    rounds_cum_time[[#This Row],[30]]+laps_times[[#This Row],[31]])</f>
        <v>7.5784722222222239E-2</v>
      </c>
      <c r="AO112" s="133">
        <f>IF(ISBLANK(laps_times[[#This Row],[32]]),"DNF",    rounds_cum_time[[#This Row],[31]]+laps_times[[#This Row],[32]])</f>
        <v>7.8358796296296315E-2</v>
      </c>
      <c r="AP112" s="133">
        <f>IF(ISBLANK(laps_times[[#This Row],[33]]),"DNF",    rounds_cum_time[[#This Row],[32]]+laps_times[[#This Row],[33]])</f>
        <v>8.1009259259259281E-2</v>
      </c>
      <c r="AQ112" s="133">
        <f>IF(ISBLANK(laps_times[[#This Row],[34]]),"DNF",    rounds_cum_time[[#This Row],[33]]+laps_times[[#This Row],[34]])</f>
        <v>8.3612268518518537E-2</v>
      </c>
      <c r="AR112" s="133">
        <f>IF(ISBLANK(laps_times[[#This Row],[35]]),"DNF",    rounds_cum_time[[#This Row],[34]]+laps_times[[#This Row],[35]])</f>
        <v>8.6406250000000018E-2</v>
      </c>
      <c r="AS112" s="133">
        <f>IF(ISBLANK(laps_times[[#This Row],[36]]),"DNF",    rounds_cum_time[[#This Row],[35]]+laps_times[[#This Row],[36]])</f>
        <v>8.9057870370370384E-2</v>
      </c>
      <c r="AT112" s="133">
        <f>IF(ISBLANK(laps_times[[#This Row],[37]]),"DNF",    rounds_cum_time[[#This Row],[36]]+laps_times[[#This Row],[37]])</f>
        <v>9.1718750000000016E-2</v>
      </c>
      <c r="AU112" s="133">
        <f>IF(ISBLANK(laps_times[[#This Row],[38]]),"DNF",    rounds_cum_time[[#This Row],[37]]+laps_times[[#This Row],[38]])</f>
        <v>9.4631944444444463E-2</v>
      </c>
      <c r="AV112" s="133">
        <f>IF(ISBLANK(laps_times[[#This Row],[39]]),"DNF",    rounds_cum_time[[#This Row],[38]]+laps_times[[#This Row],[39]])</f>
        <v>9.7299768518518542E-2</v>
      </c>
      <c r="AW112" s="133">
        <f>IF(ISBLANK(laps_times[[#This Row],[40]]),"DNF",    rounds_cum_time[[#This Row],[39]]+laps_times[[#This Row],[40]])</f>
        <v>0.10000000000000002</v>
      </c>
      <c r="AX112" s="133">
        <f>IF(ISBLANK(laps_times[[#This Row],[41]]),"DNF",    rounds_cum_time[[#This Row],[40]]+laps_times[[#This Row],[41]])</f>
        <v>0.10279513888888892</v>
      </c>
      <c r="AY112" s="133">
        <f>IF(ISBLANK(laps_times[[#This Row],[42]]),"DNF",    rounds_cum_time[[#This Row],[41]]+laps_times[[#This Row],[42]])</f>
        <v>0.10553819444444447</v>
      </c>
      <c r="AZ112" s="133">
        <f>IF(ISBLANK(laps_times[[#This Row],[43]]),"DNF",    rounds_cum_time[[#This Row],[42]]+laps_times[[#This Row],[43]])</f>
        <v>0.1090428240740741</v>
      </c>
      <c r="BA112" s="133">
        <f>IF(ISBLANK(laps_times[[#This Row],[44]]),"DNF",    rounds_cum_time[[#This Row],[43]]+laps_times[[#This Row],[44]])</f>
        <v>0.11177430555555559</v>
      </c>
      <c r="BB112" s="133">
        <f>IF(ISBLANK(laps_times[[#This Row],[45]]),"DNF",    rounds_cum_time[[#This Row],[44]]+laps_times[[#This Row],[45]])</f>
        <v>0.11473148148148152</v>
      </c>
      <c r="BC112" s="133">
        <f>IF(ISBLANK(laps_times[[#This Row],[46]]),"DNF",    rounds_cum_time[[#This Row],[45]]+laps_times[[#This Row],[46]])</f>
        <v>0.11749305555555559</v>
      </c>
      <c r="BD112" s="133" t="str">
        <f>IF(ISBLANK(laps_times[[#This Row],[47]]),"DNF",    rounds_cum_time[[#This Row],[46]]+laps_times[[#This Row],[47]])</f>
        <v>DNF</v>
      </c>
      <c r="BE112" s="133" t="str">
        <f>IF(ISBLANK(laps_times[[#This Row],[48]]),"DNF",    rounds_cum_time[[#This Row],[47]]+laps_times[[#This Row],[48]])</f>
        <v>DNF</v>
      </c>
      <c r="BF112" s="133" t="str">
        <f>IF(ISBLANK(laps_times[[#This Row],[49]]),"DNF",    rounds_cum_time[[#This Row],[48]]+laps_times[[#This Row],[49]])</f>
        <v>DNF</v>
      </c>
      <c r="BG112" s="133" t="str">
        <f>IF(ISBLANK(laps_times[[#This Row],[50]]),"DNF",    rounds_cum_time[[#This Row],[49]]+laps_times[[#This Row],[50]])</f>
        <v>DNF</v>
      </c>
      <c r="BH112" s="133" t="str">
        <f>IF(ISBLANK(laps_times[[#This Row],[51]]),"DNF",    rounds_cum_time[[#This Row],[50]]+laps_times[[#This Row],[51]])</f>
        <v>DNF</v>
      </c>
      <c r="BI112" s="133" t="str">
        <f>IF(ISBLANK(laps_times[[#This Row],[52]]),"DNF",    rounds_cum_time[[#This Row],[51]]+laps_times[[#This Row],[52]])</f>
        <v>DNF</v>
      </c>
      <c r="BJ112" s="133" t="str">
        <f>IF(ISBLANK(laps_times[[#This Row],[53]]),"DNF",    rounds_cum_time[[#This Row],[52]]+laps_times[[#This Row],[53]])</f>
        <v>DNF</v>
      </c>
      <c r="BK112" s="133" t="str">
        <f>IF(ISBLANK(laps_times[[#This Row],[54]]),"DNF",    rounds_cum_time[[#This Row],[53]]+laps_times[[#This Row],[54]])</f>
        <v>DNF</v>
      </c>
      <c r="BL112" s="133" t="str">
        <f>IF(ISBLANK(laps_times[[#This Row],[55]]),"DNF",    rounds_cum_time[[#This Row],[54]]+laps_times[[#This Row],[55]])</f>
        <v>DNF</v>
      </c>
      <c r="BM112" s="133" t="str">
        <f>IF(ISBLANK(laps_times[[#This Row],[56]]),"DNF",    rounds_cum_time[[#This Row],[55]]+laps_times[[#This Row],[56]])</f>
        <v>DNF</v>
      </c>
      <c r="BN112" s="133" t="str">
        <f>IF(ISBLANK(laps_times[[#This Row],[57]]),"DNF",    rounds_cum_time[[#This Row],[56]]+laps_times[[#This Row],[57]])</f>
        <v>DNF</v>
      </c>
      <c r="BO112" s="133" t="str">
        <f>IF(ISBLANK(laps_times[[#This Row],[58]]),"DNF",    rounds_cum_time[[#This Row],[57]]+laps_times[[#This Row],[58]])</f>
        <v>DNF</v>
      </c>
      <c r="BP112" s="133" t="str">
        <f>IF(ISBLANK(laps_times[[#This Row],[59]]),"DNF",    rounds_cum_time[[#This Row],[58]]+laps_times[[#This Row],[59]])</f>
        <v>DNF</v>
      </c>
      <c r="BQ112" s="133" t="str">
        <f>IF(ISBLANK(laps_times[[#This Row],[60]]),"DNF",    rounds_cum_time[[#This Row],[59]]+laps_times[[#This Row],[60]])</f>
        <v>DNF</v>
      </c>
      <c r="BR112" s="133" t="str">
        <f>IF(ISBLANK(laps_times[[#This Row],[61]]),"DNF",    rounds_cum_time[[#This Row],[60]]+laps_times[[#This Row],[61]])</f>
        <v>DNF</v>
      </c>
      <c r="BS112" s="133" t="str">
        <f>IF(ISBLANK(laps_times[[#This Row],[62]]),"DNF",    rounds_cum_time[[#This Row],[61]]+laps_times[[#This Row],[62]])</f>
        <v>DNF</v>
      </c>
      <c r="BT112" s="134" t="str">
        <f>IF(ISBLANK(laps_times[[#This Row],[63]]),"DNF",    rounds_cum_time[[#This Row],[62]]+laps_times[[#This Row],[63]])</f>
        <v>DNF</v>
      </c>
      <c r="BU112" s="134" t="str">
        <f>IF(ISBLANK(laps_times[[#This Row],[64]]),"DNF",    rounds_cum_time[[#This Row],[63]]+laps_times[[#This Row],[64]])</f>
        <v>DNF</v>
      </c>
    </row>
    <row r="113" spans="2:73" x14ac:dyDescent="0.2">
      <c r="B113" s="124">
        <v>110</v>
      </c>
      <c r="C113" s="125">
        <f>laps_times[[#This Row],[s.č.]]</f>
        <v>134</v>
      </c>
      <c r="D113" s="125" t="str">
        <f>laps_times[[#This Row],[jméno]]</f>
        <v>Urban Jaroslav</v>
      </c>
      <c r="E113" s="126">
        <f>laps_times[[#This Row],[roč]]</f>
        <v>1984</v>
      </c>
      <c r="F113" s="126" t="str">
        <f>laps_times[[#This Row],[kat]]</f>
        <v>M30</v>
      </c>
      <c r="G113" s="126">
        <f>laps_times[[#This Row],[poř_kat]]</f>
        <v>0</v>
      </c>
      <c r="H113" s="125" t="str">
        <f>IF(ISBLANK(laps_times[[#This Row],[klub]]),"-",laps_times[[#This Row],[klub]])</f>
        <v>Atletika Stará Boleslav</v>
      </c>
      <c r="I113" s="161" t="str">
        <f>laps_times[[#This Row],[celk. čas]]</f>
        <v>DNF</v>
      </c>
      <c r="J113" s="133">
        <f>laps_times[[#This Row],[1]]</f>
        <v>2.3414351851851851E-3</v>
      </c>
      <c r="K113" s="127">
        <f>IF(ISBLANK(laps_times[[#This Row],[2]]),"DNF",    rounds_cum_time[[#This Row],[1]]+laps_times[[#This Row],[2]])</f>
        <v>4.1817129629629626E-3</v>
      </c>
      <c r="L113" s="133">
        <f>IF(ISBLANK(laps_times[[#This Row],[3]]),"DNF",    rounds_cum_time[[#This Row],[2]]+laps_times[[#This Row],[3]])</f>
        <v>6.0393518518518513E-3</v>
      </c>
      <c r="M113" s="133">
        <f>IF(ISBLANK(laps_times[[#This Row],[4]]),"DNF",    rounds_cum_time[[#This Row],[3]]+laps_times[[#This Row],[4]])</f>
        <v>7.920138888888888E-3</v>
      </c>
      <c r="N113" s="133">
        <f>IF(ISBLANK(laps_times[[#This Row],[5]]),"DNF",    rounds_cum_time[[#This Row],[4]]+laps_times[[#This Row],[5]])</f>
        <v>9.7766203703703695E-3</v>
      </c>
      <c r="O113" s="133">
        <f>IF(ISBLANK(laps_times[[#This Row],[6]]),"DNF",    rounds_cum_time[[#This Row],[5]]+laps_times[[#This Row],[6]])</f>
        <v>1.1646990740740739E-2</v>
      </c>
      <c r="P113" s="133">
        <f>IF(ISBLANK(laps_times[[#This Row],[7]]),"DNF",    rounds_cum_time[[#This Row],[6]]+laps_times[[#This Row],[7]])</f>
        <v>1.3511574074074072E-2</v>
      </c>
      <c r="Q113" s="133">
        <f>IF(ISBLANK(laps_times[[#This Row],[8]]),"DNF",    rounds_cum_time[[#This Row],[7]]+laps_times[[#This Row],[8]])</f>
        <v>1.5398148148148145E-2</v>
      </c>
      <c r="R113" s="133">
        <f>IF(ISBLANK(laps_times[[#This Row],[9]]),"DNF",    rounds_cum_time[[#This Row],[8]]+laps_times[[#This Row],[9]])</f>
        <v>1.7277777777777774E-2</v>
      </c>
      <c r="S113" s="133">
        <f>IF(ISBLANK(laps_times[[#This Row],[10]]),"DNF",    rounds_cum_time[[#This Row],[9]]+laps_times[[#This Row],[10]])</f>
        <v>1.9152777777777776E-2</v>
      </c>
      <c r="T113" s="133">
        <f>IF(ISBLANK(laps_times[[#This Row],[11]]),"DNF",    rounds_cum_time[[#This Row],[10]]+laps_times[[#This Row],[11]])</f>
        <v>2.1009259259259255E-2</v>
      </c>
      <c r="U113" s="133">
        <f>IF(ISBLANK(laps_times[[#This Row],[12]]),"DNF",    rounds_cum_time[[#This Row],[11]]+laps_times[[#This Row],[12]])</f>
        <v>2.2890046296296294E-2</v>
      </c>
      <c r="V113" s="133">
        <f>IF(ISBLANK(laps_times[[#This Row],[13]]),"DNF",    rounds_cum_time[[#This Row],[12]]+laps_times[[#This Row],[13]])</f>
        <v>2.4785879629629626E-2</v>
      </c>
      <c r="W113" s="133">
        <f>IF(ISBLANK(laps_times[[#This Row],[14]]),"DNF",    rounds_cum_time[[#This Row],[13]]+laps_times[[#This Row],[14]])</f>
        <v>2.6656249999999996E-2</v>
      </c>
      <c r="X113" s="133">
        <f>IF(ISBLANK(laps_times[[#This Row],[15]]),"DNF",    rounds_cum_time[[#This Row],[14]]+laps_times[[#This Row],[15]])</f>
        <v>2.8546296296296292E-2</v>
      </c>
      <c r="Y113" s="133">
        <f>IF(ISBLANK(laps_times[[#This Row],[16]]),"DNF",    rounds_cum_time[[#This Row],[15]]+laps_times[[#This Row],[16]])</f>
        <v>3.0451388888888885E-2</v>
      </c>
      <c r="Z113" s="133">
        <f>IF(ISBLANK(laps_times[[#This Row],[17]]),"DNF",    rounds_cum_time[[#This Row],[16]]+laps_times[[#This Row],[17]])</f>
        <v>3.236342592592592E-2</v>
      </c>
      <c r="AA113" s="133">
        <f>IF(ISBLANK(laps_times[[#This Row],[18]]),"DNF",    rounds_cum_time[[#This Row],[17]]+laps_times[[#This Row],[18]])</f>
        <v>3.4277777777777775E-2</v>
      </c>
      <c r="AB113" s="133">
        <f>IF(ISBLANK(laps_times[[#This Row],[19]]),"DNF",    rounds_cum_time[[#This Row],[18]]+laps_times[[#This Row],[19]])</f>
        <v>3.6201388888888887E-2</v>
      </c>
      <c r="AC113" s="133">
        <f>IF(ISBLANK(laps_times[[#This Row],[20]]),"DNF",    rounds_cum_time[[#This Row],[19]]+laps_times[[#This Row],[20]])</f>
        <v>3.8099537037037036E-2</v>
      </c>
      <c r="AD113" s="133">
        <f>IF(ISBLANK(laps_times[[#This Row],[21]]),"DNF",    rounds_cum_time[[#This Row],[20]]+laps_times[[#This Row],[21]])</f>
        <v>4.0009259259259258E-2</v>
      </c>
      <c r="AE113" s="133">
        <f>IF(ISBLANK(laps_times[[#This Row],[22]]),"DNF",    rounds_cum_time[[#This Row],[21]]+laps_times[[#This Row],[22]])</f>
        <v>4.1903935185185183E-2</v>
      </c>
      <c r="AF113" s="133">
        <f>IF(ISBLANK(laps_times[[#This Row],[23]]),"DNF",    rounds_cum_time[[#This Row],[22]]+laps_times[[#This Row],[23]])</f>
        <v>4.3826388888888887E-2</v>
      </c>
      <c r="AG113" s="133">
        <f>IF(ISBLANK(laps_times[[#This Row],[24]]),"DNF",    rounds_cum_time[[#This Row],[23]]+laps_times[[#This Row],[24]])</f>
        <v>4.5746527777777775E-2</v>
      </c>
      <c r="AH113" s="133">
        <f>IF(ISBLANK(laps_times[[#This Row],[25]]),"DNF",    rounds_cum_time[[#This Row],[24]]+laps_times[[#This Row],[25]])</f>
        <v>4.7688657407407402E-2</v>
      </c>
      <c r="AI113" s="133">
        <f>IF(ISBLANK(laps_times[[#This Row],[26]]),"DNF",    rounds_cum_time[[#This Row],[25]]+laps_times[[#This Row],[26]])</f>
        <v>4.9619212962962955E-2</v>
      </c>
      <c r="AJ113" s="133">
        <f>IF(ISBLANK(laps_times[[#This Row],[27]]),"DNF",    rounds_cum_time[[#This Row],[26]]+laps_times[[#This Row],[27]])</f>
        <v>5.1584490740740736E-2</v>
      </c>
      <c r="AK113" s="133">
        <f>IF(ISBLANK(laps_times[[#This Row],[28]]),"DNF",    rounds_cum_time[[#This Row],[27]]+laps_times[[#This Row],[28]])</f>
        <v>5.3554398148148143E-2</v>
      </c>
      <c r="AL113" s="133">
        <f>IF(ISBLANK(laps_times[[#This Row],[29]]),"DNF",    rounds_cum_time[[#This Row],[28]]+laps_times[[#This Row],[29]])</f>
        <v>5.5523148148148141E-2</v>
      </c>
      <c r="AM113" s="133">
        <f>IF(ISBLANK(laps_times[[#This Row],[30]]),"DNF",    rounds_cum_time[[#This Row],[29]]+laps_times[[#This Row],[30]])</f>
        <v>5.7531249999999992E-2</v>
      </c>
      <c r="AN113" s="133">
        <f>IF(ISBLANK(laps_times[[#This Row],[31]]),"DNF",    rounds_cum_time[[#This Row],[30]]+laps_times[[#This Row],[31]])</f>
        <v>5.9535879629629619E-2</v>
      </c>
      <c r="AO113" s="133">
        <f>IF(ISBLANK(laps_times[[#This Row],[32]]),"DNF",    rounds_cum_time[[#This Row],[31]]+laps_times[[#This Row],[32]])</f>
        <v>6.1567129629629617E-2</v>
      </c>
      <c r="AP113" s="133">
        <f>IF(ISBLANK(laps_times[[#This Row],[33]]),"DNF",    rounds_cum_time[[#This Row],[32]]+laps_times[[#This Row],[33]])</f>
        <v>6.3596064814814807E-2</v>
      </c>
      <c r="AQ113" s="133">
        <f>IF(ISBLANK(laps_times[[#This Row],[34]]),"DNF",    rounds_cum_time[[#This Row],[33]]+laps_times[[#This Row],[34]])</f>
        <v>6.5633101851851838E-2</v>
      </c>
      <c r="AR113" s="133">
        <f>IF(ISBLANK(laps_times[[#This Row],[35]]),"DNF",    rounds_cum_time[[#This Row],[34]]+laps_times[[#This Row],[35]])</f>
        <v>6.7690972222222215E-2</v>
      </c>
      <c r="AS113" s="133">
        <f>IF(ISBLANK(laps_times[[#This Row],[36]]),"DNF",    rounds_cum_time[[#This Row],[35]]+laps_times[[#This Row],[36]])</f>
        <v>6.9748842592592591E-2</v>
      </c>
      <c r="AT113" s="133">
        <f>IF(ISBLANK(laps_times[[#This Row],[37]]),"DNF",    rounds_cum_time[[#This Row],[36]]+laps_times[[#This Row],[37]])</f>
        <v>7.1914351851851854E-2</v>
      </c>
      <c r="AU113" s="133" t="str">
        <f>IF(ISBLANK(laps_times[[#This Row],[38]]),"DNF",    rounds_cum_time[[#This Row],[37]]+laps_times[[#This Row],[38]])</f>
        <v>DNF</v>
      </c>
      <c r="AV113" s="133" t="str">
        <f>IF(ISBLANK(laps_times[[#This Row],[39]]),"DNF",    rounds_cum_time[[#This Row],[38]]+laps_times[[#This Row],[39]])</f>
        <v>DNF</v>
      </c>
      <c r="AW113" s="133" t="str">
        <f>IF(ISBLANK(laps_times[[#This Row],[40]]),"DNF",    rounds_cum_time[[#This Row],[39]]+laps_times[[#This Row],[40]])</f>
        <v>DNF</v>
      </c>
      <c r="AX113" s="133" t="str">
        <f>IF(ISBLANK(laps_times[[#This Row],[41]]),"DNF",    rounds_cum_time[[#This Row],[40]]+laps_times[[#This Row],[41]])</f>
        <v>DNF</v>
      </c>
      <c r="AY113" s="133" t="str">
        <f>IF(ISBLANK(laps_times[[#This Row],[42]]),"DNF",    rounds_cum_time[[#This Row],[41]]+laps_times[[#This Row],[42]])</f>
        <v>DNF</v>
      </c>
      <c r="AZ113" s="133" t="str">
        <f>IF(ISBLANK(laps_times[[#This Row],[43]]),"DNF",    rounds_cum_time[[#This Row],[42]]+laps_times[[#This Row],[43]])</f>
        <v>DNF</v>
      </c>
      <c r="BA113" s="133" t="str">
        <f>IF(ISBLANK(laps_times[[#This Row],[44]]),"DNF",    rounds_cum_time[[#This Row],[43]]+laps_times[[#This Row],[44]])</f>
        <v>DNF</v>
      </c>
      <c r="BB113" s="133" t="str">
        <f>IF(ISBLANK(laps_times[[#This Row],[45]]),"DNF",    rounds_cum_time[[#This Row],[44]]+laps_times[[#This Row],[45]])</f>
        <v>DNF</v>
      </c>
      <c r="BC113" s="133" t="str">
        <f>IF(ISBLANK(laps_times[[#This Row],[46]]),"DNF",    rounds_cum_time[[#This Row],[45]]+laps_times[[#This Row],[46]])</f>
        <v>DNF</v>
      </c>
      <c r="BD113" s="133" t="str">
        <f>IF(ISBLANK(laps_times[[#This Row],[47]]),"DNF",    rounds_cum_time[[#This Row],[46]]+laps_times[[#This Row],[47]])</f>
        <v>DNF</v>
      </c>
      <c r="BE113" s="133" t="str">
        <f>IF(ISBLANK(laps_times[[#This Row],[48]]),"DNF",    rounds_cum_time[[#This Row],[47]]+laps_times[[#This Row],[48]])</f>
        <v>DNF</v>
      </c>
      <c r="BF113" s="133" t="str">
        <f>IF(ISBLANK(laps_times[[#This Row],[49]]),"DNF",    rounds_cum_time[[#This Row],[48]]+laps_times[[#This Row],[49]])</f>
        <v>DNF</v>
      </c>
      <c r="BG113" s="133" t="str">
        <f>IF(ISBLANK(laps_times[[#This Row],[50]]),"DNF",    rounds_cum_time[[#This Row],[49]]+laps_times[[#This Row],[50]])</f>
        <v>DNF</v>
      </c>
      <c r="BH113" s="133" t="str">
        <f>IF(ISBLANK(laps_times[[#This Row],[51]]),"DNF",    rounds_cum_time[[#This Row],[50]]+laps_times[[#This Row],[51]])</f>
        <v>DNF</v>
      </c>
      <c r="BI113" s="133" t="str">
        <f>IF(ISBLANK(laps_times[[#This Row],[52]]),"DNF",    rounds_cum_time[[#This Row],[51]]+laps_times[[#This Row],[52]])</f>
        <v>DNF</v>
      </c>
      <c r="BJ113" s="133" t="str">
        <f>IF(ISBLANK(laps_times[[#This Row],[53]]),"DNF",    rounds_cum_time[[#This Row],[52]]+laps_times[[#This Row],[53]])</f>
        <v>DNF</v>
      </c>
      <c r="BK113" s="133" t="str">
        <f>IF(ISBLANK(laps_times[[#This Row],[54]]),"DNF",    rounds_cum_time[[#This Row],[53]]+laps_times[[#This Row],[54]])</f>
        <v>DNF</v>
      </c>
      <c r="BL113" s="133" t="str">
        <f>IF(ISBLANK(laps_times[[#This Row],[55]]),"DNF",    rounds_cum_time[[#This Row],[54]]+laps_times[[#This Row],[55]])</f>
        <v>DNF</v>
      </c>
      <c r="BM113" s="133" t="str">
        <f>IF(ISBLANK(laps_times[[#This Row],[56]]),"DNF",    rounds_cum_time[[#This Row],[55]]+laps_times[[#This Row],[56]])</f>
        <v>DNF</v>
      </c>
      <c r="BN113" s="133" t="str">
        <f>IF(ISBLANK(laps_times[[#This Row],[57]]),"DNF",    rounds_cum_time[[#This Row],[56]]+laps_times[[#This Row],[57]])</f>
        <v>DNF</v>
      </c>
      <c r="BO113" s="133" t="str">
        <f>IF(ISBLANK(laps_times[[#This Row],[58]]),"DNF",    rounds_cum_time[[#This Row],[57]]+laps_times[[#This Row],[58]])</f>
        <v>DNF</v>
      </c>
      <c r="BP113" s="133" t="str">
        <f>IF(ISBLANK(laps_times[[#This Row],[59]]),"DNF",    rounds_cum_time[[#This Row],[58]]+laps_times[[#This Row],[59]])</f>
        <v>DNF</v>
      </c>
      <c r="BQ113" s="133" t="str">
        <f>IF(ISBLANK(laps_times[[#This Row],[60]]),"DNF",    rounds_cum_time[[#This Row],[59]]+laps_times[[#This Row],[60]])</f>
        <v>DNF</v>
      </c>
      <c r="BR113" s="133" t="str">
        <f>IF(ISBLANK(laps_times[[#This Row],[61]]),"DNF",    rounds_cum_time[[#This Row],[60]]+laps_times[[#This Row],[61]])</f>
        <v>DNF</v>
      </c>
      <c r="BS113" s="133" t="str">
        <f>IF(ISBLANK(laps_times[[#This Row],[62]]),"DNF",    rounds_cum_time[[#This Row],[61]]+laps_times[[#This Row],[62]])</f>
        <v>DNF</v>
      </c>
      <c r="BT113" s="134" t="str">
        <f>IF(ISBLANK(laps_times[[#This Row],[63]]),"DNF",    rounds_cum_time[[#This Row],[62]]+laps_times[[#This Row],[63]])</f>
        <v>DNF</v>
      </c>
      <c r="BU113" s="134" t="str">
        <f>IF(ISBLANK(laps_times[[#This Row],[64]]),"DNF",    rounds_cum_time[[#This Row],[63]]+laps_times[[#This Row],[64]])</f>
        <v>DNF</v>
      </c>
    </row>
    <row r="114" spans="2:73" x14ac:dyDescent="0.2"/>
    <row r="115" spans="2:73" hidden="1" x14ac:dyDescent="0.2"/>
    <row r="116" spans="2:73" hidden="1" x14ac:dyDescent="0.2"/>
    <row r="117" spans="2:73" hidden="1" x14ac:dyDescent="0.2"/>
    <row r="118" spans="2:73" hidden="1" x14ac:dyDescent="0.2"/>
    <row r="119" spans="2:73" hidden="1" x14ac:dyDescent="0.2"/>
    <row r="120" spans="2:73" hidden="1" x14ac:dyDescent="0.2"/>
    <row r="121" spans="2:73" hidden="1" x14ac:dyDescent="0.2"/>
    <row r="122" spans="2:73" hidden="1" x14ac:dyDescent="0.2"/>
    <row r="123" spans="2:73" hidden="1" x14ac:dyDescent="0.2"/>
    <row r="124" spans="2:73" hidden="1" x14ac:dyDescent="0.2"/>
  </sheetData>
  <sheetProtection password="C7B2" sheet="1" objects="1" scenarios="1"/>
  <hyperlinks>
    <hyperlink ref="H1" location="index!A1" display="zpět na OBSAH"/>
  </hyperlinks>
  <pageMargins left="0" right="0" top="0" bottom="0" header="0" footer="0"/>
  <pageSetup paperSize="9" scale="44" fitToWidth="2" orientation="landscape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24"/>
  <sheetViews>
    <sheetView showGridLines="0" showRowColHeaders="0" workbookViewId="0">
      <pane xSplit="9" ySplit="3" topLeftCell="J4" activePane="bottomRight" state="frozen"/>
      <selection activeCell="A2" sqref="A2"/>
      <selection pane="topRight" activeCell="A2" sqref="A2"/>
      <selection pane="bottomLeft" activeCell="A2" sqref="A2"/>
      <selection pane="bottomRight" activeCell="B3" sqref="B3"/>
    </sheetView>
  </sheetViews>
  <sheetFormatPr defaultColWidth="0" defaultRowHeight="11.25" zeroHeight="1" x14ac:dyDescent="0.2"/>
  <cols>
    <col min="1" max="1" width="1.7109375" style="1" customWidth="1"/>
    <col min="2" max="2" width="3.42578125" style="1" customWidth="1"/>
    <col min="3" max="3" width="3.5703125" style="1" bestFit="1" customWidth="1"/>
    <col min="4" max="4" width="16.42578125" style="1" bestFit="1" customWidth="1"/>
    <col min="5" max="5" width="4.42578125" style="1" bestFit="1" customWidth="1"/>
    <col min="6" max="6" width="3.28515625" style="1" bestFit="1" customWidth="1"/>
    <col min="7" max="7" width="6" style="1" bestFit="1" customWidth="1"/>
    <col min="8" max="8" width="21" style="1" bestFit="1" customWidth="1"/>
    <col min="9" max="9" width="6.140625" style="3" bestFit="1" customWidth="1"/>
    <col min="10" max="37" width="3.5703125" style="1" bestFit="1" customWidth="1"/>
    <col min="38" max="71" width="3.7109375" style="1" bestFit="1" customWidth="1"/>
    <col min="72" max="72" width="3.7109375" style="1" customWidth="1"/>
    <col min="73" max="73" width="4" style="1" bestFit="1" customWidth="1"/>
    <col min="74" max="74" width="2.7109375" style="1" customWidth="1"/>
    <col min="75" max="16384" width="9.140625" style="1" hidden="1"/>
  </cols>
  <sheetData>
    <row r="1" spans="2:73" ht="15.75" x14ac:dyDescent="0.25">
      <c r="B1" s="123" t="s">
        <v>112</v>
      </c>
      <c r="H1" s="12" t="s">
        <v>151</v>
      </c>
    </row>
    <row r="2" spans="2:73" x14ac:dyDescent="0.2">
      <c r="B2" s="1" t="str">
        <f>intermediates!B2</f>
        <v>8. BUDĚJOVICKÝ MERCURY MARATON 2015</v>
      </c>
    </row>
    <row r="3" spans="2:73" s="7" customFormat="1" x14ac:dyDescent="0.2">
      <c r="B3" s="9" t="s">
        <v>44</v>
      </c>
      <c r="C3" s="14" t="s">
        <v>39</v>
      </c>
      <c r="D3" s="5" t="s">
        <v>40</v>
      </c>
      <c r="E3" s="5" t="s">
        <v>108</v>
      </c>
      <c r="F3" s="5" t="s">
        <v>41</v>
      </c>
      <c r="G3" s="5" t="s">
        <v>42</v>
      </c>
      <c r="H3" s="5" t="s">
        <v>43</v>
      </c>
      <c r="I3" s="6" t="s">
        <v>38</v>
      </c>
      <c r="J3" s="8" t="s">
        <v>45</v>
      </c>
      <c r="K3" s="8" t="s">
        <v>46</v>
      </c>
      <c r="L3" s="8" t="s">
        <v>47</v>
      </c>
      <c r="M3" s="8" t="s">
        <v>48</v>
      </c>
      <c r="N3" s="8" t="s">
        <v>49</v>
      </c>
      <c r="O3" s="8" t="s">
        <v>50</v>
      </c>
      <c r="P3" s="8" t="s">
        <v>51</v>
      </c>
      <c r="Q3" s="8" t="s">
        <v>52</v>
      </c>
      <c r="R3" s="8" t="s">
        <v>53</v>
      </c>
      <c r="S3" s="8" t="s">
        <v>54</v>
      </c>
      <c r="T3" s="8" t="s">
        <v>55</v>
      </c>
      <c r="U3" s="8" t="s">
        <v>56</v>
      </c>
      <c r="V3" s="8" t="s">
        <v>57</v>
      </c>
      <c r="W3" s="8" t="s">
        <v>58</v>
      </c>
      <c r="X3" s="8" t="s">
        <v>59</v>
      </c>
      <c r="Y3" s="8" t="s">
        <v>60</v>
      </c>
      <c r="Z3" s="8" t="s">
        <v>61</v>
      </c>
      <c r="AA3" s="8" t="s">
        <v>62</v>
      </c>
      <c r="AB3" s="8" t="s">
        <v>63</v>
      </c>
      <c r="AC3" s="8" t="s">
        <v>64</v>
      </c>
      <c r="AD3" s="8" t="s">
        <v>65</v>
      </c>
      <c r="AE3" s="8" t="s">
        <v>66</v>
      </c>
      <c r="AF3" s="8" t="s">
        <v>67</v>
      </c>
      <c r="AG3" s="8" t="s">
        <v>68</v>
      </c>
      <c r="AH3" s="8" t="s">
        <v>69</v>
      </c>
      <c r="AI3" s="8" t="s">
        <v>70</v>
      </c>
      <c r="AJ3" s="8" t="s">
        <v>71</v>
      </c>
      <c r="AK3" s="8" t="s">
        <v>72</v>
      </c>
      <c r="AL3" s="8" t="s">
        <v>73</v>
      </c>
      <c r="AM3" s="8" t="s">
        <v>74</v>
      </c>
      <c r="AN3" s="8" t="s">
        <v>75</v>
      </c>
      <c r="AO3" s="8" t="s">
        <v>76</v>
      </c>
      <c r="AP3" s="8" t="s">
        <v>77</v>
      </c>
      <c r="AQ3" s="8" t="s">
        <v>78</v>
      </c>
      <c r="AR3" s="8" t="s">
        <v>79</v>
      </c>
      <c r="AS3" s="8" t="s">
        <v>80</v>
      </c>
      <c r="AT3" s="8" t="s">
        <v>81</v>
      </c>
      <c r="AU3" s="8" t="s">
        <v>82</v>
      </c>
      <c r="AV3" s="8" t="s">
        <v>83</v>
      </c>
      <c r="AW3" s="8" t="s">
        <v>84</v>
      </c>
      <c r="AX3" s="8" t="s">
        <v>85</v>
      </c>
      <c r="AY3" s="8" t="s">
        <v>86</v>
      </c>
      <c r="AZ3" s="8" t="s">
        <v>87</v>
      </c>
      <c r="BA3" s="8" t="s">
        <v>88</v>
      </c>
      <c r="BB3" s="8" t="s">
        <v>89</v>
      </c>
      <c r="BC3" s="8" t="s">
        <v>90</v>
      </c>
      <c r="BD3" s="8" t="s">
        <v>91</v>
      </c>
      <c r="BE3" s="8" t="s">
        <v>92</v>
      </c>
      <c r="BF3" s="8" t="s">
        <v>93</v>
      </c>
      <c r="BG3" s="8" t="s">
        <v>94</v>
      </c>
      <c r="BH3" s="8" t="s">
        <v>95</v>
      </c>
      <c r="BI3" s="8" t="s">
        <v>96</v>
      </c>
      <c r="BJ3" s="8" t="s">
        <v>97</v>
      </c>
      <c r="BK3" s="8" t="s">
        <v>98</v>
      </c>
      <c r="BL3" s="8" t="s">
        <v>99</v>
      </c>
      <c r="BM3" s="8" t="s">
        <v>100</v>
      </c>
      <c r="BN3" s="8" t="s">
        <v>101</v>
      </c>
      <c r="BO3" s="8" t="s">
        <v>102</v>
      </c>
      <c r="BP3" s="8" t="s">
        <v>103</v>
      </c>
      <c r="BQ3" s="8" t="s">
        <v>104</v>
      </c>
      <c r="BR3" s="8" t="s">
        <v>105</v>
      </c>
      <c r="BS3" s="8" t="s">
        <v>106</v>
      </c>
      <c r="BT3" s="8" t="s">
        <v>107</v>
      </c>
      <c r="BU3" s="8" t="s">
        <v>213</v>
      </c>
    </row>
    <row r="4" spans="2:73" x14ac:dyDescent="0.2">
      <c r="B4" s="124">
        <f>laps_times[[#This Row],[poř]]</f>
        <v>1</v>
      </c>
      <c r="C4" s="129">
        <f>laps_times[[#This Row],[s.č.]]</f>
        <v>111</v>
      </c>
      <c r="D4" s="125" t="str">
        <f>laps_times[[#This Row],[jméno]]</f>
        <v>Brunner Radek</v>
      </c>
      <c r="E4" s="126">
        <f>laps_times[[#This Row],[roč]]</f>
        <v>1974</v>
      </c>
      <c r="F4" s="126" t="str">
        <f>laps_times[[#This Row],[kat]]</f>
        <v>M40</v>
      </c>
      <c r="G4" s="126">
        <f>laps_times[[#This Row],[poř_kat]]</f>
        <v>1</v>
      </c>
      <c r="H4" s="125" t="str">
        <f>IF(ISBLANK(laps_times[[#This Row],[klub]]),"-",laps_times[[#This Row],[klub]])</f>
        <v>SK Babice</v>
      </c>
      <c r="I4" s="161">
        <f>laps_times[[#This Row],[celk. čas]]</f>
        <v>0.11402083333333334</v>
      </c>
      <c r="J4" s="130" t="str">
        <f>IF(ISBLANK(laps_times[[#This Row],[1]]),"DNF",CONCATENATE(RANK(rounds_cum_time[[#This Row],[1]],rounds_cum_time[1],1),"."))</f>
        <v>2.</v>
      </c>
      <c r="K4" s="130" t="str">
        <f>IF(ISBLANK(laps_times[[#This Row],[2]]),"DNF",CONCATENATE(RANK(rounds_cum_time[[#This Row],[2]],rounds_cum_time[2],1),"."))</f>
        <v>2.</v>
      </c>
      <c r="L4" s="130" t="str">
        <f>IF(ISBLANK(laps_times[[#This Row],[3]]),"DNF",CONCATENATE(RANK(rounds_cum_time[[#This Row],[3]],rounds_cum_time[3],1),"."))</f>
        <v>2.</v>
      </c>
      <c r="M4" s="130" t="str">
        <f>IF(ISBLANK(laps_times[[#This Row],[4]]),"DNF",CONCATENATE(RANK(rounds_cum_time[[#This Row],[4]],rounds_cum_time[4],1),"."))</f>
        <v>2.</v>
      </c>
      <c r="N4" s="130" t="str">
        <f>IF(ISBLANK(laps_times[[#This Row],[5]]),"DNF",CONCATENATE(RANK(rounds_cum_time[[#This Row],[5]],rounds_cum_time[5],1),"."))</f>
        <v>1.</v>
      </c>
      <c r="O4" s="130" t="str">
        <f>IF(ISBLANK(laps_times[[#This Row],[6]]),"DNF",CONCATENATE(RANK(rounds_cum_time[[#This Row],[6]],rounds_cum_time[6],1),"."))</f>
        <v>1.</v>
      </c>
      <c r="P4" s="130" t="str">
        <f>IF(ISBLANK(laps_times[[#This Row],[7]]),"DNF",CONCATENATE(RANK(rounds_cum_time[[#This Row],[7]],rounds_cum_time[7],1),"."))</f>
        <v>1.</v>
      </c>
      <c r="Q4" s="130" t="str">
        <f>IF(ISBLANK(laps_times[[#This Row],[8]]),"DNF",CONCATENATE(RANK(rounds_cum_time[[#This Row],[8]],rounds_cum_time[8],1),"."))</f>
        <v>1.</v>
      </c>
      <c r="R4" s="130" t="str">
        <f>IF(ISBLANK(laps_times[[#This Row],[9]]),"DNF",CONCATENATE(RANK(rounds_cum_time[[#This Row],[9]],rounds_cum_time[9],1),"."))</f>
        <v>1.</v>
      </c>
      <c r="S4" s="130" t="str">
        <f>IF(ISBLANK(laps_times[[#This Row],[10]]),"DNF",CONCATENATE(RANK(rounds_cum_time[[#This Row],[10]],rounds_cum_time[10],1),"."))</f>
        <v>1.</v>
      </c>
      <c r="T4" s="130" t="str">
        <f>IF(ISBLANK(laps_times[[#This Row],[11]]),"DNF",CONCATENATE(RANK(rounds_cum_time[[#This Row],[11]],rounds_cum_time[11],1),"."))</f>
        <v>1.</v>
      </c>
      <c r="U4" s="130" t="str">
        <f>IF(ISBLANK(laps_times[[#This Row],[12]]),"DNF",CONCATENATE(RANK(rounds_cum_time[[#This Row],[12]],rounds_cum_time[12],1),"."))</f>
        <v>1.</v>
      </c>
      <c r="V4" s="130" t="str">
        <f>IF(ISBLANK(laps_times[[#This Row],[13]]),"DNF",CONCATENATE(RANK(rounds_cum_time[[#This Row],[13]],rounds_cum_time[13],1),"."))</f>
        <v>1.</v>
      </c>
      <c r="W4" s="130" t="str">
        <f>IF(ISBLANK(laps_times[[#This Row],[14]]),"DNF",CONCATENATE(RANK(rounds_cum_time[[#This Row],[14]],rounds_cum_time[14],1),"."))</f>
        <v>1.</v>
      </c>
      <c r="X4" s="130" t="str">
        <f>IF(ISBLANK(laps_times[[#This Row],[15]]),"DNF",CONCATENATE(RANK(rounds_cum_time[[#This Row],[15]],rounds_cum_time[15],1),"."))</f>
        <v>1.</v>
      </c>
      <c r="Y4" s="130" t="str">
        <f>IF(ISBLANK(laps_times[[#This Row],[16]]),"DNF",CONCATENATE(RANK(rounds_cum_time[[#This Row],[16]],rounds_cum_time[16],1),"."))</f>
        <v>1.</v>
      </c>
      <c r="Z4" s="130" t="str">
        <f>IF(ISBLANK(laps_times[[#This Row],[17]]),"DNF",CONCATENATE(RANK(rounds_cum_time[[#This Row],[17]],rounds_cum_time[17],1),"."))</f>
        <v>1.</v>
      </c>
      <c r="AA4" s="130" t="str">
        <f>IF(ISBLANK(laps_times[[#This Row],[18]]),"DNF",CONCATENATE(RANK(rounds_cum_time[[#This Row],[18]],rounds_cum_time[18],1),"."))</f>
        <v>1.</v>
      </c>
      <c r="AB4" s="130" t="str">
        <f>IF(ISBLANK(laps_times[[#This Row],[19]]),"DNF",CONCATENATE(RANK(rounds_cum_time[[#This Row],[19]],rounds_cum_time[19],1),"."))</f>
        <v>1.</v>
      </c>
      <c r="AC4" s="130" t="str">
        <f>IF(ISBLANK(laps_times[[#This Row],[20]]),"DNF",CONCATENATE(RANK(rounds_cum_time[[#This Row],[20]],rounds_cum_time[20],1),"."))</f>
        <v>1.</v>
      </c>
      <c r="AD4" s="130" t="str">
        <f>IF(ISBLANK(laps_times[[#This Row],[21]]),"DNF",CONCATENATE(RANK(rounds_cum_time[[#This Row],[21]],rounds_cum_time[21],1),"."))</f>
        <v>1.</v>
      </c>
      <c r="AE4" s="130" t="str">
        <f>IF(ISBLANK(laps_times[[#This Row],[22]]),"DNF",CONCATENATE(RANK(rounds_cum_time[[#This Row],[22]],rounds_cum_time[22],1),"."))</f>
        <v>1.</v>
      </c>
      <c r="AF4" s="130" t="str">
        <f>IF(ISBLANK(laps_times[[#This Row],[23]]),"DNF",CONCATENATE(RANK(rounds_cum_time[[#This Row],[23]],rounds_cum_time[23],1),"."))</f>
        <v>1.</v>
      </c>
      <c r="AG4" s="130" t="str">
        <f>IF(ISBLANK(laps_times[[#This Row],[24]]),"DNF",CONCATENATE(RANK(rounds_cum_time[[#This Row],[24]],rounds_cum_time[24],1),"."))</f>
        <v>1.</v>
      </c>
      <c r="AH4" s="130" t="str">
        <f>IF(ISBLANK(laps_times[[#This Row],[25]]),"DNF",CONCATENATE(RANK(rounds_cum_time[[#This Row],[25]],rounds_cum_time[25],1),"."))</f>
        <v>1.</v>
      </c>
      <c r="AI4" s="130" t="str">
        <f>IF(ISBLANK(laps_times[[#This Row],[26]]),"DNF",CONCATENATE(RANK(rounds_cum_time[[#This Row],[26]],rounds_cum_time[26],1),"."))</f>
        <v>1.</v>
      </c>
      <c r="AJ4" s="130" t="str">
        <f>IF(ISBLANK(laps_times[[#This Row],[27]]),"DNF",CONCATENATE(RANK(rounds_cum_time[[#This Row],[27]],rounds_cum_time[27],1),"."))</f>
        <v>1.</v>
      </c>
      <c r="AK4" s="130" t="str">
        <f>IF(ISBLANK(laps_times[[#This Row],[28]]),"DNF",CONCATENATE(RANK(rounds_cum_time[[#This Row],[28]],rounds_cum_time[28],1),"."))</f>
        <v>1.</v>
      </c>
      <c r="AL4" s="130" t="str">
        <f>IF(ISBLANK(laps_times[[#This Row],[29]]),"DNF",CONCATENATE(RANK(rounds_cum_time[[#This Row],[29]],rounds_cum_time[29],1),"."))</f>
        <v>1.</v>
      </c>
      <c r="AM4" s="130" t="str">
        <f>IF(ISBLANK(laps_times[[#This Row],[30]]),"DNF",CONCATENATE(RANK(rounds_cum_time[[#This Row],[30]],rounds_cum_time[30],1),"."))</f>
        <v>1.</v>
      </c>
      <c r="AN4" s="130" t="str">
        <f>IF(ISBLANK(laps_times[[#This Row],[31]]),"DNF",CONCATENATE(RANK(rounds_cum_time[[#This Row],[31]],rounds_cum_time[31],1),"."))</f>
        <v>1.</v>
      </c>
      <c r="AO4" s="130" t="str">
        <f>IF(ISBLANK(laps_times[[#This Row],[32]]),"DNF",CONCATENATE(RANK(rounds_cum_time[[#This Row],[32]],rounds_cum_time[32],1),"."))</f>
        <v>1.</v>
      </c>
      <c r="AP4" s="130" t="str">
        <f>IF(ISBLANK(laps_times[[#This Row],[33]]),"DNF",CONCATENATE(RANK(rounds_cum_time[[#This Row],[33]],rounds_cum_time[33],1),"."))</f>
        <v>1.</v>
      </c>
      <c r="AQ4" s="130" t="str">
        <f>IF(ISBLANK(laps_times[[#This Row],[34]]),"DNF",CONCATENATE(RANK(rounds_cum_time[[#This Row],[34]],rounds_cum_time[34],1),"."))</f>
        <v>1.</v>
      </c>
      <c r="AR4" s="130" t="str">
        <f>IF(ISBLANK(laps_times[[#This Row],[35]]),"DNF",CONCATENATE(RANK(rounds_cum_time[[#This Row],[35]],rounds_cum_time[35],1),"."))</f>
        <v>1.</v>
      </c>
      <c r="AS4" s="130" t="str">
        <f>IF(ISBLANK(laps_times[[#This Row],[36]]),"DNF",CONCATENATE(RANK(rounds_cum_time[[#This Row],[36]],rounds_cum_time[36],1),"."))</f>
        <v>1.</v>
      </c>
      <c r="AT4" s="130" t="str">
        <f>IF(ISBLANK(laps_times[[#This Row],[37]]),"DNF",CONCATENATE(RANK(rounds_cum_time[[#This Row],[37]],rounds_cum_time[37],1),"."))</f>
        <v>1.</v>
      </c>
      <c r="AU4" s="130" t="str">
        <f>IF(ISBLANK(laps_times[[#This Row],[38]]),"DNF",CONCATENATE(RANK(rounds_cum_time[[#This Row],[38]],rounds_cum_time[38],1),"."))</f>
        <v>1.</v>
      </c>
      <c r="AV4" s="130" t="str">
        <f>IF(ISBLANK(laps_times[[#This Row],[39]]),"DNF",CONCATENATE(RANK(rounds_cum_time[[#This Row],[39]],rounds_cum_time[39],1),"."))</f>
        <v>1.</v>
      </c>
      <c r="AW4" s="130" t="str">
        <f>IF(ISBLANK(laps_times[[#This Row],[40]]),"DNF",CONCATENATE(RANK(rounds_cum_time[[#This Row],[40]],rounds_cum_time[40],1),"."))</f>
        <v>1.</v>
      </c>
      <c r="AX4" s="130" t="str">
        <f>IF(ISBLANK(laps_times[[#This Row],[41]]),"DNF",CONCATENATE(RANK(rounds_cum_time[[#This Row],[41]],rounds_cum_time[41],1),"."))</f>
        <v>1.</v>
      </c>
      <c r="AY4" s="130" t="str">
        <f>IF(ISBLANK(laps_times[[#This Row],[42]]),"DNF",CONCATENATE(RANK(rounds_cum_time[[#This Row],[42]],rounds_cum_time[42],1),"."))</f>
        <v>1.</v>
      </c>
      <c r="AZ4" s="130" t="str">
        <f>IF(ISBLANK(laps_times[[#This Row],[43]]),"DNF",CONCATENATE(RANK(rounds_cum_time[[#This Row],[43]],rounds_cum_time[43],1),"."))</f>
        <v>1.</v>
      </c>
      <c r="BA4" s="130" t="str">
        <f>IF(ISBLANK(laps_times[[#This Row],[44]]),"DNF",CONCATENATE(RANK(rounds_cum_time[[#This Row],[44]],rounds_cum_time[44],1),"."))</f>
        <v>1.</v>
      </c>
      <c r="BB4" s="130" t="str">
        <f>IF(ISBLANK(laps_times[[#This Row],[45]]),"DNF",CONCATENATE(RANK(rounds_cum_time[[#This Row],[45]],rounds_cum_time[45],1),"."))</f>
        <v>1.</v>
      </c>
      <c r="BC4" s="130" t="str">
        <f>IF(ISBLANK(laps_times[[#This Row],[46]]),"DNF",CONCATENATE(RANK(rounds_cum_time[[#This Row],[46]],rounds_cum_time[46],1),"."))</f>
        <v>1.</v>
      </c>
      <c r="BD4" s="130" t="str">
        <f>IF(ISBLANK(laps_times[[#This Row],[47]]),"DNF",CONCATENATE(RANK(rounds_cum_time[[#This Row],[47]],rounds_cum_time[47],1),"."))</f>
        <v>1.</v>
      </c>
      <c r="BE4" s="130" t="str">
        <f>IF(ISBLANK(laps_times[[#This Row],[48]]),"DNF",CONCATENATE(RANK(rounds_cum_time[[#This Row],[48]],rounds_cum_time[48],1),"."))</f>
        <v>1.</v>
      </c>
      <c r="BF4" s="130" t="str">
        <f>IF(ISBLANK(laps_times[[#This Row],[49]]),"DNF",CONCATENATE(RANK(rounds_cum_time[[#This Row],[49]],rounds_cum_time[49],1),"."))</f>
        <v>1.</v>
      </c>
      <c r="BG4" s="130" t="str">
        <f>IF(ISBLANK(laps_times[[#This Row],[50]]),"DNF",CONCATENATE(RANK(rounds_cum_time[[#This Row],[50]],rounds_cum_time[50],1),"."))</f>
        <v>1.</v>
      </c>
      <c r="BH4" s="130" t="str">
        <f>IF(ISBLANK(laps_times[[#This Row],[51]]),"DNF",CONCATENATE(RANK(rounds_cum_time[[#This Row],[51]],rounds_cum_time[51],1),"."))</f>
        <v>1.</v>
      </c>
      <c r="BI4" s="130" t="str">
        <f>IF(ISBLANK(laps_times[[#This Row],[52]]),"DNF",CONCATENATE(RANK(rounds_cum_time[[#This Row],[52]],rounds_cum_time[52],1),"."))</f>
        <v>1.</v>
      </c>
      <c r="BJ4" s="130" t="str">
        <f>IF(ISBLANK(laps_times[[#This Row],[53]]),"DNF",CONCATENATE(RANK(rounds_cum_time[[#This Row],[53]],rounds_cum_time[53],1),"."))</f>
        <v>1.</v>
      </c>
      <c r="BK4" s="130" t="str">
        <f>IF(ISBLANK(laps_times[[#This Row],[54]]),"DNF",CONCATENATE(RANK(rounds_cum_time[[#This Row],[54]],rounds_cum_time[54],1),"."))</f>
        <v>1.</v>
      </c>
      <c r="BL4" s="130" t="str">
        <f>IF(ISBLANK(laps_times[[#This Row],[55]]),"DNF",CONCATENATE(RANK(rounds_cum_time[[#This Row],[55]],rounds_cum_time[55],1),"."))</f>
        <v>1.</v>
      </c>
      <c r="BM4" s="130" t="str">
        <f>IF(ISBLANK(laps_times[[#This Row],[56]]),"DNF",CONCATENATE(RANK(rounds_cum_time[[#This Row],[56]],rounds_cum_time[56],1),"."))</f>
        <v>1.</v>
      </c>
      <c r="BN4" s="130" t="str">
        <f>IF(ISBLANK(laps_times[[#This Row],[57]]),"DNF",CONCATENATE(RANK(rounds_cum_time[[#This Row],[57]],rounds_cum_time[57],1),"."))</f>
        <v>1.</v>
      </c>
      <c r="BO4" s="130" t="str">
        <f>IF(ISBLANK(laps_times[[#This Row],[58]]),"DNF",CONCATENATE(RANK(rounds_cum_time[[#This Row],[58]],rounds_cum_time[58],1),"."))</f>
        <v>1.</v>
      </c>
      <c r="BP4" s="130" t="str">
        <f>IF(ISBLANK(laps_times[[#This Row],[59]]),"DNF",CONCATENATE(RANK(rounds_cum_time[[#This Row],[59]],rounds_cum_time[59],1),"."))</f>
        <v>1.</v>
      </c>
      <c r="BQ4" s="130" t="str">
        <f>IF(ISBLANK(laps_times[[#This Row],[60]]),"DNF",CONCATENATE(RANK(rounds_cum_time[[#This Row],[60]],rounds_cum_time[60],1),"."))</f>
        <v>1.</v>
      </c>
      <c r="BR4" s="130" t="str">
        <f>IF(ISBLANK(laps_times[[#This Row],[61]]),"DNF",CONCATENATE(RANK(rounds_cum_time[[#This Row],[61]],rounds_cum_time[61],1),"."))</f>
        <v>1.</v>
      </c>
      <c r="BS4" s="130" t="str">
        <f>IF(ISBLANK(laps_times[[#This Row],[62]]),"DNF",CONCATENATE(RANK(rounds_cum_time[[#This Row],[62]],rounds_cum_time[62],1),"."))</f>
        <v>1.</v>
      </c>
      <c r="BT4" s="130" t="str">
        <f>IF(ISBLANK(laps_times[[#This Row],[63]]),"DNF",CONCATENATE(RANK(rounds_cum_time[[#This Row],[63]],rounds_cum_time[63],1),"."))</f>
        <v>1.</v>
      </c>
      <c r="BU4" s="131" t="str">
        <f>IF(ISBLANK(laps_times[[#This Row],[64]]),"DNF",CONCATENATE(RANK(rounds_cum_time[[#This Row],[64]],rounds_cum_time[64],1),"."))</f>
        <v>1.</v>
      </c>
    </row>
    <row r="5" spans="2:73" x14ac:dyDescent="0.2">
      <c r="B5" s="124">
        <f>laps_times[[#This Row],[poř]]</f>
        <v>2</v>
      </c>
      <c r="C5" s="129">
        <f>laps_times[[#This Row],[s.č.]]</f>
        <v>1</v>
      </c>
      <c r="D5" s="125" t="str">
        <f>laps_times[[#This Row],[jméno]]</f>
        <v>Orálek Daniel</v>
      </c>
      <c r="E5" s="126">
        <f>laps_times[[#This Row],[roč]]</f>
        <v>1970</v>
      </c>
      <c r="F5" s="126" t="str">
        <f>laps_times[[#This Row],[kat]]</f>
        <v>M40</v>
      </c>
      <c r="G5" s="126">
        <f>laps_times[[#This Row],[poř_kat]]</f>
        <v>2</v>
      </c>
      <c r="H5" s="125" t="str">
        <f>IF(ISBLANK(laps_times[[#This Row],[klub]]),"-",laps_times[[#This Row],[klub]])</f>
        <v>AC Mor. Slávia/Adidas Boost</v>
      </c>
      <c r="I5" s="161">
        <f>laps_times[[#This Row],[celk. čas]]</f>
        <v>0.11511342592592592</v>
      </c>
      <c r="J5" s="130" t="str">
        <f>IF(ISBLANK(laps_times[[#This Row],[1]]),"DNF",CONCATENATE(RANK(rounds_cum_time[[#This Row],[1]],rounds_cum_time[1],1),"."))</f>
        <v>4.</v>
      </c>
      <c r="K5" s="130" t="str">
        <f>IF(ISBLANK(laps_times[[#This Row],[2]]),"DNF",CONCATENATE(RANK(rounds_cum_time[[#This Row],[2]],rounds_cum_time[2],1),"."))</f>
        <v>4.</v>
      </c>
      <c r="L5" s="130" t="str">
        <f>IF(ISBLANK(laps_times[[#This Row],[3]]),"DNF",CONCATENATE(RANK(rounds_cum_time[[#This Row],[3]],rounds_cum_time[3],1),"."))</f>
        <v>4.</v>
      </c>
      <c r="M5" s="130" t="str">
        <f>IF(ISBLANK(laps_times[[#This Row],[4]]),"DNF",CONCATENATE(RANK(rounds_cum_time[[#This Row],[4]],rounds_cum_time[4],1),"."))</f>
        <v>4.</v>
      </c>
      <c r="N5" s="130" t="str">
        <f>IF(ISBLANK(laps_times[[#This Row],[5]]),"DNF",CONCATENATE(RANK(rounds_cum_time[[#This Row],[5]],rounds_cum_time[5],1),"."))</f>
        <v>4.</v>
      </c>
      <c r="O5" s="130" t="str">
        <f>IF(ISBLANK(laps_times[[#This Row],[6]]),"DNF",CONCATENATE(RANK(rounds_cum_time[[#This Row],[6]],rounds_cum_time[6],1),"."))</f>
        <v>4.</v>
      </c>
      <c r="P5" s="130" t="str">
        <f>IF(ISBLANK(laps_times[[#This Row],[7]]),"DNF",CONCATENATE(RANK(rounds_cum_time[[#This Row],[7]],rounds_cum_time[7],1),"."))</f>
        <v>5.</v>
      </c>
      <c r="Q5" s="130" t="str">
        <f>IF(ISBLANK(laps_times[[#This Row],[8]]),"DNF",CONCATENATE(RANK(rounds_cum_time[[#This Row],[8]],rounds_cum_time[8],1),"."))</f>
        <v>4.</v>
      </c>
      <c r="R5" s="130" t="str">
        <f>IF(ISBLANK(laps_times[[#This Row],[9]]),"DNF",CONCATENATE(RANK(rounds_cum_time[[#This Row],[9]],rounds_cum_time[9],1),"."))</f>
        <v>4.</v>
      </c>
      <c r="S5" s="130" t="str">
        <f>IF(ISBLANK(laps_times[[#This Row],[10]]),"DNF",CONCATENATE(RANK(rounds_cum_time[[#This Row],[10]],rounds_cum_time[10],1),"."))</f>
        <v>4.</v>
      </c>
      <c r="T5" s="130" t="str">
        <f>IF(ISBLANK(laps_times[[#This Row],[11]]),"DNF",CONCATENATE(RANK(rounds_cum_time[[#This Row],[11]],rounds_cum_time[11],1),"."))</f>
        <v>4.</v>
      </c>
      <c r="U5" s="130" t="str">
        <f>IF(ISBLANK(laps_times[[#This Row],[12]]),"DNF",CONCATENATE(RANK(rounds_cum_time[[#This Row],[12]],rounds_cum_time[12],1),"."))</f>
        <v>3.</v>
      </c>
      <c r="V5" s="130" t="str">
        <f>IF(ISBLANK(laps_times[[#This Row],[13]]),"DNF",CONCATENATE(RANK(rounds_cum_time[[#This Row],[13]],rounds_cum_time[13],1),"."))</f>
        <v>3.</v>
      </c>
      <c r="W5" s="130" t="str">
        <f>IF(ISBLANK(laps_times[[#This Row],[14]]),"DNF",CONCATENATE(RANK(rounds_cum_time[[#This Row],[14]],rounds_cum_time[14],1),"."))</f>
        <v>2.</v>
      </c>
      <c r="X5" s="130" t="str">
        <f>IF(ISBLANK(laps_times[[#This Row],[15]]),"DNF",CONCATENATE(RANK(rounds_cum_time[[#This Row],[15]],rounds_cum_time[15],1),"."))</f>
        <v>2.</v>
      </c>
      <c r="Y5" s="130" t="str">
        <f>IF(ISBLANK(laps_times[[#This Row],[16]]),"DNF",CONCATENATE(RANK(rounds_cum_time[[#This Row],[16]],rounds_cum_time[16],1),"."))</f>
        <v>2.</v>
      </c>
      <c r="Z5" s="130" t="str">
        <f>IF(ISBLANK(laps_times[[#This Row],[17]]),"DNF",CONCATENATE(RANK(rounds_cum_time[[#This Row],[17]],rounds_cum_time[17],1),"."))</f>
        <v>2.</v>
      </c>
      <c r="AA5" s="130" t="str">
        <f>IF(ISBLANK(laps_times[[#This Row],[18]]),"DNF",CONCATENATE(RANK(rounds_cum_time[[#This Row],[18]],rounds_cum_time[18],1),"."))</f>
        <v>2.</v>
      </c>
      <c r="AB5" s="130" t="str">
        <f>IF(ISBLANK(laps_times[[#This Row],[19]]),"DNF",CONCATENATE(RANK(rounds_cum_time[[#This Row],[19]],rounds_cum_time[19],1),"."))</f>
        <v>2.</v>
      </c>
      <c r="AC5" s="130" t="str">
        <f>IF(ISBLANK(laps_times[[#This Row],[20]]),"DNF",CONCATENATE(RANK(rounds_cum_time[[#This Row],[20]],rounds_cum_time[20],1),"."))</f>
        <v>2.</v>
      </c>
      <c r="AD5" s="130" t="str">
        <f>IF(ISBLANK(laps_times[[#This Row],[21]]),"DNF",CONCATENATE(RANK(rounds_cum_time[[#This Row],[21]],rounds_cum_time[21],1),"."))</f>
        <v>2.</v>
      </c>
      <c r="AE5" s="130" t="str">
        <f>IF(ISBLANK(laps_times[[#This Row],[22]]),"DNF",CONCATENATE(RANK(rounds_cum_time[[#This Row],[22]],rounds_cum_time[22],1),"."))</f>
        <v>2.</v>
      </c>
      <c r="AF5" s="130" t="str">
        <f>IF(ISBLANK(laps_times[[#This Row],[23]]),"DNF",CONCATENATE(RANK(rounds_cum_time[[#This Row],[23]],rounds_cum_time[23],1),"."))</f>
        <v>2.</v>
      </c>
      <c r="AG5" s="130" t="str">
        <f>IF(ISBLANK(laps_times[[#This Row],[24]]),"DNF",CONCATENATE(RANK(rounds_cum_time[[#This Row],[24]],rounds_cum_time[24],1),"."))</f>
        <v>2.</v>
      </c>
      <c r="AH5" s="130" t="str">
        <f>IF(ISBLANK(laps_times[[#This Row],[25]]),"DNF",CONCATENATE(RANK(rounds_cum_time[[#This Row],[25]],rounds_cum_time[25],1),"."))</f>
        <v>2.</v>
      </c>
      <c r="AI5" s="130" t="str">
        <f>IF(ISBLANK(laps_times[[#This Row],[26]]),"DNF",CONCATENATE(RANK(rounds_cum_time[[#This Row],[26]],rounds_cum_time[26],1),"."))</f>
        <v>2.</v>
      </c>
      <c r="AJ5" s="130" t="str">
        <f>IF(ISBLANK(laps_times[[#This Row],[27]]),"DNF",CONCATENATE(RANK(rounds_cum_time[[#This Row],[27]],rounds_cum_time[27],1),"."))</f>
        <v>2.</v>
      </c>
      <c r="AK5" s="130" t="str">
        <f>IF(ISBLANK(laps_times[[#This Row],[28]]),"DNF",CONCATENATE(RANK(rounds_cum_time[[#This Row],[28]],rounds_cum_time[28],1),"."))</f>
        <v>2.</v>
      </c>
      <c r="AL5" s="130" t="str">
        <f>IF(ISBLANK(laps_times[[#This Row],[29]]),"DNF",CONCATENATE(RANK(rounds_cum_time[[#This Row],[29]],rounds_cum_time[29],1),"."))</f>
        <v>2.</v>
      </c>
      <c r="AM5" s="130" t="str">
        <f>IF(ISBLANK(laps_times[[#This Row],[30]]),"DNF",CONCATENATE(RANK(rounds_cum_time[[#This Row],[30]],rounds_cum_time[30],1),"."))</f>
        <v>2.</v>
      </c>
      <c r="AN5" s="130" t="str">
        <f>IF(ISBLANK(laps_times[[#This Row],[31]]),"DNF",CONCATENATE(RANK(rounds_cum_time[[#This Row],[31]],rounds_cum_time[31],1),"."))</f>
        <v>2.</v>
      </c>
      <c r="AO5" s="130" t="str">
        <f>IF(ISBLANK(laps_times[[#This Row],[32]]),"DNF",CONCATENATE(RANK(rounds_cum_time[[#This Row],[32]],rounds_cum_time[32],1),"."))</f>
        <v>2.</v>
      </c>
      <c r="AP5" s="130" t="str">
        <f>IF(ISBLANK(laps_times[[#This Row],[33]]),"DNF",CONCATENATE(RANK(rounds_cum_time[[#This Row],[33]],rounds_cum_time[33],1),"."))</f>
        <v>2.</v>
      </c>
      <c r="AQ5" s="130" t="str">
        <f>IF(ISBLANK(laps_times[[#This Row],[34]]),"DNF",CONCATENATE(RANK(rounds_cum_time[[#This Row],[34]],rounds_cum_time[34],1),"."))</f>
        <v>2.</v>
      </c>
      <c r="AR5" s="130" t="str">
        <f>IF(ISBLANK(laps_times[[#This Row],[35]]),"DNF",CONCATENATE(RANK(rounds_cum_time[[#This Row],[35]],rounds_cum_time[35],1),"."))</f>
        <v>2.</v>
      </c>
      <c r="AS5" s="130" t="str">
        <f>IF(ISBLANK(laps_times[[#This Row],[36]]),"DNF",CONCATENATE(RANK(rounds_cum_time[[#This Row],[36]],rounds_cum_time[36],1),"."))</f>
        <v>2.</v>
      </c>
      <c r="AT5" s="130" t="str">
        <f>IF(ISBLANK(laps_times[[#This Row],[37]]),"DNF",CONCATENATE(RANK(rounds_cum_time[[#This Row],[37]],rounds_cum_time[37],1),"."))</f>
        <v>2.</v>
      </c>
      <c r="AU5" s="130" t="str">
        <f>IF(ISBLANK(laps_times[[#This Row],[38]]),"DNF",CONCATENATE(RANK(rounds_cum_time[[#This Row],[38]],rounds_cum_time[38],1),"."))</f>
        <v>2.</v>
      </c>
      <c r="AV5" s="130" t="str">
        <f>IF(ISBLANK(laps_times[[#This Row],[39]]),"DNF",CONCATENATE(RANK(rounds_cum_time[[#This Row],[39]],rounds_cum_time[39],1),"."))</f>
        <v>2.</v>
      </c>
      <c r="AW5" s="130" t="str">
        <f>IF(ISBLANK(laps_times[[#This Row],[40]]),"DNF",CONCATENATE(RANK(rounds_cum_time[[#This Row],[40]],rounds_cum_time[40],1),"."))</f>
        <v>2.</v>
      </c>
      <c r="AX5" s="130" t="str">
        <f>IF(ISBLANK(laps_times[[#This Row],[41]]),"DNF",CONCATENATE(RANK(rounds_cum_time[[#This Row],[41]],rounds_cum_time[41],1),"."))</f>
        <v>2.</v>
      </c>
      <c r="AY5" s="130" t="str">
        <f>IF(ISBLANK(laps_times[[#This Row],[42]]),"DNF",CONCATENATE(RANK(rounds_cum_time[[#This Row],[42]],rounds_cum_time[42],1),"."))</f>
        <v>2.</v>
      </c>
      <c r="AZ5" s="130" t="str">
        <f>IF(ISBLANK(laps_times[[#This Row],[43]]),"DNF",CONCATENATE(RANK(rounds_cum_time[[#This Row],[43]],rounds_cum_time[43],1),"."))</f>
        <v>2.</v>
      </c>
      <c r="BA5" s="130" t="str">
        <f>IF(ISBLANK(laps_times[[#This Row],[44]]),"DNF",CONCATENATE(RANK(rounds_cum_time[[#This Row],[44]],rounds_cum_time[44],1),"."))</f>
        <v>2.</v>
      </c>
      <c r="BB5" s="130" t="str">
        <f>IF(ISBLANK(laps_times[[#This Row],[45]]),"DNF",CONCATENATE(RANK(rounds_cum_time[[#This Row],[45]],rounds_cum_time[45],1),"."))</f>
        <v>2.</v>
      </c>
      <c r="BC5" s="130" t="str">
        <f>IF(ISBLANK(laps_times[[#This Row],[46]]),"DNF",CONCATENATE(RANK(rounds_cum_time[[#This Row],[46]],rounds_cum_time[46],1),"."))</f>
        <v>2.</v>
      </c>
      <c r="BD5" s="130" t="str">
        <f>IF(ISBLANK(laps_times[[#This Row],[47]]),"DNF",CONCATENATE(RANK(rounds_cum_time[[#This Row],[47]],rounds_cum_time[47],1),"."))</f>
        <v>2.</v>
      </c>
      <c r="BE5" s="130" t="str">
        <f>IF(ISBLANK(laps_times[[#This Row],[48]]),"DNF",CONCATENATE(RANK(rounds_cum_time[[#This Row],[48]],rounds_cum_time[48],1),"."))</f>
        <v>2.</v>
      </c>
      <c r="BF5" s="130" t="str">
        <f>IF(ISBLANK(laps_times[[#This Row],[49]]),"DNF",CONCATENATE(RANK(rounds_cum_time[[#This Row],[49]],rounds_cum_time[49],1),"."))</f>
        <v>2.</v>
      </c>
      <c r="BG5" s="130" t="str">
        <f>IF(ISBLANK(laps_times[[#This Row],[50]]),"DNF",CONCATENATE(RANK(rounds_cum_time[[#This Row],[50]],rounds_cum_time[50],1),"."))</f>
        <v>2.</v>
      </c>
      <c r="BH5" s="130" t="str">
        <f>IF(ISBLANK(laps_times[[#This Row],[51]]),"DNF",CONCATENATE(RANK(rounds_cum_time[[#This Row],[51]],rounds_cum_time[51],1),"."))</f>
        <v>2.</v>
      </c>
      <c r="BI5" s="130" t="str">
        <f>IF(ISBLANK(laps_times[[#This Row],[52]]),"DNF",CONCATENATE(RANK(rounds_cum_time[[#This Row],[52]],rounds_cum_time[52],1),"."))</f>
        <v>2.</v>
      </c>
      <c r="BJ5" s="130" t="str">
        <f>IF(ISBLANK(laps_times[[#This Row],[53]]),"DNF",CONCATENATE(RANK(rounds_cum_time[[#This Row],[53]],rounds_cum_time[53],1),"."))</f>
        <v>2.</v>
      </c>
      <c r="BK5" s="130" t="str">
        <f>IF(ISBLANK(laps_times[[#This Row],[54]]),"DNF",CONCATENATE(RANK(rounds_cum_time[[#This Row],[54]],rounds_cum_time[54],1),"."))</f>
        <v>2.</v>
      </c>
      <c r="BL5" s="130" t="str">
        <f>IF(ISBLANK(laps_times[[#This Row],[55]]),"DNF",CONCATENATE(RANK(rounds_cum_time[[#This Row],[55]],rounds_cum_time[55],1),"."))</f>
        <v>2.</v>
      </c>
      <c r="BM5" s="130" t="str">
        <f>IF(ISBLANK(laps_times[[#This Row],[56]]),"DNF",CONCATENATE(RANK(rounds_cum_time[[#This Row],[56]],rounds_cum_time[56],1),"."))</f>
        <v>2.</v>
      </c>
      <c r="BN5" s="130" t="str">
        <f>IF(ISBLANK(laps_times[[#This Row],[57]]),"DNF",CONCATENATE(RANK(rounds_cum_time[[#This Row],[57]],rounds_cum_time[57],1),"."))</f>
        <v>2.</v>
      </c>
      <c r="BO5" s="130" t="str">
        <f>IF(ISBLANK(laps_times[[#This Row],[58]]),"DNF",CONCATENATE(RANK(rounds_cum_time[[#This Row],[58]],rounds_cum_time[58],1),"."))</f>
        <v>2.</v>
      </c>
      <c r="BP5" s="130" t="str">
        <f>IF(ISBLANK(laps_times[[#This Row],[59]]),"DNF",CONCATENATE(RANK(rounds_cum_time[[#This Row],[59]],rounds_cum_time[59],1),"."))</f>
        <v>2.</v>
      </c>
      <c r="BQ5" s="130" t="str">
        <f>IF(ISBLANK(laps_times[[#This Row],[60]]),"DNF",CONCATENATE(RANK(rounds_cum_time[[#This Row],[60]],rounds_cum_time[60],1),"."))</f>
        <v>2.</v>
      </c>
      <c r="BR5" s="130" t="str">
        <f>IF(ISBLANK(laps_times[[#This Row],[61]]),"DNF",CONCATENATE(RANK(rounds_cum_time[[#This Row],[61]],rounds_cum_time[61],1),"."))</f>
        <v>2.</v>
      </c>
      <c r="BS5" s="130" t="str">
        <f>IF(ISBLANK(laps_times[[#This Row],[62]]),"DNF",CONCATENATE(RANK(rounds_cum_time[[#This Row],[62]],rounds_cum_time[62],1),"."))</f>
        <v>2.</v>
      </c>
      <c r="BT5" s="131" t="str">
        <f>IF(ISBLANK(laps_times[[#This Row],[63]]),"DNF",CONCATENATE(RANK(rounds_cum_time[[#This Row],[63]],rounds_cum_time[63],1),"."))</f>
        <v>2.</v>
      </c>
      <c r="BU5" s="131" t="str">
        <f>IF(ISBLANK(laps_times[[#This Row],[64]]),"DNF",CONCATENATE(RANK(rounds_cum_time[[#This Row],[64]],rounds_cum_time[64],1),"."))</f>
        <v>2.</v>
      </c>
    </row>
    <row r="6" spans="2:73" x14ac:dyDescent="0.2">
      <c r="B6" s="124">
        <f>laps_times[[#This Row],[poř]]</f>
        <v>3</v>
      </c>
      <c r="C6" s="129">
        <f>laps_times[[#This Row],[s.č.]]</f>
        <v>90</v>
      </c>
      <c r="D6" s="125" t="str">
        <f>laps_times[[#This Row],[jméno]]</f>
        <v>Pirkl Pavel</v>
      </c>
      <c r="E6" s="126">
        <f>laps_times[[#This Row],[roč]]</f>
        <v>1979</v>
      </c>
      <c r="F6" s="126" t="str">
        <f>laps_times[[#This Row],[kat]]</f>
        <v>M30</v>
      </c>
      <c r="G6" s="126">
        <f>laps_times[[#This Row],[poř_kat]]</f>
        <v>1</v>
      </c>
      <c r="H6" s="125" t="str">
        <f>IF(ISBLANK(laps_times[[#This Row],[klub]]),"-",laps_times[[#This Row],[klub]])</f>
        <v>Liberec</v>
      </c>
      <c r="I6" s="161">
        <f>laps_times[[#This Row],[celk. čas]]</f>
        <v>0.11814467592592592</v>
      </c>
      <c r="J6" s="130" t="str">
        <f>IF(ISBLANK(laps_times[[#This Row],[1]]),"DNF",CONCATENATE(RANK(rounds_cum_time[[#This Row],[1]],rounds_cum_time[1],1),"."))</f>
        <v>17.</v>
      </c>
      <c r="K6" s="130" t="str">
        <f>IF(ISBLANK(laps_times[[#This Row],[2]]),"DNF",CONCATENATE(RANK(rounds_cum_time[[#This Row],[2]],rounds_cum_time[2],1),"."))</f>
        <v>16.</v>
      </c>
      <c r="L6" s="130" t="str">
        <f>IF(ISBLANK(laps_times[[#This Row],[3]]),"DNF",CONCATENATE(RANK(rounds_cum_time[[#This Row],[3]],rounds_cum_time[3],1),"."))</f>
        <v>16.</v>
      </c>
      <c r="M6" s="130" t="str">
        <f>IF(ISBLANK(laps_times[[#This Row],[4]]),"DNF",CONCATENATE(RANK(rounds_cum_time[[#This Row],[4]],rounds_cum_time[4],1),"."))</f>
        <v>12.</v>
      </c>
      <c r="N6" s="130" t="str">
        <f>IF(ISBLANK(laps_times[[#This Row],[5]]),"DNF",CONCATENATE(RANK(rounds_cum_time[[#This Row],[5]],rounds_cum_time[5],1),"."))</f>
        <v>10.</v>
      </c>
      <c r="O6" s="130" t="str">
        <f>IF(ISBLANK(laps_times[[#This Row],[6]]),"DNF",CONCATENATE(RANK(rounds_cum_time[[#This Row],[6]],rounds_cum_time[6],1),"."))</f>
        <v>10.</v>
      </c>
      <c r="P6" s="130" t="str">
        <f>IF(ISBLANK(laps_times[[#This Row],[7]]),"DNF",CONCATENATE(RANK(rounds_cum_time[[#This Row],[7]],rounds_cum_time[7],1),"."))</f>
        <v>10.</v>
      </c>
      <c r="Q6" s="130" t="str">
        <f>IF(ISBLANK(laps_times[[#This Row],[8]]),"DNF",CONCATENATE(RANK(rounds_cum_time[[#This Row],[8]],rounds_cum_time[8],1),"."))</f>
        <v>10.</v>
      </c>
      <c r="R6" s="130" t="str">
        <f>IF(ISBLANK(laps_times[[#This Row],[9]]),"DNF",CONCATENATE(RANK(rounds_cum_time[[#This Row],[9]],rounds_cum_time[9],1),"."))</f>
        <v>10.</v>
      </c>
      <c r="S6" s="130" t="str">
        <f>IF(ISBLANK(laps_times[[#This Row],[10]]),"DNF",CONCATENATE(RANK(rounds_cum_time[[#This Row],[10]],rounds_cum_time[10],1),"."))</f>
        <v>10.</v>
      </c>
      <c r="T6" s="130" t="str">
        <f>IF(ISBLANK(laps_times[[#This Row],[11]]),"DNF",CONCATENATE(RANK(rounds_cum_time[[#This Row],[11]],rounds_cum_time[11],1),"."))</f>
        <v>10.</v>
      </c>
      <c r="U6" s="130" t="str">
        <f>IF(ISBLANK(laps_times[[#This Row],[12]]),"DNF",CONCATENATE(RANK(rounds_cum_time[[#This Row],[12]],rounds_cum_time[12],1),"."))</f>
        <v>8.</v>
      </c>
      <c r="V6" s="130" t="str">
        <f>IF(ISBLANK(laps_times[[#This Row],[13]]),"DNF",CONCATENATE(RANK(rounds_cum_time[[#This Row],[13]],rounds_cum_time[13],1),"."))</f>
        <v>8.</v>
      </c>
      <c r="W6" s="130" t="str">
        <f>IF(ISBLANK(laps_times[[#This Row],[14]]),"DNF",CONCATENATE(RANK(rounds_cum_time[[#This Row],[14]],rounds_cum_time[14],1),"."))</f>
        <v>8.</v>
      </c>
      <c r="X6" s="130" t="str">
        <f>IF(ISBLANK(laps_times[[#This Row],[15]]),"DNF",CONCATENATE(RANK(rounds_cum_time[[#This Row],[15]],rounds_cum_time[15],1),"."))</f>
        <v>8.</v>
      </c>
      <c r="Y6" s="130" t="str">
        <f>IF(ISBLANK(laps_times[[#This Row],[16]]),"DNF",CONCATENATE(RANK(rounds_cum_time[[#This Row],[16]],rounds_cum_time[16],1),"."))</f>
        <v>8.</v>
      </c>
      <c r="Z6" s="130" t="str">
        <f>IF(ISBLANK(laps_times[[#This Row],[17]]),"DNF",CONCATENATE(RANK(rounds_cum_time[[#This Row],[17]],rounds_cum_time[17],1),"."))</f>
        <v>7.</v>
      </c>
      <c r="AA6" s="130" t="str">
        <f>IF(ISBLANK(laps_times[[#This Row],[18]]),"DNF",CONCATENATE(RANK(rounds_cum_time[[#This Row],[18]],rounds_cum_time[18],1),"."))</f>
        <v>8.</v>
      </c>
      <c r="AB6" s="130" t="str">
        <f>IF(ISBLANK(laps_times[[#This Row],[19]]),"DNF",CONCATENATE(RANK(rounds_cum_time[[#This Row],[19]],rounds_cum_time[19],1),"."))</f>
        <v>8.</v>
      </c>
      <c r="AC6" s="130" t="str">
        <f>IF(ISBLANK(laps_times[[#This Row],[20]]),"DNF",CONCATENATE(RANK(rounds_cum_time[[#This Row],[20]],rounds_cum_time[20],1),"."))</f>
        <v>7.</v>
      </c>
      <c r="AD6" s="130" t="str">
        <f>IF(ISBLANK(laps_times[[#This Row],[21]]),"DNF",CONCATENATE(RANK(rounds_cum_time[[#This Row],[21]],rounds_cum_time[21],1),"."))</f>
        <v>7.</v>
      </c>
      <c r="AE6" s="130" t="str">
        <f>IF(ISBLANK(laps_times[[#This Row],[22]]),"DNF",CONCATENATE(RANK(rounds_cum_time[[#This Row],[22]],rounds_cum_time[22],1),"."))</f>
        <v>7.</v>
      </c>
      <c r="AF6" s="130" t="str">
        <f>IF(ISBLANK(laps_times[[#This Row],[23]]),"DNF",CONCATENATE(RANK(rounds_cum_time[[#This Row],[23]],rounds_cum_time[23],1),"."))</f>
        <v>6.</v>
      </c>
      <c r="AG6" s="130" t="str">
        <f>IF(ISBLANK(laps_times[[#This Row],[24]]),"DNF",CONCATENATE(RANK(rounds_cum_time[[#This Row],[24]],rounds_cum_time[24],1),"."))</f>
        <v>5.</v>
      </c>
      <c r="AH6" s="130" t="str">
        <f>IF(ISBLANK(laps_times[[#This Row],[25]]),"DNF",CONCATENATE(RANK(rounds_cum_time[[#This Row],[25]],rounds_cum_time[25],1),"."))</f>
        <v>5.</v>
      </c>
      <c r="AI6" s="130" t="str">
        <f>IF(ISBLANK(laps_times[[#This Row],[26]]),"DNF",CONCATENATE(RANK(rounds_cum_time[[#This Row],[26]],rounds_cum_time[26],1),"."))</f>
        <v>5.</v>
      </c>
      <c r="AJ6" s="130" t="str">
        <f>IF(ISBLANK(laps_times[[#This Row],[27]]),"DNF",CONCATENATE(RANK(rounds_cum_time[[#This Row],[27]],rounds_cum_time[27],1),"."))</f>
        <v>5.</v>
      </c>
      <c r="AK6" s="130" t="str">
        <f>IF(ISBLANK(laps_times[[#This Row],[28]]),"DNF",CONCATENATE(RANK(rounds_cum_time[[#This Row],[28]],rounds_cum_time[28],1),"."))</f>
        <v>5.</v>
      </c>
      <c r="AL6" s="130" t="str">
        <f>IF(ISBLANK(laps_times[[#This Row],[29]]),"DNF",CONCATENATE(RANK(rounds_cum_time[[#This Row],[29]],rounds_cum_time[29],1),"."))</f>
        <v>5.</v>
      </c>
      <c r="AM6" s="130" t="str">
        <f>IF(ISBLANK(laps_times[[#This Row],[30]]),"DNF",CONCATENATE(RANK(rounds_cum_time[[#This Row],[30]],rounds_cum_time[30],1),"."))</f>
        <v>4.</v>
      </c>
      <c r="AN6" s="130" t="str">
        <f>IF(ISBLANK(laps_times[[#This Row],[31]]),"DNF",CONCATENATE(RANK(rounds_cum_time[[#This Row],[31]],rounds_cum_time[31],1),"."))</f>
        <v>4.</v>
      </c>
      <c r="AO6" s="130" t="str">
        <f>IF(ISBLANK(laps_times[[#This Row],[32]]),"DNF",CONCATENATE(RANK(rounds_cum_time[[#This Row],[32]],rounds_cum_time[32],1),"."))</f>
        <v>4.</v>
      </c>
      <c r="AP6" s="130" t="str">
        <f>IF(ISBLANK(laps_times[[#This Row],[33]]),"DNF",CONCATENATE(RANK(rounds_cum_time[[#This Row],[33]],rounds_cum_time[33],1),"."))</f>
        <v>4.</v>
      </c>
      <c r="AQ6" s="130" t="str">
        <f>IF(ISBLANK(laps_times[[#This Row],[34]]),"DNF",CONCATENATE(RANK(rounds_cum_time[[#This Row],[34]],rounds_cum_time[34],1),"."))</f>
        <v>4.</v>
      </c>
      <c r="AR6" s="130" t="str">
        <f>IF(ISBLANK(laps_times[[#This Row],[35]]),"DNF",CONCATENATE(RANK(rounds_cum_time[[#This Row],[35]],rounds_cum_time[35],1),"."))</f>
        <v>4.</v>
      </c>
      <c r="AS6" s="130" t="str">
        <f>IF(ISBLANK(laps_times[[#This Row],[36]]),"DNF",CONCATENATE(RANK(rounds_cum_time[[#This Row],[36]],rounds_cum_time[36],1),"."))</f>
        <v>4.</v>
      </c>
      <c r="AT6" s="130" t="str">
        <f>IF(ISBLANK(laps_times[[#This Row],[37]]),"DNF",CONCATENATE(RANK(rounds_cum_time[[#This Row],[37]],rounds_cum_time[37],1),"."))</f>
        <v>4.</v>
      </c>
      <c r="AU6" s="130" t="str">
        <f>IF(ISBLANK(laps_times[[#This Row],[38]]),"DNF",CONCATENATE(RANK(rounds_cum_time[[#This Row],[38]],rounds_cum_time[38],1),"."))</f>
        <v>4.</v>
      </c>
      <c r="AV6" s="130" t="str">
        <f>IF(ISBLANK(laps_times[[#This Row],[39]]),"DNF",CONCATENATE(RANK(rounds_cum_time[[#This Row],[39]],rounds_cum_time[39],1),"."))</f>
        <v>4.</v>
      </c>
      <c r="AW6" s="130" t="str">
        <f>IF(ISBLANK(laps_times[[#This Row],[40]]),"DNF",CONCATENATE(RANK(rounds_cum_time[[#This Row],[40]],rounds_cum_time[40],1),"."))</f>
        <v>4.</v>
      </c>
      <c r="AX6" s="130" t="str">
        <f>IF(ISBLANK(laps_times[[#This Row],[41]]),"DNF",CONCATENATE(RANK(rounds_cum_time[[#This Row],[41]],rounds_cum_time[41],1),"."))</f>
        <v>4.</v>
      </c>
      <c r="AY6" s="130" t="str">
        <f>IF(ISBLANK(laps_times[[#This Row],[42]]),"DNF",CONCATENATE(RANK(rounds_cum_time[[#This Row],[42]],rounds_cum_time[42],1),"."))</f>
        <v>4.</v>
      </c>
      <c r="AZ6" s="130" t="str">
        <f>IF(ISBLANK(laps_times[[#This Row],[43]]),"DNF",CONCATENATE(RANK(rounds_cum_time[[#This Row],[43]],rounds_cum_time[43],1),"."))</f>
        <v>4.</v>
      </c>
      <c r="BA6" s="130" t="str">
        <f>IF(ISBLANK(laps_times[[#This Row],[44]]),"DNF",CONCATENATE(RANK(rounds_cum_time[[#This Row],[44]],rounds_cum_time[44],1),"."))</f>
        <v>4.</v>
      </c>
      <c r="BB6" s="130" t="str">
        <f>IF(ISBLANK(laps_times[[#This Row],[45]]),"DNF",CONCATENATE(RANK(rounds_cum_time[[#This Row],[45]],rounds_cum_time[45],1),"."))</f>
        <v>4.</v>
      </c>
      <c r="BC6" s="130" t="str">
        <f>IF(ISBLANK(laps_times[[#This Row],[46]]),"DNF",CONCATENATE(RANK(rounds_cum_time[[#This Row],[46]],rounds_cum_time[46],1),"."))</f>
        <v>4.</v>
      </c>
      <c r="BD6" s="130" t="str">
        <f>IF(ISBLANK(laps_times[[#This Row],[47]]),"DNF",CONCATENATE(RANK(rounds_cum_time[[#This Row],[47]],rounds_cum_time[47],1),"."))</f>
        <v>4.</v>
      </c>
      <c r="BE6" s="130" t="str">
        <f>IF(ISBLANK(laps_times[[#This Row],[48]]),"DNF",CONCATENATE(RANK(rounds_cum_time[[#This Row],[48]],rounds_cum_time[48],1),"."))</f>
        <v>3.</v>
      </c>
      <c r="BF6" s="130" t="str">
        <f>IF(ISBLANK(laps_times[[#This Row],[49]]),"DNF",CONCATENATE(RANK(rounds_cum_time[[#This Row],[49]],rounds_cum_time[49],1),"."))</f>
        <v>3.</v>
      </c>
      <c r="BG6" s="130" t="str">
        <f>IF(ISBLANK(laps_times[[#This Row],[50]]),"DNF",CONCATENATE(RANK(rounds_cum_time[[#This Row],[50]],rounds_cum_time[50],1),"."))</f>
        <v>3.</v>
      </c>
      <c r="BH6" s="130" t="str">
        <f>IF(ISBLANK(laps_times[[#This Row],[51]]),"DNF",CONCATENATE(RANK(rounds_cum_time[[#This Row],[51]],rounds_cum_time[51],1),"."))</f>
        <v>3.</v>
      </c>
      <c r="BI6" s="130" t="str">
        <f>IF(ISBLANK(laps_times[[#This Row],[52]]),"DNF",CONCATENATE(RANK(rounds_cum_time[[#This Row],[52]],rounds_cum_time[52],1),"."))</f>
        <v>3.</v>
      </c>
      <c r="BJ6" s="130" t="str">
        <f>IF(ISBLANK(laps_times[[#This Row],[53]]),"DNF",CONCATENATE(RANK(rounds_cum_time[[#This Row],[53]],rounds_cum_time[53],1),"."))</f>
        <v>3.</v>
      </c>
      <c r="BK6" s="130" t="str">
        <f>IF(ISBLANK(laps_times[[#This Row],[54]]),"DNF",CONCATENATE(RANK(rounds_cum_time[[#This Row],[54]],rounds_cum_time[54],1),"."))</f>
        <v>3.</v>
      </c>
      <c r="BL6" s="130" t="str">
        <f>IF(ISBLANK(laps_times[[#This Row],[55]]),"DNF",CONCATENATE(RANK(rounds_cum_time[[#This Row],[55]],rounds_cum_time[55],1),"."))</f>
        <v>3.</v>
      </c>
      <c r="BM6" s="130" t="str">
        <f>IF(ISBLANK(laps_times[[#This Row],[56]]),"DNF",CONCATENATE(RANK(rounds_cum_time[[#This Row],[56]],rounds_cum_time[56],1),"."))</f>
        <v>3.</v>
      </c>
      <c r="BN6" s="130" t="str">
        <f>IF(ISBLANK(laps_times[[#This Row],[57]]),"DNF",CONCATENATE(RANK(rounds_cum_time[[#This Row],[57]],rounds_cum_time[57],1),"."))</f>
        <v>3.</v>
      </c>
      <c r="BO6" s="130" t="str">
        <f>IF(ISBLANK(laps_times[[#This Row],[58]]),"DNF",CONCATENATE(RANK(rounds_cum_time[[#This Row],[58]],rounds_cum_time[58],1),"."))</f>
        <v>3.</v>
      </c>
      <c r="BP6" s="130" t="str">
        <f>IF(ISBLANK(laps_times[[#This Row],[59]]),"DNF",CONCATENATE(RANK(rounds_cum_time[[#This Row],[59]],rounds_cum_time[59],1),"."))</f>
        <v>3.</v>
      </c>
      <c r="BQ6" s="130" t="str">
        <f>IF(ISBLANK(laps_times[[#This Row],[60]]),"DNF",CONCATENATE(RANK(rounds_cum_time[[#This Row],[60]],rounds_cum_time[60],1),"."))</f>
        <v>3.</v>
      </c>
      <c r="BR6" s="130" t="str">
        <f>IF(ISBLANK(laps_times[[#This Row],[61]]),"DNF",CONCATENATE(RANK(rounds_cum_time[[#This Row],[61]],rounds_cum_time[61],1),"."))</f>
        <v>3.</v>
      </c>
      <c r="BS6" s="130" t="str">
        <f>IF(ISBLANK(laps_times[[#This Row],[62]]),"DNF",CONCATENATE(RANK(rounds_cum_time[[#This Row],[62]],rounds_cum_time[62],1),"."))</f>
        <v>3.</v>
      </c>
      <c r="BT6" s="131" t="str">
        <f>IF(ISBLANK(laps_times[[#This Row],[63]]),"DNF",CONCATENATE(RANK(rounds_cum_time[[#This Row],[63]],rounds_cum_time[63],1),"."))</f>
        <v>3.</v>
      </c>
      <c r="BU6" s="131" t="str">
        <f>IF(ISBLANK(laps_times[[#This Row],[64]]),"DNF",CONCATENATE(RANK(rounds_cum_time[[#This Row],[64]],rounds_cum_time[64],1),"."))</f>
        <v>3.</v>
      </c>
    </row>
    <row r="7" spans="2:73" x14ac:dyDescent="0.2">
      <c r="B7" s="124">
        <f>laps_times[[#This Row],[poř]]</f>
        <v>4</v>
      </c>
      <c r="C7" s="129">
        <f>laps_times[[#This Row],[s.č.]]</f>
        <v>138</v>
      </c>
      <c r="D7" s="125" t="str">
        <f>laps_times[[#This Row],[jméno]]</f>
        <v>Vondrák Zbyněk</v>
      </c>
      <c r="E7" s="126">
        <f>laps_times[[#This Row],[roč]]</f>
        <v>1975</v>
      </c>
      <c r="F7" s="126" t="str">
        <f>laps_times[[#This Row],[kat]]</f>
        <v>M40</v>
      </c>
      <c r="G7" s="126">
        <f>laps_times[[#This Row],[poř_kat]]</f>
        <v>3</v>
      </c>
      <c r="H7" s="125" t="str">
        <f>IF(ISBLANK(laps_times[[#This Row],[klub]]),"-",laps_times[[#This Row],[klub]])</f>
        <v>Vinařství Vondrák Mělník</v>
      </c>
      <c r="I7" s="161">
        <f>laps_times[[#This Row],[celk. čas]]</f>
        <v>0.11917708333333334</v>
      </c>
      <c r="J7" s="130" t="str">
        <f>IF(ISBLANK(laps_times[[#This Row],[1]]),"DNF",CONCATENATE(RANK(rounds_cum_time[[#This Row],[1]],rounds_cum_time[1],1),"."))</f>
        <v>3.</v>
      </c>
      <c r="K7" s="130" t="str">
        <f>IF(ISBLANK(laps_times[[#This Row],[2]]),"DNF",CONCATENATE(RANK(rounds_cum_time[[#This Row],[2]],rounds_cum_time[2],1),"."))</f>
        <v>3.</v>
      </c>
      <c r="L7" s="130" t="str">
        <f>IF(ISBLANK(laps_times[[#This Row],[3]]),"DNF",CONCATENATE(RANK(rounds_cum_time[[#This Row],[3]],rounds_cum_time[3],1),"."))</f>
        <v>3.</v>
      </c>
      <c r="M7" s="130" t="str">
        <f>IF(ISBLANK(laps_times[[#This Row],[4]]),"DNF",CONCATENATE(RANK(rounds_cum_time[[#This Row],[4]],rounds_cum_time[4],1),"."))</f>
        <v>3.</v>
      </c>
      <c r="N7" s="130" t="str">
        <f>IF(ISBLANK(laps_times[[#This Row],[5]]),"DNF",CONCATENATE(RANK(rounds_cum_time[[#This Row],[5]],rounds_cum_time[5],1),"."))</f>
        <v>3.</v>
      </c>
      <c r="O7" s="130" t="str">
        <f>IF(ISBLANK(laps_times[[#This Row],[6]]),"DNF",CONCATENATE(RANK(rounds_cum_time[[#This Row],[6]],rounds_cum_time[6],1),"."))</f>
        <v>3.</v>
      </c>
      <c r="P7" s="130" t="str">
        <f>IF(ISBLANK(laps_times[[#This Row],[7]]),"DNF",CONCATENATE(RANK(rounds_cum_time[[#This Row],[7]],rounds_cum_time[7],1),"."))</f>
        <v>3.</v>
      </c>
      <c r="Q7" s="130" t="str">
        <f>IF(ISBLANK(laps_times[[#This Row],[8]]),"DNF",CONCATENATE(RANK(rounds_cum_time[[#This Row],[8]],rounds_cum_time[8],1),"."))</f>
        <v>3.</v>
      </c>
      <c r="R7" s="130" t="str">
        <f>IF(ISBLANK(laps_times[[#This Row],[9]]),"DNF",CONCATENATE(RANK(rounds_cum_time[[#This Row],[9]],rounds_cum_time[9],1),"."))</f>
        <v>3.</v>
      </c>
      <c r="S7" s="130" t="str">
        <f>IF(ISBLANK(laps_times[[#This Row],[10]]),"DNF",CONCATENATE(RANK(rounds_cum_time[[#This Row],[10]],rounds_cum_time[10],1),"."))</f>
        <v>3.</v>
      </c>
      <c r="T7" s="130" t="str">
        <f>IF(ISBLANK(laps_times[[#This Row],[11]]),"DNF",CONCATENATE(RANK(rounds_cum_time[[#This Row],[11]],rounds_cum_time[11],1),"."))</f>
        <v>2.</v>
      </c>
      <c r="U7" s="130" t="str">
        <f>IF(ISBLANK(laps_times[[#This Row],[12]]),"DNF",CONCATENATE(RANK(rounds_cum_time[[#This Row],[12]],rounds_cum_time[12],1),"."))</f>
        <v>2.</v>
      </c>
      <c r="V7" s="130" t="str">
        <f>IF(ISBLANK(laps_times[[#This Row],[13]]),"DNF",CONCATENATE(RANK(rounds_cum_time[[#This Row],[13]],rounds_cum_time[13],1),"."))</f>
        <v>2.</v>
      </c>
      <c r="W7" s="130" t="str">
        <f>IF(ISBLANK(laps_times[[#This Row],[14]]),"DNF",CONCATENATE(RANK(rounds_cum_time[[#This Row],[14]],rounds_cum_time[14],1),"."))</f>
        <v>3.</v>
      </c>
      <c r="X7" s="130" t="str">
        <f>IF(ISBLANK(laps_times[[#This Row],[15]]),"DNF",CONCATENATE(RANK(rounds_cum_time[[#This Row],[15]],rounds_cum_time[15],1),"."))</f>
        <v>3.</v>
      </c>
      <c r="Y7" s="130" t="str">
        <f>IF(ISBLANK(laps_times[[#This Row],[16]]),"DNF",CONCATENATE(RANK(rounds_cum_time[[#This Row],[16]],rounds_cum_time[16],1),"."))</f>
        <v>3.</v>
      </c>
      <c r="Z7" s="130" t="str">
        <f>IF(ISBLANK(laps_times[[#This Row],[17]]),"DNF",CONCATENATE(RANK(rounds_cum_time[[#This Row],[17]],rounds_cum_time[17],1),"."))</f>
        <v>3.</v>
      </c>
      <c r="AA7" s="130" t="str">
        <f>IF(ISBLANK(laps_times[[#This Row],[18]]),"DNF",CONCATENATE(RANK(rounds_cum_time[[#This Row],[18]],rounds_cum_time[18],1),"."))</f>
        <v>3.</v>
      </c>
      <c r="AB7" s="130" t="str">
        <f>IF(ISBLANK(laps_times[[#This Row],[19]]),"DNF",CONCATENATE(RANK(rounds_cum_time[[#This Row],[19]],rounds_cum_time[19],1),"."))</f>
        <v>3.</v>
      </c>
      <c r="AC7" s="130" t="str">
        <f>IF(ISBLANK(laps_times[[#This Row],[20]]),"DNF",CONCATENATE(RANK(rounds_cum_time[[#This Row],[20]],rounds_cum_time[20],1),"."))</f>
        <v>3.</v>
      </c>
      <c r="AD7" s="130" t="str">
        <f>IF(ISBLANK(laps_times[[#This Row],[21]]),"DNF",CONCATENATE(RANK(rounds_cum_time[[#This Row],[21]],rounds_cum_time[21],1),"."))</f>
        <v>3.</v>
      </c>
      <c r="AE7" s="130" t="str">
        <f>IF(ISBLANK(laps_times[[#This Row],[22]]),"DNF",CONCATENATE(RANK(rounds_cum_time[[#This Row],[22]],rounds_cum_time[22],1),"."))</f>
        <v>3.</v>
      </c>
      <c r="AF7" s="130" t="str">
        <f>IF(ISBLANK(laps_times[[#This Row],[23]]),"DNF",CONCATENATE(RANK(rounds_cum_time[[#This Row],[23]],rounds_cum_time[23],1),"."))</f>
        <v>3.</v>
      </c>
      <c r="AG7" s="130" t="str">
        <f>IF(ISBLANK(laps_times[[#This Row],[24]]),"DNF",CONCATENATE(RANK(rounds_cum_time[[#This Row],[24]],rounds_cum_time[24],1),"."))</f>
        <v>3.</v>
      </c>
      <c r="AH7" s="130" t="str">
        <f>IF(ISBLANK(laps_times[[#This Row],[25]]),"DNF",CONCATENATE(RANK(rounds_cum_time[[#This Row],[25]],rounds_cum_time[25],1),"."))</f>
        <v>3.</v>
      </c>
      <c r="AI7" s="130" t="str">
        <f>IF(ISBLANK(laps_times[[#This Row],[26]]),"DNF",CONCATENATE(RANK(rounds_cum_time[[#This Row],[26]],rounds_cum_time[26],1),"."))</f>
        <v>3.</v>
      </c>
      <c r="AJ7" s="130" t="str">
        <f>IF(ISBLANK(laps_times[[#This Row],[27]]),"DNF",CONCATENATE(RANK(rounds_cum_time[[#This Row],[27]],rounds_cum_time[27],1),"."))</f>
        <v>3.</v>
      </c>
      <c r="AK7" s="130" t="str">
        <f>IF(ISBLANK(laps_times[[#This Row],[28]]),"DNF",CONCATENATE(RANK(rounds_cum_time[[#This Row],[28]],rounds_cum_time[28],1),"."))</f>
        <v>3.</v>
      </c>
      <c r="AL7" s="130" t="str">
        <f>IF(ISBLANK(laps_times[[#This Row],[29]]),"DNF",CONCATENATE(RANK(rounds_cum_time[[#This Row],[29]],rounds_cum_time[29],1),"."))</f>
        <v>3.</v>
      </c>
      <c r="AM7" s="130" t="str">
        <f>IF(ISBLANK(laps_times[[#This Row],[30]]),"DNF",CONCATENATE(RANK(rounds_cum_time[[#This Row],[30]],rounds_cum_time[30],1),"."))</f>
        <v>3.</v>
      </c>
      <c r="AN7" s="130" t="str">
        <f>IF(ISBLANK(laps_times[[#This Row],[31]]),"DNF",CONCATENATE(RANK(rounds_cum_time[[#This Row],[31]],rounds_cum_time[31],1),"."))</f>
        <v>3.</v>
      </c>
      <c r="AO7" s="130" t="str">
        <f>IF(ISBLANK(laps_times[[#This Row],[32]]),"DNF",CONCATENATE(RANK(rounds_cum_time[[#This Row],[32]],rounds_cum_time[32],1),"."))</f>
        <v>3.</v>
      </c>
      <c r="AP7" s="130" t="str">
        <f>IF(ISBLANK(laps_times[[#This Row],[33]]),"DNF",CONCATENATE(RANK(rounds_cum_time[[#This Row],[33]],rounds_cum_time[33],1),"."))</f>
        <v>3.</v>
      </c>
      <c r="AQ7" s="130" t="str">
        <f>IF(ISBLANK(laps_times[[#This Row],[34]]),"DNF",CONCATENATE(RANK(rounds_cum_time[[#This Row],[34]],rounds_cum_time[34],1),"."))</f>
        <v>3.</v>
      </c>
      <c r="AR7" s="130" t="str">
        <f>IF(ISBLANK(laps_times[[#This Row],[35]]),"DNF",CONCATENATE(RANK(rounds_cum_time[[#This Row],[35]],rounds_cum_time[35],1),"."))</f>
        <v>3.</v>
      </c>
      <c r="AS7" s="130" t="str">
        <f>IF(ISBLANK(laps_times[[#This Row],[36]]),"DNF",CONCATENATE(RANK(rounds_cum_time[[#This Row],[36]],rounds_cum_time[36],1),"."))</f>
        <v>3.</v>
      </c>
      <c r="AT7" s="130" t="str">
        <f>IF(ISBLANK(laps_times[[#This Row],[37]]),"DNF",CONCATENATE(RANK(rounds_cum_time[[#This Row],[37]],rounds_cum_time[37],1),"."))</f>
        <v>3.</v>
      </c>
      <c r="AU7" s="130" t="str">
        <f>IF(ISBLANK(laps_times[[#This Row],[38]]),"DNF",CONCATENATE(RANK(rounds_cum_time[[#This Row],[38]],rounds_cum_time[38],1),"."))</f>
        <v>3.</v>
      </c>
      <c r="AV7" s="130" t="str">
        <f>IF(ISBLANK(laps_times[[#This Row],[39]]),"DNF",CONCATENATE(RANK(rounds_cum_time[[#This Row],[39]],rounds_cum_time[39],1),"."))</f>
        <v>3.</v>
      </c>
      <c r="AW7" s="130" t="str">
        <f>IF(ISBLANK(laps_times[[#This Row],[40]]),"DNF",CONCATENATE(RANK(rounds_cum_time[[#This Row],[40]],rounds_cum_time[40],1),"."))</f>
        <v>3.</v>
      </c>
      <c r="AX7" s="130" t="str">
        <f>IF(ISBLANK(laps_times[[#This Row],[41]]),"DNF",CONCATENATE(RANK(rounds_cum_time[[#This Row],[41]],rounds_cum_time[41],1),"."))</f>
        <v>3.</v>
      </c>
      <c r="AY7" s="130" t="str">
        <f>IF(ISBLANK(laps_times[[#This Row],[42]]),"DNF",CONCATENATE(RANK(rounds_cum_time[[#This Row],[42]],rounds_cum_time[42],1),"."))</f>
        <v>3.</v>
      </c>
      <c r="AZ7" s="130" t="str">
        <f>IF(ISBLANK(laps_times[[#This Row],[43]]),"DNF",CONCATENATE(RANK(rounds_cum_time[[#This Row],[43]],rounds_cum_time[43],1),"."))</f>
        <v>3.</v>
      </c>
      <c r="BA7" s="130" t="str">
        <f>IF(ISBLANK(laps_times[[#This Row],[44]]),"DNF",CONCATENATE(RANK(rounds_cum_time[[#This Row],[44]],rounds_cum_time[44],1),"."))</f>
        <v>3.</v>
      </c>
      <c r="BB7" s="130" t="str">
        <f>IF(ISBLANK(laps_times[[#This Row],[45]]),"DNF",CONCATENATE(RANK(rounds_cum_time[[#This Row],[45]],rounds_cum_time[45],1),"."))</f>
        <v>3.</v>
      </c>
      <c r="BC7" s="130" t="str">
        <f>IF(ISBLANK(laps_times[[#This Row],[46]]),"DNF",CONCATENATE(RANK(rounds_cum_time[[#This Row],[46]],rounds_cum_time[46],1),"."))</f>
        <v>3.</v>
      </c>
      <c r="BD7" s="130" t="str">
        <f>IF(ISBLANK(laps_times[[#This Row],[47]]),"DNF",CONCATENATE(RANK(rounds_cum_time[[#This Row],[47]],rounds_cum_time[47],1),"."))</f>
        <v>3.</v>
      </c>
      <c r="BE7" s="130" t="str">
        <f>IF(ISBLANK(laps_times[[#This Row],[48]]),"DNF",CONCATENATE(RANK(rounds_cum_time[[#This Row],[48]],rounds_cum_time[48],1),"."))</f>
        <v>4.</v>
      </c>
      <c r="BF7" s="130" t="str">
        <f>IF(ISBLANK(laps_times[[#This Row],[49]]),"DNF",CONCATENATE(RANK(rounds_cum_time[[#This Row],[49]],rounds_cum_time[49],1),"."))</f>
        <v>4.</v>
      </c>
      <c r="BG7" s="130" t="str">
        <f>IF(ISBLANK(laps_times[[#This Row],[50]]),"DNF",CONCATENATE(RANK(rounds_cum_time[[#This Row],[50]],rounds_cum_time[50],1),"."))</f>
        <v>4.</v>
      </c>
      <c r="BH7" s="130" t="str">
        <f>IF(ISBLANK(laps_times[[#This Row],[51]]),"DNF",CONCATENATE(RANK(rounds_cum_time[[#This Row],[51]],rounds_cum_time[51],1),"."))</f>
        <v>4.</v>
      </c>
      <c r="BI7" s="130" t="str">
        <f>IF(ISBLANK(laps_times[[#This Row],[52]]),"DNF",CONCATENATE(RANK(rounds_cum_time[[#This Row],[52]],rounds_cum_time[52],1),"."))</f>
        <v>4.</v>
      </c>
      <c r="BJ7" s="130" t="str">
        <f>IF(ISBLANK(laps_times[[#This Row],[53]]),"DNF",CONCATENATE(RANK(rounds_cum_time[[#This Row],[53]],rounds_cum_time[53],1),"."))</f>
        <v>4.</v>
      </c>
      <c r="BK7" s="130" t="str">
        <f>IF(ISBLANK(laps_times[[#This Row],[54]]),"DNF",CONCATENATE(RANK(rounds_cum_time[[#This Row],[54]],rounds_cum_time[54],1),"."))</f>
        <v>4.</v>
      </c>
      <c r="BL7" s="130" t="str">
        <f>IF(ISBLANK(laps_times[[#This Row],[55]]),"DNF",CONCATENATE(RANK(rounds_cum_time[[#This Row],[55]],rounds_cum_time[55],1),"."))</f>
        <v>4.</v>
      </c>
      <c r="BM7" s="130" t="str">
        <f>IF(ISBLANK(laps_times[[#This Row],[56]]),"DNF",CONCATENATE(RANK(rounds_cum_time[[#This Row],[56]],rounds_cum_time[56],1),"."))</f>
        <v>4.</v>
      </c>
      <c r="BN7" s="130" t="str">
        <f>IF(ISBLANK(laps_times[[#This Row],[57]]),"DNF",CONCATENATE(RANK(rounds_cum_time[[#This Row],[57]],rounds_cum_time[57],1),"."))</f>
        <v>4.</v>
      </c>
      <c r="BO7" s="130" t="str">
        <f>IF(ISBLANK(laps_times[[#This Row],[58]]),"DNF",CONCATENATE(RANK(rounds_cum_time[[#This Row],[58]],rounds_cum_time[58],1),"."))</f>
        <v>4.</v>
      </c>
      <c r="BP7" s="130" t="str">
        <f>IF(ISBLANK(laps_times[[#This Row],[59]]),"DNF",CONCATENATE(RANK(rounds_cum_time[[#This Row],[59]],rounds_cum_time[59],1),"."))</f>
        <v>4.</v>
      </c>
      <c r="BQ7" s="130" t="str">
        <f>IF(ISBLANK(laps_times[[#This Row],[60]]),"DNF",CONCATENATE(RANK(rounds_cum_time[[#This Row],[60]],rounds_cum_time[60],1),"."))</f>
        <v>4.</v>
      </c>
      <c r="BR7" s="130" t="str">
        <f>IF(ISBLANK(laps_times[[#This Row],[61]]),"DNF",CONCATENATE(RANK(rounds_cum_time[[#This Row],[61]],rounds_cum_time[61],1),"."))</f>
        <v>4.</v>
      </c>
      <c r="BS7" s="130" t="str">
        <f>IF(ISBLANK(laps_times[[#This Row],[62]]),"DNF",CONCATENATE(RANK(rounds_cum_time[[#This Row],[62]],rounds_cum_time[62],1),"."))</f>
        <v>4.</v>
      </c>
      <c r="BT7" s="131" t="str">
        <f>IF(ISBLANK(laps_times[[#This Row],[63]]),"DNF",CONCATENATE(RANK(rounds_cum_time[[#This Row],[63]],rounds_cum_time[63],1),"."))</f>
        <v>4.</v>
      </c>
      <c r="BU7" s="131" t="str">
        <f>IF(ISBLANK(laps_times[[#This Row],[64]]),"DNF",CONCATENATE(RANK(rounds_cum_time[[#This Row],[64]],rounds_cum_time[64],1),"."))</f>
        <v>4.</v>
      </c>
    </row>
    <row r="8" spans="2:73" x14ac:dyDescent="0.2">
      <c r="B8" s="124">
        <f>laps_times[[#This Row],[poř]]</f>
        <v>5</v>
      </c>
      <c r="C8" s="129">
        <f>laps_times[[#This Row],[s.č.]]</f>
        <v>58</v>
      </c>
      <c r="D8" s="125" t="str">
        <f>laps_times[[#This Row],[jméno]]</f>
        <v>Kovář Michal</v>
      </c>
      <c r="E8" s="126">
        <f>laps_times[[#This Row],[roč]]</f>
        <v>1971</v>
      </c>
      <c r="F8" s="126" t="str">
        <f>laps_times[[#This Row],[kat]]</f>
        <v>M40</v>
      </c>
      <c r="G8" s="126">
        <f>laps_times[[#This Row],[poř_kat]]</f>
        <v>4</v>
      </c>
      <c r="H8" s="125" t="str">
        <f>IF(ISBLANK(laps_times[[#This Row],[klub]]),"-",laps_times[[#This Row],[klub]])</f>
        <v>TJ Sokol Unhošť</v>
      </c>
      <c r="I8" s="161">
        <f>laps_times[[#This Row],[celk. čas]]</f>
        <v>0.12014930555555554</v>
      </c>
      <c r="J8" s="130" t="str">
        <f>IF(ISBLANK(laps_times[[#This Row],[1]]),"DNF",CONCATENATE(RANK(rounds_cum_time[[#This Row],[1]],rounds_cum_time[1],1),"."))</f>
        <v>7.</v>
      </c>
      <c r="K8" s="130" t="str">
        <f>IF(ISBLANK(laps_times[[#This Row],[2]]),"DNF",CONCATENATE(RANK(rounds_cum_time[[#This Row],[2]],rounds_cum_time[2],1),"."))</f>
        <v>7.</v>
      </c>
      <c r="L8" s="130" t="str">
        <f>IF(ISBLANK(laps_times[[#This Row],[3]]),"DNF",CONCATENATE(RANK(rounds_cum_time[[#This Row],[3]],rounds_cum_time[3],1),"."))</f>
        <v>8.</v>
      </c>
      <c r="M8" s="130" t="str">
        <f>IF(ISBLANK(laps_times[[#This Row],[4]]),"DNF",CONCATENATE(RANK(rounds_cum_time[[#This Row],[4]],rounds_cum_time[4],1),"."))</f>
        <v>7.</v>
      </c>
      <c r="N8" s="130" t="str">
        <f>IF(ISBLANK(laps_times[[#This Row],[5]]),"DNF",CONCATENATE(RANK(rounds_cum_time[[#This Row],[5]],rounds_cum_time[5],1),"."))</f>
        <v>7.</v>
      </c>
      <c r="O8" s="130" t="str">
        <f>IF(ISBLANK(laps_times[[#This Row],[6]]),"DNF",CONCATENATE(RANK(rounds_cum_time[[#This Row],[6]],rounds_cum_time[6],1),"."))</f>
        <v>6.</v>
      </c>
      <c r="P8" s="130" t="str">
        <f>IF(ISBLANK(laps_times[[#This Row],[7]]),"DNF",CONCATENATE(RANK(rounds_cum_time[[#This Row],[7]],rounds_cum_time[7],1),"."))</f>
        <v>7.</v>
      </c>
      <c r="Q8" s="130" t="str">
        <f>IF(ISBLANK(laps_times[[#This Row],[8]]),"DNF",CONCATENATE(RANK(rounds_cum_time[[#This Row],[8]],rounds_cum_time[8],1),"."))</f>
        <v>6.</v>
      </c>
      <c r="R8" s="130" t="str">
        <f>IF(ISBLANK(laps_times[[#This Row],[9]]),"DNF",CONCATENATE(RANK(rounds_cum_time[[#This Row],[9]],rounds_cum_time[9],1),"."))</f>
        <v>7.</v>
      </c>
      <c r="S8" s="130" t="str">
        <f>IF(ISBLANK(laps_times[[#This Row],[10]]),"DNF",CONCATENATE(RANK(rounds_cum_time[[#This Row],[10]],rounds_cum_time[10],1),"."))</f>
        <v>6.</v>
      </c>
      <c r="T8" s="130" t="str">
        <f>IF(ISBLANK(laps_times[[#This Row],[11]]),"DNF",CONCATENATE(RANK(rounds_cum_time[[#This Row],[11]],rounds_cum_time[11],1),"."))</f>
        <v>6.</v>
      </c>
      <c r="U8" s="130" t="str">
        <f>IF(ISBLANK(laps_times[[#This Row],[12]]),"DNF",CONCATENATE(RANK(rounds_cum_time[[#This Row],[12]],rounds_cum_time[12],1),"."))</f>
        <v>6.</v>
      </c>
      <c r="V8" s="130" t="str">
        <f>IF(ISBLANK(laps_times[[#This Row],[13]]),"DNF",CONCATENATE(RANK(rounds_cum_time[[#This Row],[13]],rounds_cum_time[13],1),"."))</f>
        <v>6.</v>
      </c>
      <c r="W8" s="130" t="str">
        <f>IF(ISBLANK(laps_times[[#This Row],[14]]),"DNF",CONCATENATE(RANK(rounds_cum_time[[#This Row],[14]],rounds_cum_time[14],1),"."))</f>
        <v>5.</v>
      </c>
      <c r="X8" s="130" t="str">
        <f>IF(ISBLANK(laps_times[[#This Row],[15]]),"DNF",CONCATENATE(RANK(rounds_cum_time[[#This Row],[15]],rounds_cum_time[15],1),"."))</f>
        <v>5.</v>
      </c>
      <c r="Y8" s="130" t="str">
        <f>IF(ISBLANK(laps_times[[#This Row],[16]]),"DNF",CONCATENATE(RANK(rounds_cum_time[[#This Row],[16]],rounds_cum_time[16],1),"."))</f>
        <v>5.</v>
      </c>
      <c r="Z8" s="130" t="str">
        <f>IF(ISBLANK(laps_times[[#This Row],[17]]),"DNF",CONCATENATE(RANK(rounds_cum_time[[#This Row],[17]],rounds_cum_time[17],1),"."))</f>
        <v>4.</v>
      </c>
      <c r="AA8" s="130" t="str">
        <f>IF(ISBLANK(laps_times[[#This Row],[18]]),"DNF",CONCATENATE(RANK(rounds_cum_time[[#This Row],[18]],rounds_cum_time[18],1),"."))</f>
        <v>4.</v>
      </c>
      <c r="AB8" s="130" t="str">
        <f>IF(ISBLANK(laps_times[[#This Row],[19]]),"DNF",CONCATENATE(RANK(rounds_cum_time[[#This Row],[19]],rounds_cum_time[19],1),"."))</f>
        <v>4.</v>
      </c>
      <c r="AC8" s="130" t="str">
        <f>IF(ISBLANK(laps_times[[#This Row],[20]]),"DNF",CONCATENATE(RANK(rounds_cum_time[[#This Row],[20]],rounds_cum_time[20],1),"."))</f>
        <v>4.</v>
      </c>
      <c r="AD8" s="130" t="str">
        <f>IF(ISBLANK(laps_times[[#This Row],[21]]),"DNF",CONCATENATE(RANK(rounds_cum_time[[#This Row],[21]],rounds_cum_time[21],1),"."))</f>
        <v>4.</v>
      </c>
      <c r="AE8" s="130" t="str">
        <f>IF(ISBLANK(laps_times[[#This Row],[22]]),"DNF",CONCATENATE(RANK(rounds_cum_time[[#This Row],[22]],rounds_cum_time[22],1),"."))</f>
        <v>4.</v>
      </c>
      <c r="AF8" s="130" t="str">
        <f>IF(ISBLANK(laps_times[[#This Row],[23]]),"DNF",CONCATENATE(RANK(rounds_cum_time[[#This Row],[23]],rounds_cum_time[23],1),"."))</f>
        <v>4.</v>
      </c>
      <c r="AG8" s="130" t="str">
        <f>IF(ISBLANK(laps_times[[#This Row],[24]]),"DNF",CONCATENATE(RANK(rounds_cum_time[[#This Row],[24]],rounds_cum_time[24],1),"."))</f>
        <v>4.</v>
      </c>
      <c r="AH8" s="130" t="str">
        <f>IF(ISBLANK(laps_times[[#This Row],[25]]),"DNF",CONCATENATE(RANK(rounds_cum_time[[#This Row],[25]],rounds_cum_time[25],1),"."))</f>
        <v>4.</v>
      </c>
      <c r="AI8" s="130" t="str">
        <f>IF(ISBLANK(laps_times[[#This Row],[26]]),"DNF",CONCATENATE(RANK(rounds_cum_time[[#This Row],[26]],rounds_cum_time[26],1),"."))</f>
        <v>4.</v>
      </c>
      <c r="AJ8" s="130" t="str">
        <f>IF(ISBLANK(laps_times[[#This Row],[27]]),"DNF",CONCATENATE(RANK(rounds_cum_time[[#This Row],[27]],rounds_cum_time[27],1),"."))</f>
        <v>4.</v>
      </c>
      <c r="AK8" s="130" t="str">
        <f>IF(ISBLANK(laps_times[[#This Row],[28]]),"DNF",CONCATENATE(RANK(rounds_cum_time[[#This Row],[28]],rounds_cum_time[28],1),"."))</f>
        <v>4.</v>
      </c>
      <c r="AL8" s="130" t="str">
        <f>IF(ISBLANK(laps_times[[#This Row],[29]]),"DNF",CONCATENATE(RANK(rounds_cum_time[[#This Row],[29]],rounds_cum_time[29],1),"."))</f>
        <v>4.</v>
      </c>
      <c r="AM8" s="130" t="str">
        <f>IF(ISBLANK(laps_times[[#This Row],[30]]),"DNF",CONCATENATE(RANK(rounds_cum_time[[#This Row],[30]],rounds_cum_time[30],1),"."))</f>
        <v>5.</v>
      </c>
      <c r="AN8" s="130" t="str">
        <f>IF(ISBLANK(laps_times[[#This Row],[31]]),"DNF",CONCATENATE(RANK(rounds_cum_time[[#This Row],[31]],rounds_cum_time[31],1),"."))</f>
        <v>5.</v>
      </c>
      <c r="AO8" s="130" t="str">
        <f>IF(ISBLANK(laps_times[[#This Row],[32]]),"DNF",CONCATENATE(RANK(rounds_cum_time[[#This Row],[32]],rounds_cum_time[32],1),"."))</f>
        <v>5.</v>
      </c>
      <c r="AP8" s="130" t="str">
        <f>IF(ISBLANK(laps_times[[#This Row],[33]]),"DNF",CONCATENATE(RANK(rounds_cum_time[[#This Row],[33]],rounds_cum_time[33],1),"."))</f>
        <v>5.</v>
      </c>
      <c r="AQ8" s="130" t="str">
        <f>IF(ISBLANK(laps_times[[#This Row],[34]]),"DNF",CONCATENATE(RANK(rounds_cum_time[[#This Row],[34]],rounds_cum_time[34],1),"."))</f>
        <v>5.</v>
      </c>
      <c r="AR8" s="130" t="str">
        <f>IF(ISBLANK(laps_times[[#This Row],[35]]),"DNF",CONCATENATE(RANK(rounds_cum_time[[#This Row],[35]],rounds_cum_time[35],1),"."))</f>
        <v>5.</v>
      </c>
      <c r="AS8" s="130" t="str">
        <f>IF(ISBLANK(laps_times[[#This Row],[36]]),"DNF",CONCATENATE(RANK(rounds_cum_time[[#This Row],[36]],rounds_cum_time[36],1),"."))</f>
        <v>5.</v>
      </c>
      <c r="AT8" s="130" t="str">
        <f>IF(ISBLANK(laps_times[[#This Row],[37]]),"DNF",CONCATENATE(RANK(rounds_cum_time[[#This Row],[37]],rounds_cum_time[37],1),"."))</f>
        <v>5.</v>
      </c>
      <c r="AU8" s="130" t="str">
        <f>IF(ISBLANK(laps_times[[#This Row],[38]]),"DNF",CONCATENATE(RANK(rounds_cum_time[[#This Row],[38]],rounds_cum_time[38],1),"."))</f>
        <v>5.</v>
      </c>
      <c r="AV8" s="130" t="str">
        <f>IF(ISBLANK(laps_times[[#This Row],[39]]),"DNF",CONCATENATE(RANK(rounds_cum_time[[#This Row],[39]],rounds_cum_time[39],1),"."))</f>
        <v>5.</v>
      </c>
      <c r="AW8" s="130" t="str">
        <f>IF(ISBLANK(laps_times[[#This Row],[40]]),"DNF",CONCATENATE(RANK(rounds_cum_time[[#This Row],[40]],rounds_cum_time[40],1),"."))</f>
        <v>5.</v>
      </c>
      <c r="AX8" s="130" t="str">
        <f>IF(ISBLANK(laps_times[[#This Row],[41]]),"DNF",CONCATENATE(RANK(rounds_cum_time[[#This Row],[41]],rounds_cum_time[41],1),"."))</f>
        <v>5.</v>
      </c>
      <c r="AY8" s="130" t="str">
        <f>IF(ISBLANK(laps_times[[#This Row],[42]]),"DNF",CONCATENATE(RANK(rounds_cum_time[[#This Row],[42]],rounds_cum_time[42],1),"."))</f>
        <v>5.</v>
      </c>
      <c r="AZ8" s="130" t="str">
        <f>IF(ISBLANK(laps_times[[#This Row],[43]]),"DNF",CONCATENATE(RANK(rounds_cum_time[[#This Row],[43]],rounds_cum_time[43],1),"."))</f>
        <v>5.</v>
      </c>
      <c r="BA8" s="130" t="str">
        <f>IF(ISBLANK(laps_times[[#This Row],[44]]),"DNF",CONCATENATE(RANK(rounds_cum_time[[#This Row],[44]],rounds_cum_time[44],1),"."))</f>
        <v>5.</v>
      </c>
      <c r="BB8" s="130" t="str">
        <f>IF(ISBLANK(laps_times[[#This Row],[45]]),"DNF",CONCATENATE(RANK(rounds_cum_time[[#This Row],[45]],rounds_cum_time[45],1),"."))</f>
        <v>5.</v>
      </c>
      <c r="BC8" s="130" t="str">
        <f>IF(ISBLANK(laps_times[[#This Row],[46]]),"DNF",CONCATENATE(RANK(rounds_cum_time[[#This Row],[46]],rounds_cum_time[46],1),"."))</f>
        <v>5.</v>
      </c>
      <c r="BD8" s="130" t="str">
        <f>IF(ISBLANK(laps_times[[#This Row],[47]]),"DNF",CONCATENATE(RANK(rounds_cum_time[[#This Row],[47]],rounds_cum_time[47],1),"."))</f>
        <v>5.</v>
      </c>
      <c r="BE8" s="130" t="str">
        <f>IF(ISBLANK(laps_times[[#This Row],[48]]),"DNF",CONCATENATE(RANK(rounds_cum_time[[#This Row],[48]],rounds_cum_time[48],1),"."))</f>
        <v>5.</v>
      </c>
      <c r="BF8" s="130" t="str">
        <f>IF(ISBLANK(laps_times[[#This Row],[49]]),"DNF",CONCATENATE(RANK(rounds_cum_time[[#This Row],[49]],rounds_cum_time[49],1),"."))</f>
        <v>5.</v>
      </c>
      <c r="BG8" s="130" t="str">
        <f>IF(ISBLANK(laps_times[[#This Row],[50]]),"DNF",CONCATENATE(RANK(rounds_cum_time[[#This Row],[50]],rounds_cum_time[50],1),"."))</f>
        <v>5.</v>
      </c>
      <c r="BH8" s="130" t="str">
        <f>IF(ISBLANK(laps_times[[#This Row],[51]]),"DNF",CONCATENATE(RANK(rounds_cum_time[[#This Row],[51]],rounds_cum_time[51],1),"."))</f>
        <v>5.</v>
      </c>
      <c r="BI8" s="130" t="str">
        <f>IF(ISBLANK(laps_times[[#This Row],[52]]),"DNF",CONCATENATE(RANK(rounds_cum_time[[#This Row],[52]],rounds_cum_time[52],1),"."))</f>
        <v>5.</v>
      </c>
      <c r="BJ8" s="130" t="str">
        <f>IF(ISBLANK(laps_times[[#This Row],[53]]),"DNF",CONCATENATE(RANK(rounds_cum_time[[#This Row],[53]],rounds_cum_time[53],1),"."))</f>
        <v>5.</v>
      </c>
      <c r="BK8" s="130" t="str">
        <f>IF(ISBLANK(laps_times[[#This Row],[54]]),"DNF",CONCATENATE(RANK(rounds_cum_time[[#This Row],[54]],rounds_cum_time[54],1),"."))</f>
        <v>5.</v>
      </c>
      <c r="BL8" s="130" t="str">
        <f>IF(ISBLANK(laps_times[[#This Row],[55]]),"DNF",CONCATENATE(RANK(rounds_cum_time[[#This Row],[55]],rounds_cum_time[55],1),"."))</f>
        <v>5.</v>
      </c>
      <c r="BM8" s="130" t="str">
        <f>IF(ISBLANK(laps_times[[#This Row],[56]]),"DNF",CONCATENATE(RANK(rounds_cum_time[[#This Row],[56]],rounds_cum_time[56],1),"."))</f>
        <v>5.</v>
      </c>
      <c r="BN8" s="130" t="str">
        <f>IF(ISBLANK(laps_times[[#This Row],[57]]),"DNF",CONCATENATE(RANK(rounds_cum_time[[#This Row],[57]],rounds_cum_time[57],1),"."))</f>
        <v>5.</v>
      </c>
      <c r="BO8" s="130" t="str">
        <f>IF(ISBLANK(laps_times[[#This Row],[58]]),"DNF",CONCATENATE(RANK(rounds_cum_time[[#This Row],[58]],rounds_cum_time[58],1),"."))</f>
        <v>5.</v>
      </c>
      <c r="BP8" s="130" t="str">
        <f>IF(ISBLANK(laps_times[[#This Row],[59]]),"DNF",CONCATENATE(RANK(rounds_cum_time[[#This Row],[59]],rounds_cum_time[59],1),"."))</f>
        <v>5.</v>
      </c>
      <c r="BQ8" s="130" t="str">
        <f>IF(ISBLANK(laps_times[[#This Row],[60]]),"DNF",CONCATENATE(RANK(rounds_cum_time[[#This Row],[60]],rounds_cum_time[60],1),"."))</f>
        <v>5.</v>
      </c>
      <c r="BR8" s="130" t="str">
        <f>IF(ISBLANK(laps_times[[#This Row],[61]]),"DNF",CONCATENATE(RANK(rounds_cum_time[[#This Row],[61]],rounds_cum_time[61],1),"."))</f>
        <v>5.</v>
      </c>
      <c r="BS8" s="130" t="str">
        <f>IF(ISBLANK(laps_times[[#This Row],[62]]),"DNF",CONCATENATE(RANK(rounds_cum_time[[#This Row],[62]],rounds_cum_time[62],1),"."))</f>
        <v>5.</v>
      </c>
      <c r="BT8" s="131" t="str">
        <f>IF(ISBLANK(laps_times[[#This Row],[63]]),"DNF",CONCATENATE(RANK(rounds_cum_time[[#This Row],[63]],rounds_cum_time[63],1),"."))</f>
        <v>5.</v>
      </c>
      <c r="BU8" s="131" t="str">
        <f>IF(ISBLANK(laps_times[[#This Row],[64]]),"DNF",CONCATENATE(RANK(rounds_cum_time[[#This Row],[64]],rounds_cum_time[64],1),"."))</f>
        <v>5.</v>
      </c>
    </row>
    <row r="9" spans="2:73" x14ac:dyDescent="0.2">
      <c r="B9" s="124">
        <f>laps_times[[#This Row],[poř]]</f>
        <v>6</v>
      </c>
      <c r="C9" s="129">
        <f>laps_times[[#This Row],[s.č.]]</f>
        <v>40</v>
      </c>
      <c r="D9" s="125" t="str">
        <f>laps_times[[#This Row],[jméno]]</f>
        <v>Hostička Jan</v>
      </c>
      <c r="E9" s="126">
        <f>laps_times[[#This Row],[roč]]</f>
        <v>1979</v>
      </c>
      <c r="F9" s="126" t="str">
        <f>laps_times[[#This Row],[kat]]</f>
        <v>M30</v>
      </c>
      <c r="G9" s="126">
        <f>laps_times[[#This Row],[poř_kat]]</f>
        <v>2</v>
      </c>
      <c r="H9" s="125" t="str">
        <f>IF(ISBLANK(laps_times[[#This Row],[klub]]),"-",laps_times[[#This Row],[klub]])</f>
        <v>-</v>
      </c>
      <c r="I9" s="161">
        <f>laps_times[[#This Row],[celk. čas]]</f>
        <v>0.12064004629629628</v>
      </c>
      <c r="J9" s="130" t="str">
        <f>IF(ISBLANK(laps_times[[#This Row],[1]]),"DNF",CONCATENATE(RANK(rounds_cum_time[[#This Row],[1]],rounds_cum_time[1],1),"."))</f>
        <v>10.</v>
      </c>
      <c r="K9" s="130" t="str">
        <f>IF(ISBLANK(laps_times[[#This Row],[2]]),"DNF",CONCATENATE(RANK(rounds_cum_time[[#This Row],[2]],rounds_cum_time[2],1),"."))</f>
        <v>8.</v>
      </c>
      <c r="L9" s="130" t="str">
        <f>IF(ISBLANK(laps_times[[#This Row],[3]]),"DNF",CONCATENATE(RANK(rounds_cum_time[[#This Row],[3]],rounds_cum_time[3],1),"."))</f>
        <v>7.</v>
      </c>
      <c r="M9" s="130" t="str">
        <f>IF(ISBLANK(laps_times[[#This Row],[4]]),"DNF",CONCATENATE(RANK(rounds_cum_time[[#This Row],[4]],rounds_cum_time[4],1),"."))</f>
        <v>8.</v>
      </c>
      <c r="N9" s="130" t="str">
        <f>IF(ISBLANK(laps_times[[#This Row],[5]]),"DNF",CONCATENATE(RANK(rounds_cum_time[[#This Row],[5]],rounds_cum_time[5],1),"."))</f>
        <v>9.</v>
      </c>
      <c r="O9" s="130" t="str">
        <f>IF(ISBLANK(laps_times[[#This Row],[6]]),"DNF",CONCATENATE(RANK(rounds_cum_time[[#This Row],[6]],rounds_cum_time[6],1),"."))</f>
        <v>7.</v>
      </c>
      <c r="P9" s="130" t="str">
        <f>IF(ISBLANK(laps_times[[#This Row],[7]]),"DNF",CONCATENATE(RANK(rounds_cum_time[[#This Row],[7]],rounds_cum_time[7],1),"."))</f>
        <v>6.</v>
      </c>
      <c r="Q9" s="130" t="str">
        <f>IF(ISBLANK(laps_times[[#This Row],[8]]),"DNF",CONCATENATE(RANK(rounds_cum_time[[#This Row],[8]],rounds_cum_time[8],1),"."))</f>
        <v>7.</v>
      </c>
      <c r="R9" s="130" t="str">
        <f>IF(ISBLANK(laps_times[[#This Row],[9]]),"DNF",CONCATENATE(RANK(rounds_cum_time[[#This Row],[9]],rounds_cum_time[9],1),"."))</f>
        <v>8.</v>
      </c>
      <c r="S9" s="130" t="str">
        <f>IF(ISBLANK(laps_times[[#This Row],[10]]),"DNF",CONCATENATE(RANK(rounds_cum_time[[#This Row],[10]],rounds_cum_time[10],1),"."))</f>
        <v>7.</v>
      </c>
      <c r="T9" s="130" t="str">
        <f>IF(ISBLANK(laps_times[[#This Row],[11]]),"DNF",CONCATENATE(RANK(rounds_cum_time[[#This Row],[11]],rounds_cum_time[11],1),"."))</f>
        <v>7.</v>
      </c>
      <c r="U9" s="130" t="str">
        <f>IF(ISBLANK(laps_times[[#This Row],[12]]),"DNF",CONCATENATE(RANK(rounds_cum_time[[#This Row],[12]],rounds_cum_time[12],1),"."))</f>
        <v>7.</v>
      </c>
      <c r="V9" s="130" t="str">
        <f>IF(ISBLANK(laps_times[[#This Row],[13]]),"DNF",CONCATENATE(RANK(rounds_cum_time[[#This Row],[13]],rounds_cum_time[13],1),"."))</f>
        <v>7.</v>
      </c>
      <c r="W9" s="130" t="str">
        <f>IF(ISBLANK(laps_times[[#This Row],[14]]),"DNF",CONCATENATE(RANK(rounds_cum_time[[#This Row],[14]],rounds_cum_time[14],1),"."))</f>
        <v>7.</v>
      </c>
      <c r="X9" s="130" t="str">
        <f>IF(ISBLANK(laps_times[[#This Row],[15]]),"DNF",CONCATENATE(RANK(rounds_cum_time[[#This Row],[15]],rounds_cum_time[15],1),"."))</f>
        <v>7.</v>
      </c>
      <c r="Y9" s="130" t="str">
        <f>IF(ISBLANK(laps_times[[#This Row],[16]]),"DNF",CONCATENATE(RANK(rounds_cum_time[[#This Row],[16]],rounds_cum_time[16],1),"."))</f>
        <v>6.</v>
      </c>
      <c r="Z9" s="130" t="str">
        <f>IF(ISBLANK(laps_times[[#This Row],[17]]),"DNF",CONCATENATE(RANK(rounds_cum_time[[#This Row],[17]],rounds_cum_time[17],1),"."))</f>
        <v>6.</v>
      </c>
      <c r="AA9" s="130" t="str">
        <f>IF(ISBLANK(laps_times[[#This Row],[18]]),"DNF",CONCATENATE(RANK(rounds_cum_time[[#This Row],[18]],rounds_cum_time[18],1),"."))</f>
        <v>5.</v>
      </c>
      <c r="AB9" s="130" t="str">
        <f>IF(ISBLANK(laps_times[[#This Row],[19]]),"DNF",CONCATENATE(RANK(rounds_cum_time[[#This Row],[19]],rounds_cum_time[19],1),"."))</f>
        <v>5.</v>
      </c>
      <c r="AC9" s="130" t="str">
        <f>IF(ISBLANK(laps_times[[#This Row],[20]]),"DNF",CONCATENATE(RANK(rounds_cum_time[[#This Row],[20]],rounds_cum_time[20],1),"."))</f>
        <v>5.</v>
      </c>
      <c r="AD9" s="130" t="str">
        <f>IF(ISBLANK(laps_times[[#This Row],[21]]),"DNF",CONCATENATE(RANK(rounds_cum_time[[#This Row],[21]],rounds_cum_time[21],1),"."))</f>
        <v>5.</v>
      </c>
      <c r="AE9" s="130" t="str">
        <f>IF(ISBLANK(laps_times[[#This Row],[22]]),"DNF",CONCATENATE(RANK(rounds_cum_time[[#This Row],[22]],rounds_cum_time[22],1),"."))</f>
        <v>6.</v>
      </c>
      <c r="AF9" s="130" t="str">
        <f>IF(ISBLANK(laps_times[[#This Row],[23]]),"DNF",CONCATENATE(RANK(rounds_cum_time[[#This Row],[23]],rounds_cum_time[23],1),"."))</f>
        <v>5.</v>
      </c>
      <c r="AG9" s="130" t="str">
        <f>IF(ISBLANK(laps_times[[#This Row],[24]]),"DNF",CONCATENATE(RANK(rounds_cum_time[[#This Row],[24]],rounds_cum_time[24],1),"."))</f>
        <v>6.</v>
      </c>
      <c r="AH9" s="130" t="str">
        <f>IF(ISBLANK(laps_times[[#This Row],[25]]),"DNF",CONCATENATE(RANK(rounds_cum_time[[#This Row],[25]],rounds_cum_time[25],1),"."))</f>
        <v>6.</v>
      </c>
      <c r="AI9" s="130" t="str">
        <f>IF(ISBLANK(laps_times[[#This Row],[26]]),"DNF",CONCATENATE(RANK(rounds_cum_time[[#This Row],[26]],rounds_cum_time[26],1),"."))</f>
        <v>6.</v>
      </c>
      <c r="AJ9" s="130" t="str">
        <f>IF(ISBLANK(laps_times[[#This Row],[27]]),"DNF",CONCATENATE(RANK(rounds_cum_time[[#This Row],[27]],rounds_cum_time[27],1),"."))</f>
        <v>6.</v>
      </c>
      <c r="AK9" s="130" t="str">
        <f>IF(ISBLANK(laps_times[[#This Row],[28]]),"DNF",CONCATENATE(RANK(rounds_cum_time[[#This Row],[28]],rounds_cum_time[28],1),"."))</f>
        <v>6.</v>
      </c>
      <c r="AL9" s="130" t="str">
        <f>IF(ISBLANK(laps_times[[#This Row],[29]]),"DNF",CONCATENATE(RANK(rounds_cum_time[[#This Row],[29]],rounds_cum_time[29],1),"."))</f>
        <v>6.</v>
      </c>
      <c r="AM9" s="130" t="str">
        <f>IF(ISBLANK(laps_times[[#This Row],[30]]),"DNF",CONCATENATE(RANK(rounds_cum_time[[#This Row],[30]],rounds_cum_time[30],1),"."))</f>
        <v>6.</v>
      </c>
      <c r="AN9" s="130" t="str">
        <f>IF(ISBLANK(laps_times[[#This Row],[31]]),"DNF",CONCATENATE(RANK(rounds_cum_time[[#This Row],[31]],rounds_cum_time[31],1),"."))</f>
        <v>6.</v>
      </c>
      <c r="AO9" s="130" t="str">
        <f>IF(ISBLANK(laps_times[[#This Row],[32]]),"DNF",CONCATENATE(RANK(rounds_cum_time[[#This Row],[32]],rounds_cum_time[32],1),"."))</f>
        <v>6.</v>
      </c>
      <c r="AP9" s="130" t="str">
        <f>IF(ISBLANK(laps_times[[#This Row],[33]]),"DNF",CONCATENATE(RANK(rounds_cum_time[[#This Row],[33]],rounds_cum_time[33],1),"."))</f>
        <v>6.</v>
      </c>
      <c r="AQ9" s="130" t="str">
        <f>IF(ISBLANK(laps_times[[#This Row],[34]]),"DNF",CONCATENATE(RANK(rounds_cum_time[[#This Row],[34]],rounds_cum_time[34],1),"."))</f>
        <v>6.</v>
      </c>
      <c r="AR9" s="130" t="str">
        <f>IF(ISBLANK(laps_times[[#This Row],[35]]),"DNF",CONCATENATE(RANK(rounds_cum_time[[#This Row],[35]],rounds_cum_time[35],1),"."))</f>
        <v>6.</v>
      </c>
      <c r="AS9" s="130" t="str">
        <f>IF(ISBLANK(laps_times[[#This Row],[36]]),"DNF",CONCATENATE(RANK(rounds_cum_time[[#This Row],[36]],rounds_cum_time[36],1),"."))</f>
        <v>6.</v>
      </c>
      <c r="AT9" s="130" t="str">
        <f>IF(ISBLANK(laps_times[[#This Row],[37]]),"DNF",CONCATENATE(RANK(rounds_cum_time[[#This Row],[37]],rounds_cum_time[37],1),"."))</f>
        <v>6.</v>
      </c>
      <c r="AU9" s="130" t="str">
        <f>IF(ISBLANK(laps_times[[#This Row],[38]]),"DNF",CONCATENATE(RANK(rounds_cum_time[[#This Row],[38]],rounds_cum_time[38],1),"."))</f>
        <v>6.</v>
      </c>
      <c r="AV9" s="130" t="str">
        <f>IF(ISBLANK(laps_times[[#This Row],[39]]),"DNF",CONCATENATE(RANK(rounds_cum_time[[#This Row],[39]],rounds_cum_time[39],1),"."))</f>
        <v>6.</v>
      </c>
      <c r="AW9" s="130" t="str">
        <f>IF(ISBLANK(laps_times[[#This Row],[40]]),"DNF",CONCATENATE(RANK(rounds_cum_time[[#This Row],[40]],rounds_cum_time[40],1),"."))</f>
        <v>7.</v>
      </c>
      <c r="AX9" s="130" t="str">
        <f>IF(ISBLANK(laps_times[[#This Row],[41]]),"DNF",CONCATENATE(RANK(rounds_cum_time[[#This Row],[41]],rounds_cum_time[41],1),"."))</f>
        <v>7.</v>
      </c>
      <c r="AY9" s="130" t="str">
        <f>IF(ISBLANK(laps_times[[#This Row],[42]]),"DNF",CONCATENATE(RANK(rounds_cum_time[[#This Row],[42]],rounds_cum_time[42],1),"."))</f>
        <v>7.</v>
      </c>
      <c r="AZ9" s="130" t="str">
        <f>IF(ISBLANK(laps_times[[#This Row],[43]]),"DNF",CONCATENATE(RANK(rounds_cum_time[[#This Row],[43]],rounds_cum_time[43],1),"."))</f>
        <v>7.</v>
      </c>
      <c r="BA9" s="130" t="str">
        <f>IF(ISBLANK(laps_times[[#This Row],[44]]),"DNF",CONCATENATE(RANK(rounds_cum_time[[#This Row],[44]],rounds_cum_time[44],1),"."))</f>
        <v>7.</v>
      </c>
      <c r="BB9" s="130" t="str">
        <f>IF(ISBLANK(laps_times[[#This Row],[45]]),"DNF",CONCATENATE(RANK(rounds_cum_time[[#This Row],[45]],rounds_cum_time[45],1),"."))</f>
        <v>7.</v>
      </c>
      <c r="BC9" s="130" t="str">
        <f>IF(ISBLANK(laps_times[[#This Row],[46]]),"DNF",CONCATENATE(RANK(rounds_cum_time[[#This Row],[46]],rounds_cum_time[46],1),"."))</f>
        <v>7.</v>
      </c>
      <c r="BD9" s="130" t="str">
        <f>IF(ISBLANK(laps_times[[#This Row],[47]]),"DNF",CONCATENATE(RANK(rounds_cum_time[[#This Row],[47]],rounds_cum_time[47],1),"."))</f>
        <v>7.</v>
      </c>
      <c r="BE9" s="130" t="str">
        <f>IF(ISBLANK(laps_times[[#This Row],[48]]),"DNF",CONCATENATE(RANK(rounds_cum_time[[#This Row],[48]],rounds_cum_time[48],1),"."))</f>
        <v>7.</v>
      </c>
      <c r="BF9" s="130" t="str">
        <f>IF(ISBLANK(laps_times[[#This Row],[49]]),"DNF",CONCATENATE(RANK(rounds_cum_time[[#This Row],[49]],rounds_cum_time[49],1),"."))</f>
        <v>7.</v>
      </c>
      <c r="BG9" s="130" t="str">
        <f>IF(ISBLANK(laps_times[[#This Row],[50]]),"DNF",CONCATENATE(RANK(rounds_cum_time[[#This Row],[50]],rounds_cum_time[50],1),"."))</f>
        <v>7.</v>
      </c>
      <c r="BH9" s="130" t="str">
        <f>IF(ISBLANK(laps_times[[#This Row],[51]]),"DNF",CONCATENATE(RANK(rounds_cum_time[[#This Row],[51]],rounds_cum_time[51],1),"."))</f>
        <v>7.</v>
      </c>
      <c r="BI9" s="130" t="str">
        <f>IF(ISBLANK(laps_times[[#This Row],[52]]),"DNF",CONCATENATE(RANK(rounds_cum_time[[#This Row],[52]],rounds_cum_time[52],1),"."))</f>
        <v>6.</v>
      </c>
      <c r="BJ9" s="130" t="str">
        <f>IF(ISBLANK(laps_times[[#This Row],[53]]),"DNF",CONCATENATE(RANK(rounds_cum_time[[#This Row],[53]],rounds_cum_time[53],1),"."))</f>
        <v>6.</v>
      </c>
      <c r="BK9" s="130" t="str">
        <f>IF(ISBLANK(laps_times[[#This Row],[54]]),"DNF",CONCATENATE(RANK(rounds_cum_time[[#This Row],[54]],rounds_cum_time[54],1),"."))</f>
        <v>6.</v>
      </c>
      <c r="BL9" s="130" t="str">
        <f>IF(ISBLANK(laps_times[[#This Row],[55]]),"DNF",CONCATENATE(RANK(rounds_cum_time[[#This Row],[55]],rounds_cum_time[55],1),"."))</f>
        <v>6.</v>
      </c>
      <c r="BM9" s="130" t="str">
        <f>IF(ISBLANK(laps_times[[#This Row],[56]]),"DNF",CONCATENATE(RANK(rounds_cum_time[[#This Row],[56]],rounds_cum_time[56],1),"."))</f>
        <v>6.</v>
      </c>
      <c r="BN9" s="130" t="str">
        <f>IF(ISBLANK(laps_times[[#This Row],[57]]),"DNF",CONCATENATE(RANK(rounds_cum_time[[#This Row],[57]],rounds_cum_time[57],1),"."))</f>
        <v>6.</v>
      </c>
      <c r="BO9" s="130" t="str">
        <f>IF(ISBLANK(laps_times[[#This Row],[58]]),"DNF",CONCATENATE(RANK(rounds_cum_time[[#This Row],[58]],rounds_cum_time[58],1),"."))</f>
        <v>6.</v>
      </c>
      <c r="BP9" s="130" t="str">
        <f>IF(ISBLANK(laps_times[[#This Row],[59]]),"DNF",CONCATENATE(RANK(rounds_cum_time[[#This Row],[59]],rounds_cum_time[59],1),"."))</f>
        <v>6.</v>
      </c>
      <c r="BQ9" s="130" t="str">
        <f>IF(ISBLANK(laps_times[[#This Row],[60]]),"DNF",CONCATENATE(RANK(rounds_cum_time[[#This Row],[60]],rounds_cum_time[60],1),"."))</f>
        <v>6.</v>
      </c>
      <c r="BR9" s="130" t="str">
        <f>IF(ISBLANK(laps_times[[#This Row],[61]]),"DNF",CONCATENATE(RANK(rounds_cum_time[[#This Row],[61]],rounds_cum_time[61],1),"."))</f>
        <v>6.</v>
      </c>
      <c r="BS9" s="130" t="str">
        <f>IF(ISBLANK(laps_times[[#This Row],[62]]),"DNF",CONCATENATE(RANK(rounds_cum_time[[#This Row],[62]],rounds_cum_time[62],1),"."))</f>
        <v>6.</v>
      </c>
      <c r="BT9" s="131" t="str">
        <f>IF(ISBLANK(laps_times[[#This Row],[63]]),"DNF",CONCATENATE(RANK(rounds_cum_time[[#This Row],[63]],rounds_cum_time[63],1),"."))</f>
        <v>6.</v>
      </c>
      <c r="BU9" s="131" t="str">
        <f>IF(ISBLANK(laps_times[[#This Row],[64]]),"DNF",CONCATENATE(RANK(rounds_cum_time[[#This Row],[64]],rounds_cum_time[64],1),"."))</f>
        <v>6.</v>
      </c>
    </row>
    <row r="10" spans="2:73" x14ac:dyDescent="0.2">
      <c r="B10" s="124">
        <f>laps_times[[#This Row],[poř]]</f>
        <v>7</v>
      </c>
      <c r="C10" s="129">
        <f>laps_times[[#This Row],[s.č.]]</f>
        <v>56</v>
      </c>
      <c r="D10" s="125" t="str">
        <f>laps_times[[#This Row],[jméno]]</f>
        <v>Kopecký Martin</v>
      </c>
      <c r="E10" s="126">
        <f>laps_times[[#This Row],[roč]]</f>
        <v>1979</v>
      </c>
      <c r="F10" s="126" t="str">
        <f>laps_times[[#This Row],[kat]]</f>
        <v>M30</v>
      </c>
      <c r="G10" s="126">
        <f>laps_times[[#This Row],[poř_kat]]</f>
        <v>3</v>
      </c>
      <c r="H10" s="125" t="str">
        <f>IF(ISBLANK(laps_times[[#This Row],[klub]]),"-",laps_times[[#This Row],[klub]])</f>
        <v>-</v>
      </c>
      <c r="I10" s="161">
        <f>laps_times[[#This Row],[celk. čas]]</f>
        <v>0.12178819444444444</v>
      </c>
      <c r="J10" s="130" t="str">
        <f>IF(ISBLANK(laps_times[[#This Row],[1]]),"DNF",CONCATENATE(RANK(rounds_cum_time[[#This Row],[1]],rounds_cum_time[1],1),"."))</f>
        <v>16.</v>
      </c>
      <c r="K10" s="130" t="str">
        <f>IF(ISBLANK(laps_times[[#This Row],[2]]),"DNF",CONCATENATE(RANK(rounds_cum_time[[#This Row],[2]],rounds_cum_time[2],1),"."))</f>
        <v>12.</v>
      </c>
      <c r="L10" s="130" t="str">
        <f>IF(ISBLANK(laps_times[[#This Row],[3]]),"DNF",CONCATENATE(RANK(rounds_cum_time[[#This Row],[3]],rounds_cum_time[3],1),"."))</f>
        <v>9.</v>
      </c>
      <c r="M10" s="130" t="str">
        <f>IF(ISBLANK(laps_times[[#This Row],[4]]),"DNF",CONCATENATE(RANK(rounds_cum_time[[#This Row],[4]],rounds_cum_time[4],1),"."))</f>
        <v>9.</v>
      </c>
      <c r="N10" s="130" t="str">
        <f>IF(ISBLANK(laps_times[[#This Row],[5]]),"DNF",CONCATENATE(RANK(rounds_cum_time[[#This Row],[5]],rounds_cum_time[5],1),"."))</f>
        <v>8.</v>
      </c>
      <c r="O10" s="130" t="str">
        <f>IF(ISBLANK(laps_times[[#This Row],[6]]),"DNF",CONCATENATE(RANK(rounds_cum_time[[#This Row],[6]],rounds_cum_time[6],1),"."))</f>
        <v>8.</v>
      </c>
      <c r="P10" s="130" t="str">
        <f>IF(ISBLANK(laps_times[[#This Row],[7]]),"DNF",CONCATENATE(RANK(rounds_cum_time[[#This Row],[7]],rounds_cum_time[7],1),"."))</f>
        <v>8.</v>
      </c>
      <c r="Q10" s="130" t="str">
        <f>IF(ISBLANK(laps_times[[#This Row],[8]]),"DNF",CONCATENATE(RANK(rounds_cum_time[[#This Row],[8]],rounds_cum_time[8],1),"."))</f>
        <v>8.</v>
      </c>
      <c r="R10" s="130" t="str">
        <f>IF(ISBLANK(laps_times[[#This Row],[9]]),"DNF",CONCATENATE(RANK(rounds_cum_time[[#This Row],[9]],rounds_cum_time[9],1),"."))</f>
        <v>6.</v>
      </c>
      <c r="S10" s="130" t="str">
        <f>IF(ISBLANK(laps_times[[#This Row],[10]]),"DNF",CONCATENATE(RANK(rounds_cum_time[[#This Row],[10]],rounds_cum_time[10],1),"."))</f>
        <v>5.</v>
      </c>
      <c r="T10" s="130" t="str">
        <f>IF(ISBLANK(laps_times[[#This Row],[11]]),"DNF",CONCATENATE(RANK(rounds_cum_time[[#This Row],[11]],rounds_cum_time[11],1),"."))</f>
        <v>5.</v>
      </c>
      <c r="U10" s="130" t="str">
        <f>IF(ISBLANK(laps_times[[#This Row],[12]]),"DNF",CONCATENATE(RANK(rounds_cum_time[[#This Row],[12]],rounds_cum_time[12],1),"."))</f>
        <v>5.</v>
      </c>
      <c r="V10" s="130" t="str">
        <f>IF(ISBLANK(laps_times[[#This Row],[13]]),"DNF",CONCATENATE(RANK(rounds_cum_time[[#This Row],[13]],rounds_cum_time[13],1),"."))</f>
        <v>5.</v>
      </c>
      <c r="W10" s="130" t="str">
        <f>IF(ISBLANK(laps_times[[#This Row],[14]]),"DNF",CONCATENATE(RANK(rounds_cum_time[[#This Row],[14]],rounds_cum_time[14],1),"."))</f>
        <v>6.</v>
      </c>
      <c r="X10" s="130" t="str">
        <f>IF(ISBLANK(laps_times[[#This Row],[15]]),"DNF",CONCATENATE(RANK(rounds_cum_time[[#This Row],[15]],rounds_cum_time[15],1),"."))</f>
        <v>6.</v>
      </c>
      <c r="Y10" s="130" t="str">
        <f>IF(ISBLANK(laps_times[[#This Row],[16]]),"DNF",CONCATENATE(RANK(rounds_cum_time[[#This Row],[16]],rounds_cum_time[16],1),"."))</f>
        <v>7.</v>
      </c>
      <c r="Z10" s="130" t="str">
        <f>IF(ISBLANK(laps_times[[#This Row],[17]]),"DNF",CONCATENATE(RANK(rounds_cum_time[[#This Row],[17]],rounds_cum_time[17],1),"."))</f>
        <v>8.</v>
      </c>
      <c r="AA10" s="130" t="str">
        <f>IF(ISBLANK(laps_times[[#This Row],[18]]),"DNF",CONCATENATE(RANK(rounds_cum_time[[#This Row],[18]],rounds_cum_time[18],1),"."))</f>
        <v>7.</v>
      </c>
      <c r="AB10" s="130" t="str">
        <f>IF(ISBLANK(laps_times[[#This Row],[19]]),"DNF",CONCATENATE(RANK(rounds_cum_time[[#This Row],[19]],rounds_cum_time[19],1),"."))</f>
        <v>7.</v>
      </c>
      <c r="AC10" s="130" t="str">
        <f>IF(ISBLANK(laps_times[[#This Row],[20]]),"DNF",CONCATENATE(RANK(rounds_cum_time[[#This Row],[20]],rounds_cum_time[20],1),"."))</f>
        <v>8.</v>
      </c>
      <c r="AD10" s="130" t="str">
        <f>IF(ISBLANK(laps_times[[#This Row],[21]]),"DNF",CONCATENATE(RANK(rounds_cum_time[[#This Row],[21]],rounds_cum_time[21],1),"."))</f>
        <v>8.</v>
      </c>
      <c r="AE10" s="130" t="str">
        <f>IF(ISBLANK(laps_times[[#This Row],[22]]),"DNF",CONCATENATE(RANK(rounds_cum_time[[#This Row],[22]],rounds_cum_time[22],1),"."))</f>
        <v>8.</v>
      </c>
      <c r="AF10" s="130" t="str">
        <f>IF(ISBLANK(laps_times[[#This Row],[23]]),"DNF",CONCATENATE(RANK(rounds_cum_time[[#This Row],[23]],rounds_cum_time[23],1),"."))</f>
        <v>8.</v>
      </c>
      <c r="AG10" s="130" t="str">
        <f>IF(ISBLANK(laps_times[[#This Row],[24]]),"DNF",CONCATENATE(RANK(rounds_cum_time[[#This Row],[24]],rounds_cum_time[24],1),"."))</f>
        <v>8.</v>
      </c>
      <c r="AH10" s="130" t="str">
        <f>IF(ISBLANK(laps_times[[#This Row],[25]]),"DNF",CONCATENATE(RANK(rounds_cum_time[[#This Row],[25]],rounds_cum_time[25],1),"."))</f>
        <v>8.</v>
      </c>
      <c r="AI10" s="130" t="str">
        <f>IF(ISBLANK(laps_times[[#This Row],[26]]),"DNF",CONCATENATE(RANK(rounds_cum_time[[#This Row],[26]],rounds_cum_time[26],1),"."))</f>
        <v>8.</v>
      </c>
      <c r="AJ10" s="130" t="str">
        <f>IF(ISBLANK(laps_times[[#This Row],[27]]),"DNF",CONCATENATE(RANK(rounds_cum_time[[#This Row],[27]],rounds_cum_time[27],1),"."))</f>
        <v>8.</v>
      </c>
      <c r="AK10" s="130" t="str">
        <f>IF(ISBLANK(laps_times[[#This Row],[28]]),"DNF",CONCATENATE(RANK(rounds_cum_time[[#This Row],[28]],rounds_cum_time[28],1),"."))</f>
        <v>8.</v>
      </c>
      <c r="AL10" s="130" t="str">
        <f>IF(ISBLANK(laps_times[[#This Row],[29]]),"DNF",CONCATENATE(RANK(rounds_cum_time[[#This Row],[29]],rounds_cum_time[29],1),"."))</f>
        <v>7.</v>
      </c>
      <c r="AM10" s="130" t="str">
        <f>IF(ISBLANK(laps_times[[#This Row],[30]]),"DNF",CONCATENATE(RANK(rounds_cum_time[[#This Row],[30]],rounds_cum_time[30],1),"."))</f>
        <v>7.</v>
      </c>
      <c r="AN10" s="130" t="str">
        <f>IF(ISBLANK(laps_times[[#This Row],[31]]),"DNF",CONCATENATE(RANK(rounds_cum_time[[#This Row],[31]],rounds_cum_time[31],1),"."))</f>
        <v>7.</v>
      </c>
      <c r="AO10" s="130" t="str">
        <f>IF(ISBLANK(laps_times[[#This Row],[32]]),"DNF",CONCATENATE(RANK(rounds_cum_time[[#This Row],[32]],rounds_cum_time[32],1),"."))</f>
        <v>7.</v>
      </c>
      <c r="AP10" s="130" t="str">
        <f>IF(ISBLANK(laps_times[[#This Row],[33]]),"DNF",CONCATENATE(RANK(rounds_cum_time[[#This Row],[33]],rounds_cum_time[33],1),"."))</f>
        <v>7.</v>
      </c>
      <c r="AQ10" s="130" t="str">
        <f>IF(ISBLANK(laps_times[[#This Row],[34]]),"DNF",CONCATENATE(RANK(rounds_cum_time[[#This Row],[34]],rounds_cum_time[34],1),"."))</f>
        <v>7.</v>
      </c>
      <c r="AR10" s="130" t="str">
        <f>IF(ISBLANK(laps_times[[#This Row],[35]]),"DNF",CONCATENATE(RANK(rounds_cum_time[[#This Row],[35]],rounds_cum_time[35],1),"."))</f>
        <v>7.</v>
      </c>
      <c r="AS10" s="130" t="str">
        <f>IF(ISBLANK(laps_times[[#This Row],[36]]),"DNF",CONCATENATE(RANK(rounds_cum_time[[#This Row],[36]],rounds_cum_time[36],1),"."))</f>
        <v>7.</v>
      </c>
      <c r="AT10" s="130" t="str">
        <f>IF(ISBLANK(laps_times[[#This Row],[37]]),"DNF",CONCATENATE(RANK(rounds_cum_time[[#This Row],[37]],rounds_cum_time[37],1),"."))</f>
        <v>7.</v>
      </c>
      <c r="AU10" s="130" t="str">
        <f>IF(ISBLANK(laps_times[[#This Row],[38]]),"DNF",CONCATENATE(RANK(rounds_cum_time[[#This Row],[38]],rounds_cum_time[38],1),"."))</f>
        <v>7.</v>
      </c>
      <c r="AV10" s="130" t="str">
        <f>IF(ISBLANK(laps_times[[#This Row],[39]]),"DNF",CONCATENATE(RANK(rounds_cum_time[[#This Row],[39]],rounds_cum_time[39],1),"."))</f>
        <v>7.</v>
      </c>
      <c r="AW10" s="130" t="str">
        <f>IF(ISBLANK(laps_times[[#This Row],[40]]),"DNF",CONCATENATE(RANK(rounds_cum_time[[#This Row],[40]],rounds_cum_time[40],1),"."))</f>
        <v>6.</v>
      </c>
      <c r="AX10" s="130" t="str">
        <f>IF(ISBLANK(laps_times[[#This Row],[41]]),"DNF",CONCATENATE(RANK(rounds_cum_time[[#This Row],[41]],rounds_cum_time[41],1),"."))</f>
        <v>6.</v>
      </c>
      <c r="AY10" s="130" t="str">
        <f>IF(ISBLANK(laps_times[[#This Row],[42]]),"DNF",CONCATENATE(RANK(rounds_cum_time[[#This Row],[42]],rounds_cum_time[42],1),"."))</f>
        <v>6.</v>
      </c>
      <c r="AZ10" s="130" t="str">
        <f>IF(ISBLANK(laps_times[[#This Row],[43]]),"DNF",CONCATENATE(RANK(rounds_cum_time[[#This Row],[43]],rounds_cum_time[43],1),"."))</f>
        <v>6.</v>
      </c>
      <c r="BA10" s="130" t="str">
        <f>IF(ISBLANK(laps_times[[#This Row],[44]]),"DNF",CONCATENATE(RANK(rounds_cum_time[[#This Row],[44]],rounds_cum_time[44],1),"."))</f>
        <v>6.</v>
      </c>
      <c r="BB10" s="130" t="str">
        <f>IF(ISBLANK(laps_times[[#This Row],[45]]),"DNF",CONCATENATE(RANK(rounds_cum_time[[#This Row],[45]],rounds_cum_time[45],1),"."))</f>
        <v>6.</v>
      </c>
      <c r="BC10" s="130" t="str">
        <f>IF(ISBLANK(laps_times[[#This Row],[46]]),"DNF",CONCATENATE(RANK(rounds_cum_time[[#This Row],[46]],rounds_cum_time[46],1),"."))</f>
        <v>6.</v>
      </c>
      <c r="BD10" s="130" t="str">
        <f>IF(ISBLANK(laps_times[[#This Row],[47]]),"DNF",CONCATENATE(RANK(rounds_cum_time[[#This Row],[47]],rounds_cum_time[47],1),"."))</f>
        <v>6.</v>
      </c>
      <c r="BE10" s="130" t="str">
        <f>IF(ISBLANK(laps_times[[#This Row],[48]]),"DNF",CONCATENATE(RANK(rounds_cum_time[[#This Row],[48]],rounds_cum_time[48],1),"."))</f>
        <v>6.</v>
      </c>
      <c r="BF10" s="130" t="str">
        <f>IF(ISBLANK(laps_times[[#This Row],[49]]),"DNF",CONCATENATE(RANK(rounds_cum_time[[#This Row],[49]],rounds_cum_time[49],1),"."))</f>
        <v>6.</v>
      </c>
      <c r="BG10" s="130" t="str">
        <f>IF(ISBLANK(laps_times[[#This Row],[50]]),"DNF",CONCATENATE(RANK(rounds_cum_time[[#This Row],[50]],rounds_cum_time[50],1),"."))</f>
        <v>6.</v>
      </c>
      <c r="BH10" s="130" t="str">
        <f>IF(ISBLANK(laps_times[[#This Row],[51]]),"DNF",CONCATENATE(RANK(rounds_cum_time[[#This Row],[51]],rounds_cum_time[51],1),"."))</f>
        <v>6.</v>
      </c>
      <c r="BI10" s="130" t="str">
        <f>IF(ISBLANK(laps_times[[#This Row],[52]]),"DNF",CONCATENATE(RANK(rounds_cum_time[[#This Row],[52]],rounds_cum_time[52],1),"."))</f>
        <v>7.</v>
      </c>
      <c r="BJ10" s="130" t="str">
        <f>IF(ISBLANK(laps_times[[#This Row],[53]]),"DNF",CONCATENATE(RANK(rounds_cum_time[[#This Row],[53]],rounds_cum_time[53],1),"."))</f>
        <v>7.</v>
      </c>
      <c r="BK10" s="130" t="str">
        <f>IF(ISBLANK(laps_times[[#This Row],[54]]),"DNF",CONCATENATE(RANK(rounds_cum_time[[#This Row],[54]],rounds_cum_time[54],1),"."))</f>
        <v>7.</v>
      </c>
      <c r="BL10" s="130" t="str">
        <f>IF(ISBLANK(laps_times[[#This Row],[55]]),"DNF",CONCATENATE(RANK(rounds_cum_time[[#This Row],[55]],rounds_cum_time[55],1),"."))</f>
        <v>7.</v>
      </c>
      <c r="BM10" s="130" t="str">
        <f>IF(ISBLANK(laps_times[[#This Row],[56]]),"DNF",CONCATENATE(RANK(rounds_cum_time[[#This Row],[56]],rounds_cum_time[56],1),"."))</f>
        <v>7.</v>
      </c>
      <c r="BN10" s="130" t="str">
        <f>IF(ISBLANK(laps_times[[#This Row],[57]]),"DNF",CONCATENATE(RANK(rounds_cum_time[[#This Row],[57]],rounds_cum_time[57],1),"."))</f>
        <v>7.</v>
      </c>
      <c r="BO10" s="130" t="str">
        <f>IF(ISBLANK(laps_times[[#This Row],[58]]),"DNF",CONCATENATE(RANK(rounds_cum_time[[#This Row],[58]],rounds_cum_time[58],1),"."))</f>
        <v>7.</v>
      </c>
      <c r="BP10" s="130" t="str">
        <f>IF(ISBLANK(laps_times[[#This Row],[59]]),"DNF",CONCATENATE(RANK(rounds_cum_time[[#This Row],[59]],rounds_cum_time[59],1),"."))</f>
        <v>7.</v>
      </c>
      <c r="BQ10" s="130" t="str">
        <f>IF(ISBLANK(laps_times[[#This Row],[60]]),"DNF",CONCATENATE(RANK(rounds_cum_time[[#This Row],[60]],rounds_cum_time[60],1),"."))</f>
        <v>7.</v>
      </c>
      <c r="BR10" s="130" t="str">
        <f>IF(ISBLANK(laps_times[[#This Row],[61]]),"DNF",CONCATENATE(RANK(rounds_cum_time[[#This Row],[61]],rounds_cum_time[61],1),"."))</f>
        <v>7.</v>
      </c>
      <c r="BS10" s="130" t="str">
        <f>IF(ISBLANK(laps_times[[#This Row],[62]]),"DNF",CONCATENATE(RANK(rounds_cum_time[[#This Row],[62]],rounds_cum_time[62],1),"."))</f>
        <v>7.</v>
      </c>
      <c r="BT10" s="131" t="str">
        <f>IF(ISBLANK(laps_times[[#This Row],[63]]),"DNF",CONCATENATE(RANK(rounds_cum_time[[#This Row],[63]],rounds_cum_time[63],1),"."))</f>
        <v>7.</v>
      </c>
      <c r="BU10" s="131" t="str">
        <f>IF(ISBLANK(laps_times[[#This Row],[64]]),"DNF",CONCATENATE(RANK(rounds_cum_time[[#This Row],[64]],rounds_cum_time[64],1),"."))</f>
        <v>7.</v>
      </c>
    </row>
    <row r="11" spans="2:73" x14ac:dyDescent="0.2">
      <c r="B11" s="124">
        <f>laps_times[[#This Row],[poř]]</f>
        <v>8</v>
      </c>
      <c r="C11" s="129">
        <f>laps_times[[#This Row],[s.č.]]</f>
        <v>36</v>
      </c>
      <c r="D11" s="125" t="str">
        <f>laps_times[[#This Row],[jméno]]</f>
        <v>Heřmánek Martin</v>
      </c>
      <c r="E11" s="126">
        <f>laps_times[[#This Row],[roč]]</f>
        <v>1986</v>
      </c>
      <c r="F11" s="126" t="str">
        <f>laps_times[[#This Row],[kat]]</f>
        <v>M30</v>
      </c>
      <c r="G11" s="126">
        <f>laps_times[[#This Row],[poř_kat]]</f>
        <v>4</v>
      </c>
      <c r="H11" s="125" t="str">
        <f>IF(ISBLANK(laps_times[[#This Row],[klub]]),"-",laps_times[[#This Row],[klub]])</f>
        <v>-</v>
      </c>
      <c r="I11" s="161">
        <f>laps_times[[#This Row],[celk. čas]]</f>
        <v>0.1240150462962963</v>
      </c>
      <c r="J11" s="130" t="str">
        <f>IF(ISBLANK(laps_times[[#This Row],[1]]),"DNF",CONCATENATE(RANK(rounds_cum_time[[#This Row],[1]],rounds_cum_time[1],1),"."))</f>
        <v>8.</v>
      </c>
      <c r="K11" s="130" t="str">
        <f>IF(ISBLANK(laps_times[[#This Row],[2]]),"DNF",CONCATENATE(RANK(rounds_cum_time[[#This Row],[2]],rounds_cum_time[2],1),"."))</f>
        <v>10.</v>
      </c>
      <c r="L11" s="130" t="str">
        <f>IF(ISBLANK(laps_times[[#This Row],[3]]),"DNF",CONCATENATE(RANK(rounds_cum_time[[#This Row],[3]],rounds_cum_time[3],1),"."))</f>
        <v>11.</v>
      </c>
      <c r="M11" s="130" t="str">
        <f>IF(ISBLANK(laps_times[[#This Row],[4]]),"DNF",CONCATENATE(RANK(rounds_cum_time[[#This Row],[4]],rounds_cum_time[4],1),"."))</f>
        <v>10.</v>
      </c>
      <c r="N11" s="130" t="str">
        <f>IF(ISBLANK(laps_times[[#This Row],[5]]),"DNF",CONCATENATE(RANK(rounds_cum_time[[#This Row],[5]],rounds_cum_time[5],1),"."))</f>
        <v>13.</v>
      </c>
      <c r="O11" s="130" t="str">
        <f>IF(ISBLANK(laps_times[[#This Row],[6]]),"DNF",CONCATENATE(RANK(rounds_cum_time[[#This Row],[6]],rounds_cum_time[6],1),"."))</f>
        <v>13.</v>
      </c>
      <c r="P11" s="130" t="str">
        <f>IF(ISBLANK(laps_times[[#This Row],[7]]),"DNF",CONCATENATE(RANK(rounds_cum_time[[#This Row],[7]],rounds_cum_time[7],1),"."))</f>
        <v>13.</v>
      </c>
      <c r="Q11" s="130" t="str">
        <f>IF(ISBLANK(laps_times[[#This Row],[8]]),"DNF",CONCATENATE(RANK(rounds_cum_time[[#This Row],[8]],rounds_cum_time[8],1),"."))</f>
        <v>11.</v>
      </c>
      <c r="R11" s="130" t="str">
        <f>IF(ISBLANK(laps_times[[#This Row],[9]]),"DNF",CONCATENATE(RANK(rounds_cum_time[[#This Row],[9]],rounds_cum_time[9],1),"."))</f>
        <v>11.</v>
      </c>
      <c r="S11" s="130" t="str">
        <f>IF(ISBLANK(laps_times[[#This Row],[10]]),"DNF",CONCATENATE(RANK(rounds_cum_time[[#This Row],[10]],rounds_cum_time[10],1),"."))</f>
        <v>11.</v>
      </c>
      <c r="T11" s="130" t="str">
        <f>IF(ISBLANK(laps_times[[#This Row],[11]]),"DNF",CONCATENATE(RANK(rounds_cum_time[[#This Row],[11]],rounds_cum_time[11],1),"."))</f>
        <v>11.</v>
      </c>
      <c r="U11" s="130" t="str">
        <f>IF(ISBLANK(laps_times[[#This Row],[12]]),"DNF",CONCATENATE(RANK(rounds_cum_time[[#This Row],[12]],rounds_cum_time[12],1),"."))</f>
        <v>11.</v>
      </c>
      <c r="V11" s="130" t="str">
        <f>IF(ISBLANK(laps_times[[#This Row],[13]]),"DNF",CONCATENATE(RANK(rounds_cum_time[[#This Row],[13]],rounds_cum_time[13],1),"."))</f>
        <v>10.</v>
      </c>
      <c r="W11" s="130" t="str">
        <f>IF(ISBLANK(laps_times[[#This Row],[14]]),"DNF",CONCATENATE(RANK(rounds_cum_time[[#This Row],[14]],rounds_cum_time[14],1),"."))</f>
        <v>10.</v>
      </c>
      <c r="X11" s="130" t="str">
        <f>IF(ISBLANK(laps_times[[#This Row],[15]]),"DNF",CONCATENATE(RANK(rounds_cum_time[[#This Row],[15]],rounds_cum_time[15],1),"."))</f>
        <v>10.</v>
      </c>
      <c r="Y11" s="130" t="str">
        <f>IF(ISBLANK(laps_times[[#This Row],[16]]),"DNF",CONCATENATE(RANK(rounds_cum_time[[#This Row],[16]],rounds_cum_time[16],1),"."))</f>
        <v>10.</v>
      </c>
      <c r="Z11" s="130" t="str">
        <f>IF(ISBLANK(laps_times[[#This Row],[17]]),"DNF",CONCATENATE(RANK(rounds_cum_time[[#This Row],[17]],rounds_cum_time[17],1),"."))</f>
        <v>9.</v>
      </c>
      <c r="AA11" s="130" t="str">
        <f>IF(ISBLANK(laps_times[[#This Row],[18]]),"DNF",CONCATENATE(RANK(rounds_cum_time[[#This Row],[18]],rounds_cum_time[18],1),"."))</f>
        <v>9.</v>
      </c>
      <c r="AB11" s="130" t="str">
        <f>IF(ISBLANK(laps_times[[#This Row],[19]]),"DNF",CONCATENATE(RANK(rounds_cum_time[[#This Row],[19]],rounds_cum_time[19],1),"."))</f>
        <v>9.</v>
      </c>
      <c r="AC11" s="130" t="str">
        <f>IF(ISBLANK(laps_times[[#This Row],[20]]),"DNF",CONCATENATE(RANK(rounds_cum_time[[#This Row],[20]],rounds_cum_time[20],1),"."))</f>
        <v>9.</v>
      </c>
      <c r="AD11" s="130" t="str">
        <f>IF(ISBLANK(laps_times[[#This Row],[21]]),"DNF",CONCATENATE(RANK(rounds_cum_time[[#This Row],[21]],rounds_cum_time[21],1),"."))</f>
        <v>9.</v>
      </c>
      <c r="AE11" s="130" t="str">
        <f>IF(ISBLANK(laps_times[[#This Row],[22]]),"DNF",CONCATENATE(RANK(rounds_cum_time[[#This Row],[22]],rounds_cum_time[22],1),"."))</f>
        <v>9.</v>
      </c>
      <c r="AF11" s="130" t="str">
        <f>IF(ISBLANK(laps_times[[#This Row],[23]]),"DNF",CONCATENATE(RANK(rounds_cum_time[[#This Row],[23]],rounds_cum_time[23],1),"."))</f>
        <v>9.</v>
      </c>
      <c r="AG11" s="130" t="str">
        <f>IF(ISBLANK(laps_times[[#This Row],[24]]),"DNF",CONCATENATE(RANK(rounds_cum_time[[#This Row],[24]],rounds_cum_time[24],1),"."))</f>
        <v>9.</v>
      </c>
      <c r="AH11" s="130" t="str">
        <f>IF(ISBLANK(laps_times[[#This Row],[25]]),"DNF",CONCATENATE(RANK(rounds_cum_time[[#This Row],[25]],rounds_cum_time[25],1),"."))</f>
        <v>9.</v>
      </c>
      <c r="AI11" s="130" t="str">
        <f>IF(ISBLANK(laps_times[[#This Row],[26]]),"DNF",CONCATENATE(RANK(rounds_cum_time[[#This Row],[26]],rounds_cum_time[26],1),"."))</f>
        <v>9.</v>
      </c>
      <c r="AJ11" s="130" t="str">
        <f>IF(ISBLANK(laps_times[[#This Row],[27]]),"DNF",CONCATENATE(RANK(rounds_cum_time[[#This Row],[27]],rounds_cum_time[27],1),"."))</f>
        <v>9.</v>
      </c>
      <c r="AK11" s="130" t="str">
        <f>IF(ISBLANK(laps_times[[#This Row],[28]]),"DNF",CONCATENATE(RANK(rounds_cum_time[[#This Row],[28]],rounds_cum_time[28],1),"."))</f>
        <v>9.</v>
      </c>
      <c r="AL11" s="130" t="str">
        <f>IF(ISBLANK(laps_times[[#This Row],[29]]),"DNF",CONCATENATE(RANK(rounds_cum_time[[#This Row],[29]],rounds_cum_time[29],1),"."))</f>
        <v>9.</v>
      </c>
      <c r="AM11" s="130" t="str">
        <f>IF(ISBLANK(laps_times[[#This Row],[30]]),"DNF",CONCATENATE(RANK(rounds_cum_time[[#This Row],[30]],rounds_cum_time[30],1),"."))</f>
        <v>9.</v>
      </c>
      <c r="AN11" s="130" t="str">
        <f>IF(ISBLANK(laps_times[[#This Row],[31]]),"DNF",CONCATENATE(RANK(rounds_cum_time[[#This Row],[31]],rounds_cum_time[31],1),"."))</f>
        <v>9.</v>
      </c>
      <c r="AO11" s="130" t="str">
        <f>IF(ISBLANK(laps_times[[#This Row],[32]]),"DNF",CONCATENATE(RANK(rounds_cum_time[[#This Row],[32]],rounds_cum_time[32],1),"."))</f>
        <v>9.</v>
      </c>
      <c r="AP11" s="130" t="str">
        <f>IF(ISBLANK(laps_times[[#This Row],[33]]),"DNF",CONCATENATE(RANK(rounds_cum_time[[#This Row],[33]],rounds_cum_time[33],1),"."))</f>
        <v>9.</v>
      </c>
      <c r="AQ11" s="130" t="str">
        <f>IF(ISBLANK(laps_times[[#This Row],[34]]),"DNF",CONCATENATE(RANK(rounds_cum_time[[#This Row],[34]],rounds_cum_time[34],1),"."))</f>
        <v>9.</v>
      </c>
      <c r="AR11" s="130" t="str">
        <f>IF(ISBLANK(laps_times[[#This Row],[35]]),"DNF",CONCATENATE(RANK(rounds_cum_time[[#This Row],[35]],rounds_cum_time[35],1),"."))</f>
        <v>9.</v>
      </c>
      <c r="AS11" s="130" t="str">
        <f>IF(ISBLANK(laps_times[[#This Row],[36]]),"DNF",CONCATENATE(RANK(rounds_cum_time[[#This Row],[36]],rounds_cum_time[36],1),"."))</f>
        <v>9.</v>
      </c>
      <c r="AT11" s="130" t="str">
        <f>IF(ISBLANK(laps_times[[#This Row],[37]]),"DNF",CONCATENATE(RANK(rounds_cum_time[[#This Row],[37]],rounds_cum_time[37],1),"."))</f>
        <v>9.</v>
      </c>
      <c r="AU11" s="130" t="str">
        <f>IF(ISBLANK(laps_times[[#This Row],[38]]),"DNF",CONCATENATE(RANK(rounds_cum_time[[#This Row],[38]],rounds_cum_time[38],1),"."))</f>
        <v>9.</v>
      </c>
      <c r="AV11" s="130" t="str">
        <f>IF(ISBLANK(laps_times[[#This Row],[39]]),"DNF",CONCATENATE(RANK(rounds_cum_time[[#This Row],[39]],rounds_cum_time[39],1),"."))</f>
        <v>9.</v>
      </c>
      <c r="AW11" s="130" t="str">
        <f>IF(ISBLANK(laps_times[[#This Row],[40]]),"DNF",CONCATENATE(RANK(rounds_cum_time[[#This Row],[40]],rounds_cum_time[40],1),"."))</f>
        <v>9.</v>
      </c>
      <c r="AX11" s="130" t="str">
        <f>IF(ISBLANK(laps_times[[#This Row],[41]]),"DNF",CONCATENATE(RANK(rounds_cum_time[[#This Row],[41]],rounds_cum_time[41],1),"."))</f>
        <v>9.</v>
      </c>
      <c r="AY11" s="130" t="str">
        <f>IF(ISBLANK(laps_times[[#This Row],[42]]),"DNF",CONCATENATE(RANK(rounds_cum_time[[#This Row],[42]],rounds_cum_time[42],1),"."))</f>
        <v>9.</v>
      </c>
      <c r="AZ11" s="130" t="str">
        <f>IF(ISBLANK(laps_times[[#This Row],[43]]),"DNF",CONCATENATE(RANK(rounds_cum_time[[#This Row],[43]],rounds_cum_time[43],1),"."))</f>
        <v>9.</v>
      </c>
      <c r="BA11" s="130" t="str">
        <f>IF(ISBLANK(laps_times[[#This Row],[44]]),"DNF",CONCATENATE(RANK(rounds_cum_time[[#This Row],[44]],rounds_cum_time[44],1),"."))</f>
        <v>9.</v>
      </c>
      <c r="BB11" s="130" t="str">
        <f>IF(ISBLANK(laps_times[[#This Row],[45]]),"DNF",CONCATENATE(RANK(rounds_cum_time[[#This Row],[45]],rounds_cum_time[45],1),"."))</f>
        <v>9.</v>
      </c>
      <c r="BC11" s="130" t="str">
        <f>IF(ISBLANK(laps_times[[#This Row],[46]]),"DNF",CONCATENATE(RANK(rounds_cum_time[[#This Row],[46]],rounds_cum_time[46],1),"."))</f>
        <v>10.</v>
      </c>
      <c r="BD11" s="130" t="str">
        <f>IF(ISBLANK(laps_times[[#This Row],[47]]),"DNF",CONCATENATE(RANK(rounds_cum_time[[#This Row],[47]],rounds_cum_time[47],1),"."))</f>
        <v>10.</v>
      </c>
      <c r="BE11" s="130" t="str">
        <f>IF(ISBLANK(laps_times[[#This Row],[48]]),"DNF",CONCATENATE(RANK(rounds_cum_time[[#This Row],[48]],rounds_cum_time[48],1),"."))</f>
        <v>10.</v>
      </c>
      <c r="BF11" s="130" t="str">
        <f>IF(ISBLANK(laps_times[[#This Row],[49]]),"DNF",CONCATENATE(RANK(rounds_cum_time[[#This Row],[49]],rounds_cum_time[49],1),"."))</f>
        <v>10.</v>
      </c>
      <c r="BG11" s="130" t="str">
        <f>IF(ISBLANK(laps_times[[#This Row],[50]]),"DNF",CONCATENATE(RANK(rounds_cum_time[[#This Row],[50]],rounds_cum_time[50],1),"."))</f>
        <v>9.</v>
      </c>
      <c r="BH11" s="130" t="str">
        <f>IF(ISBLANK(laps_times[[#This Row],[51]]),"DNF",CONCATENATE(RANK(rounds_cum_time[[#This Row],[51]],rounds_cum_time[51],1),"."))</f>
        <v>9.</v>
      </c>
      <c r="BI11" s="130" t="str">
        <f>IF(ISBLANK(laps_times[[#This Row],[52]]),"DNF",CONCATENATE(RANK(rounds_cum_time[[#This Row],[52]],rounds_cum_time[52],1),"."))</f>
        <v>9.</v>
      </c>
      <c r="BJ11" s="130" t="str">
        <f>IF(ISBLANK(laps_times[[#This Row],[53]]),"DNF",CONCATENATE(RANK(rounds_cum_time[[#This Row],[53]],rounds_cum_time[53],1),"."))</f>
        <v>9.</v>
      </c>
      <c r="BK11" s="130" t="str">
        <f>IF(ISBLANK(laps_times[[#This Row],[54]]),"DNF",CONCATENATE(RANK(rounds_cum_time[[#This Row],[54]],rounds_cum_time[54],1),"."))</f>
        <v>8.</v>
      </c>
      <c r="BL11" s="130" t="str">
        <f>IF(ISBLANK(laps_times[[#This Row],[55]]),"DNF",CONCATENATE(RANK(rounds_cum_time[[#This Row],[55]],rounds_cum_time[55],1),"."))</f>
        <v>8.</v>
      </c>
      <c r="BM11" s="130" t="str">
        <f>IF(ISBLANK(laps_times[[#This Row],[56]]),"DNF",CONCATENATE(RANK(rounds_cum_time[[#This Row],[56]],rounds_cum_time[56],1),"."))</f>
        <v>8.</v>
      </c>
      <c r="BN11" s="130" t="str">
        <f>IF(ISBLANK(laps_times[[#This Row],[57]]),"DNF",CONCATENATE(RANK(rounds_cum_time[[#This Row],[57]],rounds_cum_time[57],1),"."))</f>
        <v>8.</v>
      </c>
      <c r="BO11" s="130" t="str">
        <f>IF(ISBLANK(laps_times[[#This Row],[58]]),"DNF",CONCATENATE(RANK(rounds_cum_time[[#This Row],[58]],rounds_cum_time[58],1),"."))</f>
        <v>8.</v>
      </c>
      <c r="BP11" s="130" t="str">
        <f>IF(ISBLANK(laps_times[[#This Row],[59]]),"DNF",CONCATENATE(RANK(rounds_cum_time[[#This Row],[59]],rounds_cum_time[59],1),"."))</f>
        <v>8.</v>
      </c>
      <c r="BQ11" s="130" t="str">
        <f>IF(ISBLANK(laps_times[[#This Row],[60]]),"DNF",CONCATENATE(RANK(rounds_cum_time[[#This Row],[60]],rounds_cum_time[60],1),"."))</f>
        <v>8.</v>
      </c>
      <c r="BR11" s="130" t="str">
        <f>IF(ISBLANK(laps_times[[#This Row],[61]]),"DNF",CONCATENATE(RANK(rounds_cum_time[[#This Row],[61]],rounds_cum_time[61],1),"."))</f>
        <v>8.</v>
      </c>
      <c r="BS11" s="130" t="str">
        <f>IF(ISBLANK(laps_times[[#This Row],[62]]),"DNF",CONCATENATE(RANK(rounds_cum_time[[#This Row],[62]],rounds_cum_time[62],1),"."))</f>
        <v>8.</v>
      </c>
      <c r="BT11" s="131" t="str">
        <f>IF(ISBLANK(laps_times[[#This Row],[63]]),"DNF",CONCATENATE(RANK(rounds_cum_time[[#This Row],[63]],rounds_cum_time[63],1),"."))</f>
        <v>8.</v>
      </c>
      <c r="BU11" s="131" t="str">
        <f>IF(ISBLANK(laps_times[[#This Row],[64]]),"DNF",CONCATENATE(RANK(rounds_cum_time[[#This Row],[64]],rounds_cum_time[64],1),"."))</f>
        <v>8.</v>
      </c>
    </row>
    <row r="12" spans="2:73" x14ac:dyDescent="0.2">
      <c r="B12" s="124">
        <f>laps_times[[#This Row],[poř]]</f>
        <v>9</v>
      </c>
      <c r="C12" s="129">
        <f>laps_times[[#This Row],[s.č.]]</f>
        <v>37</v>
      </c>
      <c r="D12" s="125" t="str">
        <f>laps_times[[#This Row],[jméno]]</f>
        <v>Hokeš Martin</v>
      </c>
      <c r="E12" s="126">
        <f>laps_times[[#This Row],[roč]]</f>
        <v>1977</v>
      </c>
      <c r="F12" s="126" t="str">
        <f>laps_times[[#This Row],[kat]]</f>
        <v>M40</v>
      </c>
      <c r="G12" s="126">
        <f>laps_times[[#This Row],[poř_kat]]</f>
        <v>5</v>
      </c>
      <c r="H12" s="125" t="str">
        <f>IF(ISBLANK(laps_times[[#This Row],[klub]]),"-",laps_times[[#This Row],[klub]])</f>
        <v>-</v>
      </c>
      <c r="I12" s="161">
        <f>laps_times[[#This Row],[celk. čas]]</f>
        <v>0.12477662037037036</v>
      </c>
      <c r="J12" s="130" t="str">
        <f>IF(ISBLANK(laps_times[[#This Row],[1]]),"DNF",CONCATENATE(RANK(rounds_cum_time[[#This Row],[1]],rounds_cum_time[1],1),"."))</f>
        <v>9.</v>
      </c>
      <c r="K12" s="130" t="str">
        <f>IF(ISBLANK(laps_times[[#This Row],[2]]),"DNF",CONCATENATE(RANK(rounds_cum_time[[#This Row],[2]],rounds_cum_time[2],1),"."))</f>
        <v>11.</v>
      </c>
      <c r="L12" s="130" t="str">
        <f>IF(ISBLANK(laps_times[[#This Row],[3]]),"DNF",CONCATENATE(RANK(rounds_cum_time[[#This Row],[3]],rounds_cum_time[3],1),"."))</f>
        <v>12.</v>
      </c>
      <c r="M12" s="130" t="str">
        <f>IF(ISBLANK(laps_times[[#This Row],[4]]),"DNF",CONCATENATE(RANK(rounds_cum_time[[#This Row],[4]],rounds_cum_time[4],1),"."))</f>
        <v>11.</v>
      </c>
      <c r="N12" s="130" t="str">
        <f>IF(ISBLANK(laps_times[[#This Row],[5]]),"DNF",CONCATENATE(RANK(rounds_cum_time[[#This Row],[5]],rounds_cum_time[5],1),"."))</f>
        <v>11.</v>
      </c>
      <c r="O12" s="130" t="str">
        <f>IF(ISBLANK(laps_times[[#This Row],[6]]),"DNF",CONCATENATE(RANK(rounds_cum_time[[#This Row],[6]],rounds_cum_time[6],1),"."))</f>
        <v>11.</v>
      </c>
      <c r="P12" s="130" t="str">
        <f>IF(ISBLANK(laps_times[[#This Row],[7]]),"DNF",CONCATENATE(RANK(rounds_cum_time[[#This Row],[7]],rounds_cum_time[7],1),"."))</f>
        <v>11.</v>
      </c>
      <c r="Q12" s="130" t="str">
        <f>IF(ISBLANK(laps_times[[#This Row],[8]]),"DNF",CONCATENATE(RANK(rounds_cum_time[[#This Row],[8]],rounds_cum_time[8],1),"."))</f>
        <v>12.</v>
      </c>
      <c r="R12" s="130" t="str">
        <f>IF(ISBLANK(laps_times[[#This Row],[9]]),"DNF",CONCATENATE(RANK(rounds_cum_time[[#This Row],[9]],rounds_cum_time[9],1),"."))</f>
        <v>12.</v>
      </c>
      <c r="S12" s="130" t="str">
        <f>IF(ISBLANK(laps_times[[#This Row],[10]]),"DNF",CONCATENATE(RANK(rounds_cum_time[[#This Row],[10]],rounds_cum_time[10],1),"."))</f>
        <v>13.</v>
      </c>
      <c r="T12" s="130" t="str">
        <f>IF(ISBLANK(laps_times[[#This Row],[11]]),"DNF",CONCATENATE(RANK(rounds_cum_time[[#This Row],[11]],rounds_cum_time[11],1),"."))</f>
        <v>13.</v>
      </c>
      <c r="U12" s="130" t="str">
        <f>IF(ISBLANK(laps_times[[#This Row],[12]]),"DNF",CONCATENATE(RANK(rounds_cum_time[[#This Row],[12]],rounds_cum_time[12],1),"."))</f>
        <v>13.</v>
      </c>
      <c r="V12" s="130" t="str">
        <f>IF(ISBLANK(laps_times[[#This Row],[13]]),"DNF",CONCATENATE(RANK(rounds_cum_time[[#This Row],[13]],rounds_cum_time[13],1),"."))</f>
        <v>13.</v>
      </c>
      <c r="W12" s="130" t="str">
        <f>IF(ISBLANK(laps_times[[#This Row],[14]]),"DNF",CONCATENATE(RANK(rounds_cum_time[[#This Row],[14]],rounds_cum_time[14],1),"."))</f>
        <v>13.</v>
      </c>
      <c r="X12" s="130" t="str">
        <f>IF(ISBLANK(laps_times[[#This Row],[15]]),"DNF",CONCATENATE(RANK(rounds_cum_time[[#This Row],[15]],rounds_cum_time[15],1),"."))</f>
        <v>13.</v>
      </c>
      <c r="Y12" s="130" t="str">
        <f>IF(ISBLANK(laps_times[[#This Row],[16]]),"DNF",CONCATENATE(RANK(rounds_cum_time[[#This Row],[16]],rounds_cum_time[16],1),"."))</f>
        <v>12.</v>
      </c>
      <c r="Z12" s="130" t="str">
        <f>IF(ISBLANK(laps_times[[#This Row],[17]]),"DNF",CONCATENATE(RANK(rounds_cum_time[[#This Row],[17]],rounds_cum_time[17],1),"."))</f>
        <v>12.</v>
      </c>
      <c r="AA12" s="130" t="str">
        <f>IF(ISBLANK(laps_times[[#This Row],[18]]),"DNF",CONCATENATE(RANK(rounds_cum_time[[#This Row],[18]],rounds_cum_time[18],1),"."))</f>
        <v>12.</v>
      </c>
      <c r="AB12" s="130" t="str">
        <f>IF(ISBLANK(laps_times[[#This Row],[19]]),"DNF",CONCATENATE(RANK(rounds_cum_time[[#This Row],[19]],rounds_cum_time[19],1),"."))</f>
        <v>12.</v>
      </c>
      <c r="AC12" s="130" t="str">
        <f>IF(ISBLANK(laps_times[[#This Row],[20]]),"DNF",CONCATENATE(RANK(rounds_cum_time[[#This Row],[20]],rounds_cum_time[20],1),"."))</f>
        <v>12.</v>
      </c>
      <c r="AD12" s="130" t="str">
        <f>IF(ISBLANK(laps_times[[#This Row],[21]]),"DNF",CONCATENATE(RANK(rounds_cum_time[[#This Row],[21]],rounds_cum_time[21],1),"."))</f>
        <v>12.</v>
      </c>
      <c r="AE12" s="130" t="str">
        <f>IF(ISBLANK(laps_times[[#This Row],[22]]),"DNF",CONCATENATE(RANK(rounds_cum_time[[#This Row],[22]],rounds_cum_time[22],1),"."))</f>
        <v>12.</v>
      </c>
      <c r="AF12" s="130" t="str">
        <f>IF(ISBLANK(laps_times[[#This Row],[23]]),"DNF",CONCATENATE(RANK(rounds_cum_time[[#This Row],[23]],rounds_cum_time[23],1),"."))</f>
        <v>12.</v>
      </c>
      <c r="AG12" s="130" t="str">
        <f>IF(ISBLANK(laps_times[[#This Row],[24]]),"DNF",CONCATENATE(RANK(rounds_cum_time[[#This Row],[24]],rounds_cum_time[24],1),"."))</f>
        <v>12.</v>
      </c>
      <c r="AH12" s="130" t="str">
        <f>IF(ISBLANK(laps_times[[#This Row],[25]]),"DNF",CONCATENATE(RANK(rounds_cum_time[[#This Row],[25]],rounds_cum_time[25],1),"."))</f>
        <v>11.</v>
      </c>
      <c r="AI12" s="130" t="str">
        <f>IF(ISBLANK(laps_times[[#This Row],[26]]),"DNF",CONCATENATE(RANK(rounds_cum_time[[#This Row],[26]],rounds_cum_time[26],1),"."))</f>
        <v>11.</v>
      </c>
      <c r="AJ12" s="130" t="str">
        <f>IF(ISBLANK(laps_times[[#This Row],[27]]),"DNF",CONCATENATE(RANK(rounds_cum_time[[#This Row],[27]],rounds_cum_time[27],1),"."))</f>
        <v>11.</v>
      </c>
      <c r="AK12" s="130" t="str">
        <f>IF(ISBLANK(laps_times[[#This Row],[28]]),"DNF",CONCATENATE(RANK(rounds_cum_time[[#This Row],[28]],rounds_cum_time[28],1),"."))</f>
        <v>11.</v>
      </c>
      <c r="AL12" s="130" t="str">
        <f>IF(ISBLANK(laps_times[[#This Row],[29]]),"DNF",CONCATENATE(RANK(rounds_cum_time[[#This Row],[29]],rounds_cum_time[29],1),"."))</f>
        <v>10.</v>
      </c>
      <c r="AM12" s="130" t="str">
        <f>IF(ISBLANK(laps_times[[#This Row],[30]]),"DNF",CONCATENATE(RANK(rounds_cum_time[[#This Row],[30]],rounds_cum_time[30],1),"."))</f>
        <v>10.</v>
      </c>
      <c r="AN12" s="130" t="str">
        <f>IF(ISBLANK(laps_times[[#This Row],[31]]),"DNF",CONCATENATE(RANK(rounds_cum_time[[#This Row],[31]],rounds_cum_time[31],1),"."))</f>
        <v>10.</v>
      </c>
      <c r="AO12" s="130" t="str">
        <f>IF(ISBLANK(laps_times[[#This Row],[32]]),"DNF",CONCATENATE(RANK(rounds_cum_time[[#This Row],[32]],rounds_cum_time[32],1),"."))</f>
        <v>10.</v>
      </c>
      <c r="AP12" s="130" t="str">
        <f>IF(ISBLANK(laps_times[[#This Row],[33]]),"DNF",CONCATENATE(RANK(rounds_cum_time[[#This Row],[33]],rounds_cum_time[33],1),"."))</f>
        <v>10.</v>
      </c>
      <c r="AQ12" s="130" t="str">
        <f>IF(ISBLANK(laps_times[[#This Row],[34]]),"DNF",CONCATENATE(RANK(rounds_cum_time[[#This Row],[34]],rounds_cum_time[34],1),"."))</f>
        <v>10.</v>
      </c>
      <c r="AR12" s="130" t="str">
        <f>IF(ISBLANK(laps_times[[#This Row],[35]]),"DNF",CONCATENATE(RANK(rounds_cum_time[[#This Row],[35]],rounds_cum_time[35],1),"."))</f>
        <v>10.</v>
      </c>
      <c r="AS12" s="130" t="str">
        <f>IF(ISBLANK(laps_times[[#This Row],[36]]),"DNF",CONCATENATE(RANK(rounds_cum_time[[#This Row],[36]],rounds_cum_time[36],1),"."))</f>
        <v>10.</v>
      </c>
      <c r="AT12" s="130" t="str">
        <f>IF(ISBLANK(laps_times[[#This Row],[37]]),"DNF",CONCATENATE(RANK(rounds_cum_time[[#This Row],[37]],rounds_cum_time[37],1),"."))</f>
        <v>10.</v>
      </c>
      <c r="AU12" s="130" t="str">
        <f>IF(ISBLANK(laps_times[[#This Row],[38]]),"DNF",CONCATENATE(RANK(rounds_cum_time[[#This Row],[38]],rounds_cum_time[38],1),"."))</f>
        <v>10.</v>
      </c>
      <c r="AV12" s="130" t="str">
        <f>IF(ISBLANK(laps_times[[#This Row],[39]]),"DNF",CONCATENATE(RANK(rounds_cum_time[[#This Row],[39]],rounds_cum_time[39],1),"."))</f>
        <v>10.</v>
      </c>
      <c r="AW12" s="130" t="str">
        <f>IF(ISBLANK(laps_times[[#This Row],[40]]),"DNF",CONCATENATE(RANK(rounds_cum_time[[#This Row],[40]],rounds_cum_time[40],1),"."))</f>
        <v>10.</v>
      </c>
      <c r="AX12" s="130" t="str">
        <f>IF(ISBLANK(laps_times[[#This Row],[41]]),"DNF",CONCATENATE(RANK(rounds_cum_time[[#This Row],[41]],rounds_cum_time[41],1),"."))</f>
        <v>10.</v>
      </c>
      <c r="AY12" s="130" t="str">
        <f>IF(ISBLANK(laps_times[[#This Row],[42]]),"DNF",CONCATENATE(RANK(rounds_cum_time[[#This Row],[42]],rounds_cum_time[42],1),"."))</f>
        <v>10.</v>
      </c>
      <c r="AZ12" s="130" t="str">
        <f>IF(ISBLANK(laps_times[[#This Row],[43]]),"DNF",CONCATENATE(RANK(rounds_cum_time[[#This Row],[43]],rounds_cum_time[43],1),"."))</f>
        <v>10.</v>
      </c>
      <c r="BA12" s="130" t="str">
        <f>IF(ISBLANK(laps_times[[#This Row],[44]]),"DNF",CONCATENATE(RANK(rounds_cum_time[[#This Row],[44]],rounds_cum_time[44],1),"."))</f>
        <v>10.</v>
      </c>
      <c r="BB12" s="130" t="str">
        <f>IF(ISBLANK(laps_times[[#This Row],[45]]),"DNF",CONCATENATE(RANK(rounds_cum_time[[#This Row],[45]],rounds_cum_time[45],1),"."))</f>
        <v>10.</v>
      </c>
      <c r="BC12" s="130" t="str">
        <f>IF(ISBLANK(laps_times[[#This Row],[46]]),"DNF",CONCATENATE(RANK(rounds_cum_time[[#This Row],[46]],rounds_cum_time[46],1),"."))</f>
        <v>9.</v>
      </c>
      <c r="BD12" s="130" t="str">
        <f>IF(ISBLANK(laps_times[[#This Row],[47]]),"DNF",CONCATENATE(RANK(rounds_cum_time[[#This Row],[47]],rounds_cum_time[47],1),"."))</f>
        <v>9.</v>
      </c>
      <c r="BE12" s="130" t="str">
        <f>IF(ISBLANK(laps_times[[#This Row],[48]]),"DNF",CONCATENATE(RANK(rounds_cum_time[[#This Row],[48]],rounds_cum_time[48],1),"."))</f>
        <v>9.</v>
      </c>
      <c r="BF12" s="130" t="str">
        <f>IF(ISBLANK(laps_times[[#This Row],[49]]),"DNF",CONCATENATE(RANK(rounds_cum_time[[#This Row],[49]],rounds_cum_time[49],1),"."))</f>
        <v>9.</v>
      </c>
      <c r="BG12" s="130" t="str">
        <f>IF(ISBLANK(laps_times[[#This Row],[50]]),"DNF",CONCATENATE(RANK(rounds_cum_time[[#This Row],[50]],rounds_cum_time[50],1),"."))</f>
        <v>10.</v>
      </c>
      <c r="BH12" s="130" t="str">
        <f>IF(ISBLANK(laps_times[[#This Row],[51]]),"DNF",CONCATENATE(RANK(rounds_cum_time[[#This Row],[51]],rounds_cum_time[51],1),"."))</f>
        <v>10.</v>
      </c>
      <c r="BI12" s="130" t="str">
        <f>IF(ISBLANK(laps_times[[#This Row],[52]]),"DNF",CONCATENATE(RANK(rounds_cum_time[[#This Row],[52]],rounds_cum_time[52],1),"."))</f>
        <v>10.</v>
      </c>
      <c r="BJ12" s="130" t="str">
        <f>IF(ISBLANK(laps_times[[#This Row],[53]]),"DNF",CONCATENATE(RANK(rounds_cum_time[[#This Row],[53]],rounds_cum_time[53],1),"."))</f>
        <v>10.</v>
      </c>
      <c r="BK12" s="130" t="str">
        <f>IF(ISBLANK(laps_times[[#This Row],[54]]),"DNF",CONCATENATE(RANK(rounds_cum_time[[#This Row],[54]],rounds_cum_time[54],1),"."))</f>
        <v>10.</v>
      </c>
      <c r="BL12" s="130" t="str">
        <f>IF(ISBLANK(laps_times[[#This Row],[55]]),"DNF",CONCATENATE(RANK(rounds_cum_time[[#This Row],[55]],rounds_cum_time[55],1),"."))</f>
        <v>10.</v>
      </c>
      <c r="BM12" s="130" t="str">
        <f>IF(ISBLANK(laps_times[[#This Row],[56]]),"DNF",CONCATENATE(RANK(rounds_cum_time[[#This Row],[56]],rounds_cum_time[56],1),"."))</f>
        <v>10.</v>
      </c>
      <c r="BN12" s="130" t="str">
        <f>IF(ISBLANK(laps_times[[#This Row],[57]]),"DNF",CONCATENATE(RANK(rounds_cum_time[[#This Row],[57]],rounds_cum_time[57],1),"."))</f>
        <v>10.</v>
      </c>
      <c r="BO12" s="130" t="str">
        <f>IF(ISBLANK(laps_times[[#This Row],[58]]),"DNF",CONCATENATE(RANK(rounds_cum_time[[#This Row],[58]],rounds_cum_time[58],1),"."))</f>
        <v>10.</v>
      </c>
      <c r="BP12" s="130" t="str">
        <f>IF(ISBLANK(laps_times[[#This Row],[59]]),"DNF",CONCATENATE(RANK(rounds_cum_time[[#This Row],[59]],rounds_cum_time[59],1),"."))</f>
        <v>10.</v>
      </c>
      <c r="BQ12" s="130" t="str">
        <f>IF(ISBLANK(laps_times[[#This Row],[60]]),"DNF",CONCATENATE(RANK(rounds_cum_time[[#This Row],[60]],rounds_cum_time[60],1),"."))</f>
        <v>10.</v>
      </c>
      <c r="BR12" s="130" t="str">
        <f>IF(ISBLANK(laps_times[[#This Row],[61]]),"DNF",CONCATENATE(RANK(rounds_cum_time[[#This Row],[61]],rounds_cum_time[61],1),"."))</f>
        <v>9.</v>
      </c>
      <c r="BS12" s="130" t="str">
        <f>IF(ISBLANK(laps_times[[#This Row],[62]]),"DNF",CONCATENATE(RANK(rounds_cum_time[[#This Row],[62]],rounds_cum_time[62],1),"."))</f>
        <v>9.</v>
      </c>
      <c r="BT12" s="131" t="str">
        <f>IF(ISBLANK(laps_times[[#This Row],[63]]),"DNF",CONCATENATE(RANK(rounds_cum_time[[#This Row],[63]],rounds_cum_time[63],1),"."))</f>
        <v>9.</v>
      </c>
      <c r="BU12" s="131" t="str">
        <f>IF(ISBLANK(laps_times[[#This Row],[64]]),"DNF",CONCATENATE(RANK(rounds_cum_time[[#This Row],[64]],rounds_cum_time[64],1),"."))</f>
        <v>9.</v>
      </c>
    </row>
    <row r="13" spans="2:73" x14ac:dyDescent="0.2">
      <c r="B13" s="124">
        <f>laps_times[[#This Row],[poř]]</f>
        <v>10</v>
      </c>
      <c r="C13" s="129">
        <f>laps_times[[#This Row],[s.č.]]</f>
        <v>136</v>
      </c>
      <c r="D13" s="125" t="str">
        <f>laps_times[[#This Row],[jméno]]</f>
        <v>Vaněček Michael</v>
      </c>
      <c r="E13" s="126">
        <f>laps_times[[#This Row],[roč]]</f>
        <v>1979</v>
      </c>
      <c r="F13" s="126" t="str">
        <f>laps_times[[#This Row],[kat]]</f>
        <v>M30</v>
      </c>
      <c r="G13" s="126">
        <f>laps_times[[#This Row],[poř_kat]]</f>
        <v>5</v>
      </c>
      <c r="H13" s="125" t="str">
        <f>IF(ISBLANK(laps_times[[#This Row],[klub]]),"-",laps_times[[#This Row],[klub]])</f>
        <v>SB CYKLO OLYMPIA</v>
      </c>
      <c r="I13" s="161">
        <f>laps_times[[#This Row],[celk. čas]]</f>
        <v>0.12509490740740739</v>
      </c>
      <c r="J13" s="130" t="str">
        <f>IF(ISBLANK(laps_times[[#This Row],[1]]),"DNF",CONCATENATE(RANK(rounds_cum_time[[#This Row],[1]],rounds_cum_time[1],1),"."))</f>
        <v>1.</v>
      </c>
      <c r="K13" s="130" t="str">
        <f>IF(ISBLANK(laps_times[[#This Row],[2]]),"DNF",CONCATENATE(RANK(rounds_cum_time[[#This Row],[2]],rounds_cum_time[2],1),"."))</f>
        <v>1.</v>
      </c>
      <c r="L13" s="130" t="str">
        <f>IF(ISBLANK(laps_times[[#This Row],[3]]),"DNF",CONCATENATE(RANK(rounds_cum_time[[#This Row],[3]],rounds_cum_time[3],1),"."))</f>
        <v>1.</v>
      </c>
      <c r="M13" s="130" t="str">
        <f>IF(ISBLANK(laps_times[[#This Row],[4]]),"DNF",CONCATENATE(RANK(rounds_cum_time[[#This Row],[4]],rounds_cum_time[4],1),"."))</f>
        <v>1.</v>
      </c>
      <c r="N13" s="130" t="str">
        <f>IF(ISBLANK(laps_times[[#This Row],[5]]),"DNF",CONCATENATE(RANK(rounds_cum_time[[#This Row],[5]],rounds_cum_time[5],1),"."))</f>
        <v>2.</v>
      </c>
      <c r="O13" s="130" t="str">
        <f>IF(ISBLANK(laps_times[[#This Row],[6]]),"DNF",CONCATENATE(RANK(rounds_cum_time[[#This Row],[6]],rounds_cum_time[6],1),"."))</f>
        <v>2.</v>
      </c>
      <c r="P13" s="130" t="str">
        <f>IF(ISBLANK(laps_times[[#This Row],[7]]),"DNF",CONCATENATE(RANK(rounds_cum_time[[#This Row],[7]],rounds_cum_time[7],1),"."))</f>
        <v>2.</v>
      </c>
      <c r="Q13" s="130" t="str">
        <f>IF(ISBLANK(laps_times[[#This Row],[8]]),"DNF",CONCATENATE(RANK(rounds_cum_time[[#This Row],[8]],rounds_cum_time[8],1),"."))</f>
        <v>2.</v>
      </c>
      <c r="R13" s="130" t="str">
        <f>IF(ISBLANK(laps_times[[#This Row],[9]]),"DNF",CONCATENATE(RANK(rounds_cum_time[[#This Row],[9]],rounds_cum_time[9],1),"."))</f>
        <v>2.</v>
      </c>
      <c r="S13" s="130" t="str">
        <f>IF(ISBLANK(laps_times[[#This Row],[10]]),"DNF",CONCATENATE(RANK(rounds_cum_time[[#This Row],[10]],rounds_cum_time[10],1),"."))</f>
        <v>2.</v>
      </c>
      <c r="T13" s="130" t="str">
        <f>IF(ISBLANK(laps_times[[#This Row],[11]]),"DNF",CONCATENATE(RANK(rounds_cum_time[[#This Row],[11]],rounds_cum_time[11],1),"."))</f>
        <v>3.</v>
      </c>
      <c r="U13" s="130" t="str">
        <f>IF(ISBLANK(laps_times[[#This Row],[12]]),"DNF",CONCATENATE(RANK(rounds_cum_time[[#This Row],[12]],rounds_cum_time[12],1),"."))</f>
        <v>4.</v>
      </c>
      <c r="V13" s="130" t="str">
        <f>IF(ISBLANK(laps_times[[#This Row],[13]]),"DNF",CONCATENATE(RANK(rounds_cum_time[[#This Row],[13]],rounds_cum_time[13],1),"."))</f>
        <v>4.</v>
      </c>
      <c r="W13" s="130" t="str">
        <f>IF(ISBLANK(laps_times[[#This Row],[14]]),"DNF",CONCATENATE(RANK(rounds_cum_time[[#This Row],[14]],rounds_cum_time[14],1),"."))</f>
        <v>4.</v>
      </c>
      <c r="X13" s="130" t="str">
        <f>IF(ISBLANK(laps_times[[#This Row],[15]]),"DNF",CONCATENATE(RANK(rounds_cum_time[[#This Row],[15]],rounds_cum_time[15],1),"."))</f>
        <v>4.</v>
      </c>
      <c r="Y13" s="130" t="str">
        <f>IF(ISBLANK(laps_times[[#This Row],[16]]),"DNF",CONCATENATE(RANK(rounds_cum_time[[#This Row],[16]],rounds_cum_time[16],1),"."))</f>
        <v>4.</v>
      </c>
      <c r="Z13" s="130" t="str">
        <f>IF(ISBLANK(laps_times[[#This Row],[17]]),"DNF",CONCATENATE(RANK(rounds_cum_time[[#This Row],[17]],rounds_cum_time[17],1),"."))</f>
        <v>5.</v>
      </c>
      <c r="AA13" s="130" t="str">
        <f>IF(ISBLANK(laps_times[[#This Row],[18]]),"DNF",CONCATENATE(RANK(rounds_cum_time[[#This Row],[18]],rounds_cum_time[18],1),"."))</f>
        <v>5.</v>
      </c>
      <c r="AB13" s="130" t="str">
        <f>IF(ISBLANK(laps_times[[#This Row],[19]]),"DNF",CONCATENATE(RANK(rounds_cum_time[[#This Row],[19]],rounds_cum_time[19],1),"."))</f>
        <v>6.</v>
      </c>
      <c r="AC13" s="130" t="str">
        <f>IF(ISBLANK(laps_times[[#This Row],[20]]),"DNF",CONCATENATE(RANK(rounds_cum_time[[#This Row],[20]],rounds_cum_time[20],1),"."))</f>
        <v>6.</v>
      </c>
      <c r="AD13" s="130" t="str">
        <f>IF(ISBLANK(laps_times[[#This Row],[21]]),"DNF",CONCATENATE(RANK(rounds_cum_time[[#This Row],[21]],rounds_cum_time[21],1),"."))</f>
        <v>6.</v>
      </c>
      <c r="AE13" s="130" t="str">
        <f>IF(ISBLANK(laps_times[[#This Row],[22]]),"DNF",CONCATENATE(RANK(rounds_cum_time[[#This Row],[22]],rounds_cum_time[22],1),"."))</f>
        <v>5.</v>
      </c>
      <c r="AF13" s="130" t="str">
        <f>IF(ISBLANK(laps_times[[#This Row],[23]]),"DNF",CONCATENATE(RANK(rounds_cum_time[[#This Row],[23]],rounds_cum_time[23],1),"."))</f>
        <v>7.</v>
      </c>
      <c r="AG13" s="130" t="str">
        <f>IF(ISBLANK(laps_times[[#This Row],[24]]),"DNF",CONCATENATE(RANK(rounds_cum_time[[#This Row],[24]],rounds_cum_time[24],1),"."))</f>
        <v>7.</v>
      </c>
      <c r="AH13" s="130" t="str">
        <f>IF(ISBLANK(laps_times[[#This Row],[25]]),"DNF",CONCATENATE(RANK(rounds_cum_time[[#This Row],[25]],rounds_cum_time[25],1),"."))</f>
        <v>7.</v>
      </c>
      <c r="AI13" s="130" t="str">
        <f>IF(ISBLANK(laps_times[[#This Row],[26]]),"DNF",CONCATENATE(RANK(rounds_cum_time[[#This Row],[26]],rounds_cum_time[26],1),"."))</f>
        <v>7.</v>
      </c>
      <c r="AJ13" s="130" t="str">
        <f>IF(ISBLANK(laps_times[[#This Row],[27]]),"DNF",CONCATENATE(RANK(rounds_cum_time[[#This Row],[27]],rounds_cum_time[27],1),"."))</f>
        <v>7.</v>
      </c>
      <c r="AK13" s="130" t="str">
        <f>IF(ISBLANK(laps_times[[#This Row],[28]]),"DNF",CONCATENATE(RANK(rounds_cum_time[[#This Row],[28]],rounds_cum_time[28],1),"."))</f>
        <v>7.</v>
      </c>
      <c r="AL13" s="130" t="str">
        <f>IF(ISBLANK(laps_times[[#This Row],[29]]),"DNF",CONCATENATE(RANK(rounds_cum_time[[#This Row],[29]],rounds_cum_time[29],1),"."))</f>
        <v>8.</v>
      </c>
      <c r="AM13" s="130" t="str">
        <f>IF(ISBLANK(laps_times[[#This Row],[30]]),"DNF",CONCATENATE(RANK(rounds_cum_time[[#This Row],[30]],rounds_cum_time[30],1),"."))</f>
        <v>8.</v>
      </c>
      <c r="AN13" s="130" t="str">
        <f>IF(ISBLANK(laps_times[[#This Row],[31]]),"DNF",CONCATENATE(RANK(rounds_cum_time[[#This Row],[31]],rounds_cum_time[31],1),"."))</f>
        <v>8.</v>
      </c>
      <c r="AO13" s="130" t="str">
        <f>IF(ISBLANK(laps_times[[#This Row],[32]]),"DNF",CONCATENATE(RANK(rounds_cum_time[[#This Row],[32]],rounds_cum_time[32],1),"."))</f>
        <v>8.</v>
      </c>
      <c r="AP13" s="130" t="str">
        <f>IF(ISBLANK(laps_times[[#This Row],[33]]),"DNF",CONCATENATE(RANK(rounds_cum_time[[#This Row],[33]],rounds_cum_time[33],1),"."))</f>
        <v>8.</v>
      </c>
      <c r="AQ13" s="130" t="str">
        <f>IF(ISBLANK(laps_times[[#This Row],[34]]),"DNF",CONCATENATE(RANK(rounds_cum_time[[#This Row],[34]],rounds_cum_time[34],1),"."))</f>
        <v>8.</v>
      </c>
      <c r="AR13" s="130" t="str">
        <f>IF(ISBLANK(laps_times[[#This Row],[35]]),"DNF",CONCATENATE(RANK(rounds_cum_time[[#This Row],[35]],rounds_cum_time[35],1),"."))</f>
        <v>8.</v>
      </c>
      <c r="AS13" s="130" t="str">
        <f>IF(ISBLANK(laps_times[[#This Row],[36]]),"DNF",CONCATENATE(RANK(rounds_cum_time[[#This Row],[36]],rounds_cum_time[36],1),"."))</f>
        <v>8.</v>
      </c>
      <c r="AT13" s="130" t="str">
        <f>IF(ISBLANK(laps_times[[#This Row],[37]]),"DNF",CONCATENATE(RANK(rounds_cum_time[[#This Row],[37]],rounds_cum_time[37],1),"."))</f>
        <v>8.</v>
      </c>
      <c r="AU13" s="130" t="str">
        <f>IF(ISBLANK(laps_times[[#This Row],[38]]),"DNF",CONCATENATE(RANK(rounds_cum_time[[#This Row],[38]],rounds_cum_time[38],1),"."))</f>
        <v>8.</v>
      </c>
      <c r="AV13" s="130" t="str">
        <f>IF(ISBLANK(laps_times[[#This Row],[39]]),"DNF",CONCATENATE(RANK(rounds_cum_time[[#This Row],[39]],rounds_cum_time[39],1),"."))</f>
        <v>8.</v>
      </c>
      <c r="AW13" s="130" t="str">
        <f>IF(ISBLANK(laps_times[[#This Row],[40]]),"DNF",CONCATENATE(RANK(rounds_cum_time[[#This Row],[40]],rounds_cum_time[40],1),"."))</f>
        <v>8.</v>
      </c>
      <c r="AX13" s="130" t="str">
        <f>IF(ISBLANK(laps_times[[#This Row],[41]]),"DNF",CONCATENATE(RANK(rounds_cum_time[[#This Row],[41]],rounds_cum_time[41],1),"."))</f>
        <v>8.</v>
      </c>
      <c r="AY13" s="130" t="str">
        <f>IF(ISBLANK(laps_times[[#This Row],[42]]),"DNF",CONCATENATE(RANK(rounds_cum_time[[#This Row],[42]],rounds_cum_time[42],1),"."))</f>
        <v>8.</v>
      </c>
      <c r="AZ13" s="130" t="str">
        <f>IF(ISBLANK(laps_times[[#This Row],[43]]),"DNF",CONCATENATE(RANK(rounds_cum_time[[#This Row],[43]],rounds_cum_time[43],1),"."))</f>
        <v>8.</v>
      </c>
      <c r="BA13" s="130" t="str">
        <f>IF(ISBLANK(laps_times[[#This Row],[44]]),"DNF",CONCATENATE(RANK(rounds_cum_time[[#This Row],[44]],rounds_cum_time[44],1),"."))</f>
        <v>8.</v>
      </c>
      <c r="BB13" s="130" t="str">
        <f>IF(ISBLANK(laps_times[[#This Row],[45]]),"DNF",CONCATENATE(RANK(rounds_cum_time[[#This Row],[45]],rounds_cum_time[45],1),"."))</f>
        <v>8.</v>
      </c>
      <c r="BC13" s="130" t="str">
        <f>IF(ISBLANK(laps_times[[#This Row],[46]]),"DNF",CONCATENATE(RANK(rounds_cum_time[[#This Row],[46]],rounds_cum_time[46],1),"."))</f>
        <v>8.</v>
      </c>
      <c r="BD13" s="130" t="str">
        <f>IF(ISBLANK(laps_times[[#This Row],[47]]),"DNF",CONCATENATE(RANK(rounds_cum_time[[#This Row],[47]],rounds_cum_time[47],1),"."))</f>
        <v>8.</v>
      </c>
      <c r="BE13" s="130" t="str">
        <f>IF(ISBLANK(laps_times[[#This Row],[48]]),"DNF",CONCATENATE(RANK(rounds_cum_time[[#This Row],[48]],rounds_cum_time[48],1),"."))</f>
        <v>8.</v>
      </c>
      <c r="BF13" s="130" t="str">
        <f>IF(ISBLANK(laps_times[[#This Row],[49]]),"DNF",CONCATENATE(RANK(rounds_cum_time[[#This Row],[49]],rounds_cum_time[49],1),"."))</f>
        <v>8.</v>
      </c>
      <c r="BG13" s="130" t="str">
        <f>IF(ISBLANK(laps_times[[#This Row],[50]]),"DNF",CONCATENATE(RANK(rounds_cum_time[[#This Row],[50]],rounds_cum_time[50],1),"."))</f>
        <v>8.</v>
      </c>
      <c r="BH13" s="130" t="str">
        <f>IF(ISBLANK(laps_times[[#This Row],[51]]),"DNF",CONCATENATE(RANK(rounds_cum_time[[#This Row],[51]],rounds_cum_time[51],1),"."))</f>
        <v>8.</v>
      </c>
      <c r="BI13" s="130" t="str">
        <f>IF(ISBLANK(laps_times[[#This Row],[52]]),"DNF",CONCATENATE(RANK(rounds_cum_time[[#This Row],[52]],rounds_cum_time[52],1),"."))</f>
        <v>8.</v>
      </c>
      <c r="BJ13" s="130" t="str">
        <f>IF(ISBLANK(laps_times[[#This Row],[53]]),"DNF",CONCATENATE(RANK(rounds_cum_time[[#This Row],[53]],rounds_cum_time[53],1),"."))</f>
        <v>8.</v>
      </c>
      <c r="BK13" s="130" t="str">
        <f>IF(ISBLANK(laps_times[[#This Row],[54]]),"DNF",CONCATENATE(RANK(rounds_cum_time[[#This Row],[54]],rounds_cum_time[54],1),"."))</f>
        <v>9.</v>
      </c>
      <c r="BL13" s="130" t="str">
        <f>IF(ISBLANK(laps_times[[#This Row],[55]]),"DNF",CONCATENATE(RANK(rounds_cum_time[[#This Row],[55]],rounds_cum_time[55],1),"."))</f>
        <v>9.</v>
      </c>
      <c r="BM13" s="130" t="str">
        <f>IF(ISBLANK(laps_times[[#This Row],[56]]),"DNF",CONCATENATE(RANK(rounds_cum_time[[#This Row],[56]],rounds_cum_time[56],1),"."))</f>
        <v>9.</v>
      </c>
      <c r="BN13" s="130" t="str">
        <f>IF(ISBLANK(laps_times[[#This Row],[57]]),"DNF",CONCATENATE(RANK(rounds_cum_time[[#This Row],[57]],rounds_cum_time[57],1),"."))</f>
        <v>9.</v>
      </c>
      <c r="BO13" s="130" t="str">
        <f>IF(ISBLANK(laps_times[[#This Row],[58]]),"DNF",CONCATENATE(RANK(rounds_cum_time[[#This Row],[58]],rounds_cum_time[58],1),"."))</f>
        <v>9.</v>
      </c>
      <c r="BP13" s="130" t="str">
        <f>IF(ISBLANK(laps_times[[#This Row],[59]]),"DNF",CONCATENATE(RANK(rounds_cum_time[[#This Row],[59]],rounds_cum_time[59],1),"."))</f>
        <v>9.</v>
      </c>
      <c r="BQ13" s="130" t="str">
        <f>IF(ISBLANK(laps_times[[#This Row],[60]]),"DNF",CONCATENATE(RANK(rounds_cum_time[[#This Row],[60]],rounds_cum_time[60],1),"."))</f>
        <v>9.</v>
      </c>
      <c r="BR13" s="130" t="str">
        <f>IF(ISBLANK(laps_times[[#This Row],[61]]),"DNF",CONCATENATE(RANK(rounds_cum_time[[#This Row],[61]],rounds_cum_time[61],1),"."))</f>
        <v>10.</v>
      </c>
      <c r="BS13" s="130" t="str">
        <f>IF(ISBLANK(laps_times[[#This Row],[62]]),"DNF",CONCATENATE(RANK(rounds_cum_time[[#This Row],[62]],rounds_cum_time[62],1),"."))</f>
        <v>10.</v>
      </c>
      <c r="BT13" s="131" t="str">
        <f>IF(ISBLANK(laps_times[[#This Row],[63]]),"DNF",CONCATENATE(RANK(rounds_cum_time[[#This Row],[63]],rounds_cum_time[63],1),"."))</f>
        <v>10.</v>
      </c>
      <c r="BU13" s="131" t="str">
        <f>IF(ISBLANK(laps_times[[#This Row],[64]]),"DNF",CONCATENATE(RANK(rounds_cum_time[[#This Row],[64]],rounds_cum_time[64],1),"."))</f>
        <v>10.</v>
      </c>
    </row>
    <row r="14" spans="2:73" x14ac:dyDescent="0.2">
      <c r="B14" s="124">
        <f>laps_times[[#This Row],[poř]]</f>
        <v>11</v>
      </c>
      <c r="C14" s="129">
        <f>laps_times[[#This Row],[s.č.]]</f>
        <v>132</v>
      </c>
      <c r="D14" s="125" t="str">
        <f>laps_times[[#This Row],[jméno]]</f>
        <v>Uhlíř Radek</v>
      </c>
      <c r="E14" s="126">
        <f>laps_times[[#This Row],[roč]]</f>
        <v>1967</v>
      </c>
      <c r="F14" s="126" t="str">
        <f>laps_times[[#This Row],[kat]]</f>
        <v>M50</v>
      </c>
      <c r="G14" s="126">
        <f>laps_times[[#This Row],[poř_kat]]</f>
        <v>1</v>
      </c>
      <c r="H14" s="125" t="str">
        <f>IF(ISBLANK(laps_times[[#This Row],[klub]]),"-",laps_times[[#This Row],[klub]])</f>
        <v>TRISK CB</v>
      </c>
      <c r="I14" s="161">
        <f>laps_times[[#This Row],[celk. čas]]</f>
        <v>0.12578356481481481</v>
      </c>
      <c r="J14" s="130" t="str">
        <f>IF(ISBLANK(laps_times[[#This Row],[1]]),"DNF",CONCATENATE(RANK(rounds_cum_time[[#This Row],[1]],rounds_cum_time[1],1),"."))</f>
        <v>12.</v>
      </c>
      <c r="K14" s="130" t="str">
        <f>IF(ISBLANK(laps_times[[#This Row],[2]]),"DNF",CONCATENATE(RANK(rounds_cum_time[[#This Row],[2]],rounds_cum_time[2],1),"."))</f>
        <v>14.</v>
      </c>
      <c r="L14" s="130" t="str">
        <f>IF(ISBLANK(laps_times[[#This Row],[3]]),"DNF",CONCATENATE(RANK(rounds_cum_time[[#This Row],[3]],rounds_cum_time[3],1),"."))</f>
        <v>13.</v>
      </c>
      <c r="M14" s="130" t="str">
        <f>IF(ISBLANK(laps_times[[#This Row],[4]]),"DNF",CONCATENATE(RANK(rounds_cum_time[[#This Row],[4]],rounds_cum_time[4],1),"."))</f>
        <v>15.</v>
      </c>
      <c r="N14" s="130" t="str">
        <f>IF(ISBLANK(laps_times[[#This Row],[5]]),"DNF",CONCATENATE(RANK(rounds_cum_time[[#This Row],[5]],rounds_cum_time[5],1),"."))</f>
        <v>14.</v>
      </c>
      <c r="O14" s="130" t="str">
        <f>IF(ISBLANK(laps_times[[#This Row],[6]]),"DNF",CONCATENATE(RANK(rounds_cum_time[[#This Row],[6]],rounds_cum_time[6],1),"."))</f>
        <v>14.</v>
      </c>
      <c r="P14" s="130" t="str">
        <f>IF(ISBLANK(laps_times[[#This Row],[7]]),"DNF",CONCATENATE(RANK(rounds_cum_time[[#This Row],[7]],rounds_cum_time[7],1),"."))</f>
        <v>15.</v>
      </c>
      <c r="Q14" s="130" t="str">
        <f>IF(ISBLANK(laps_times[[#This Row],[8]]),"DNF",CONCATENATE(RANK(rounds_cum_time[[#This Row],[8]],rounds_cum_time[8],1),"."))</f>
        <v>15.</v>
      </c>
      <c r="R14" s="130" t="str">
        <f>IF(ISBLANK(laps_times[[#This Row],[9]]),"DNF",CONCATENATE(RANK(rounds_cum_time[[#This Row],[9]],rounds_cum_time[9],1),"."))</f>
        <v>15.</v>
      </c>
      <c r="S14" s="130" t="str">
        <f>IF(ISBLANK(laps_times[[#This Row],[10]]),"DNF",CONCATENATE(RANK(rounds_cum_time[[#This Row],[10]],rounds_cum_time[10],1),"."))</f>
        <v>15.</v>
      </c>
      <c r="T14" s="130" t="str">
        <f>IF(ISBLANK(laps_times[[#This Row],[11]]),"DNF",CONCATENATE(RANK(rounds_cum_time[[#This Row],[11]],rounds_cum_time[11],1),"."))</f>
        <v>14.</v>
      </c>
      <c r="U14" s="130" t="str">
        <f>IF(ISBLANK(laps_times[[#This Row],[12]]),"DNF",CONCATENATE(RANK(rounds_cum_time[[#This Row],[12]],rounds_cum_time[12],1),"."))</f>
        <v>15.</v>
      </c>
      <c r="V14" s="130" t="str">
        <f>IF(ISBLANK(laps_times[[#This Row],[13]]),"DNF",CONCATENATE(RANK(rounds_cum_time[[#This Row],[13]],rounds_cum_time[13],1),"."))</f>
        <v>15.</v>
      </c>
      <c r="W14" s="130" t="str">
        <f>IF(ISBLANK(laps_times[[#This Row],[14]]),"DNF",CONCATENATE(RANK(rounds_cum_time[[#This Row],[14]],rounds_cum_time[14],1),"."))</f>
        <v>14.</v>
      </c>
      <c r="X14" s="130" t="str">
        <f>IF(ISBLANK(laps_times[[#This Row],[15]]),"DNF",CONCATENATE(RANK(rounds_cum_time[[#This Row],[15]],rounds_cum_time[15],1),"."))</f>
        <v>14.</v>
      </c>
      <c r="Y14" s="130" t="str">
        <f>IF(ISBLANK(laps_times[[#This Row],[16]]),"DNF",CONCATENATE(RANK(rounds_cum_time[[#This Row],[16]],rounds_cum_time[16],1),"."))</f>
        <v>14.</v>
      </c>
      <c r="Z14" s="130" t="str">
        <f>IF(ISBLANK(laps_times[[#This Row],[17]]),"DNF",CONCATENATE(RANK(rounds_cum_time[[#This Row],[17]],rounds_cum_time[17],1),"."))</f>
        <v>14.</v>
      </c>
      <c r="AA14" s="130" t="str">
        <f>IF(ISBLANK(laps_times[[#This Row],[18]]),"DNF",CONCATENATE(RANK(rounds_cum_time[[#This Row],[18]],rounds_cum_time[18],1),"."))</f>
        <v>15.</v>
      </c>
      <c r="AB14" s="130" t="str">
        <f>IF(ISBLANK(laps_times[[#This Row],[19]]),"DNF",CONCATENATE(RANK(rounds_cum_time[[#This Row],[19]],rounds_cum_time[19],1),"."))</f>
        <v>14.</v>
      </c>
      <c r="AC14" s="130" t="str">
        <f>IF(ISBLANK(laps_times[[#This Row],[20]]),"DNF",CONCATENATE(RANK(rounds_cum_time[[#This Row],[20]],rounds_cum_time[20],1),"."))</f>
        <v>15.</v>
      </c>
      <c r="AD14" s="130" t="str">
        <f>IF(ISBLANK(laps_times[[#This Row],[21]]),"DNF",CONCATENATE(RANK(rounds_cum_time[[#This Row],[21]],rounds_cum_time[21],1),"."))</f>
        <v>13.</v>
      </c>
      <c r="AE14" s="130" t="str">
        <f>IF(ISBLANK(laps_times[[#This Row],[22]]),"DNF",CONCATENATE(RANK(rounds_cum_time[[#This Row],[22]],rounds_cum_time[22],1),"."))</f>
        <v>13.</v>
      </c>
      <c r="AF14" s="130" t="str">
        <f>IF(ISBLANK(laps_times[[#This Row],[23]]),"DNF",CONCATENATE(RANK(rounds_cum_time[[#This Row],[23]],rounds_cum_time[23],1),"."))</f>
        <v>13.</v>
      </c>
      <c r="AG14" s="130" t="str">
        <f>IF(ISBLANK(laps_times[[#This Row],[24]]),"DNF",CONCATENATE(RANK(rounds_cum_time[[#This Row],[24]],rounds_cum_time[24],1),"."))</f>
        <v>14.</v>
      </c>
      <c r="AH14" s="130" t="str">
        <f>IF(ISBLANK(laps_times[[#This Row],[25]]),"DNF",CONCATENATE(RANK(rounds_cum_time[[#This Row],[25]],rounds_cum_time[25],1),"."))</f>
        <v>13.</v>
      </c>
      <c r="AI14" s="130" t="str">
        <f>IF(ISBLANK(laps_times[[#This Row],[26]]),"DNF",CONCATENATE(RANK(rounds_cum_time[[#This Row],[26]],rounds_cum_time[26],1),"."))</f>
        <v>15.</v>
      </c>
      <c r="AJ14" s="130" t="str">
        <f>IF(ISBLANK(laps_times[[#This Row],[27]]),"DNF",CONCATENATE(RANK(rounds_cum_time[[#This Row],[27]],rounds_cum_time[27],1),"."))</f>
        <v>14.</v>
      </c>
      <c r="AK14" s="130" t="str">
        <f>IF(ISBLANK(laps_times[[#This Row],[28]]),"DNF",CONCATENATE(RANK(rounds_cum_time[[#This Row],[28]],rounds_cum_time[28],1),"."))</f>
        <v>13.</v>
      </c>
      <c r="AL14" s="130" t="str">
        <f>IF(ISBLANK(laps_times[[#This Row],[29]]),"DNF",CONCATENATE(RANK(rounds_cum_time[[#This Row],[29]],rounds_cum_time[29],1),"."))</f>
        <v>13.</v>
      </c>
      <c r="AM14" s="130" t="str">
        <f>IF(ISBLANK(laps_times[[#This Row],[30]]),"DNF",CONCATENATE(RANK(rounds_cum_time[[#This Row],[30]],rounds_cum_time[30],1),"."))</f>
        <v>14.</v>
      </c>
      <c r="AN14" s="130" t="str">
        <f>IF(ISBLANK(laps_times[[#This Row],[31]]),"DNF",CONCATENATE(RANK(rounds_cum_time[[#This Row],[31]],rounds_cum_time[31],1),"."))</f>
        <v>14.</v>
      </c>
      <c r="AO14" s="130" t="str">
        <f>IF(ISBLANK(laps_times[[#This Row],[32]]),"DNF",CONCATENATE(RANK(rounds_cum_time[[#This Row],[32]],rounds_cum_time[32],1),"."))</f>
        <v>13.</v>
      </c>
      <c r="AP14" s="130" t="str">
        <f>IF(ISBLANK(laps_times[[#This Row],[33]]),"DNF",CONCATENATE(RANK(rounds_cum_time[[#This Row],[33]],rounds_cum_time[33],1),"."))</f>
        <v>14.</v>
      </c>
      <c r="AQ14" s="130" t="str">
        <f>IF(ISBLANK(laps_times[[#This Row],[34]]),"DNF",CONCATENATE(RANK(rounds_cum_time[[#This Row],[34]],rounds_cum_time[34],1),"."))</f>
        <v>14.</v>
      </c>
      <c r="AR14" s="130" t="str">
        <f>IF(ISBLANK(laps_times[[#This Row],[35]]),"DNF",CONCATENATE(RANK(rounds_cum_time[[#This Row],[35]],rounds_cum_time[35],1),"."))</f>
        <v>13.</v>
      </c>
      <c r="AS14" s="130" t="str">
        <f>IF(ISBLANK(laps_times[[#This Row],[36]]),"DNF",CONCATENATE(RANK(rounds_cum_time[[#This Row],[36]],rounds_cum_time[36],1),"."))</f>
        <v>14.</v>
      </c>
      <c r="AT14" s="130" t="str">
        <f>IF(ISBLANK(laps_times[[#This Row],[37]]),"DNF",CONCATENATE(RANK(rounds_cum_time[[#This Row],[37]],rounds_cum_time[37],1),"."))</f>
        <v>12.</v>
      </c>
      <c r="AU14" s="130" t="str">
        <f>IF(ISBLANK(laps_times[[#This Row],[38]]),"DNF",CONCATENATE(RANK(rounds_cum_time[[#This Row],[38]],rounds_cum_time[38],1),"."))</f>
        <v>13.</v>
      </c>
      <c r="AV14" s="130" t="str">
        <f>IF(ISBLANK(laps_times[[#This Row],[39]]),"DNF",CONCATENATE(RANK(rounds_cum_time[[#This Row],[39]],rounds_cum_time[39],1),"."))</f>
        <v>12.</v>
      </c>
      <c r="AW14" s="130" t="str">
        <f>IF(ISBLANK(laps_times[[#This Row],[40]]),"DNF",CONCATENATE(RANK(rounds_cum_time[[#This Row],[40]],rounds_cum_time[40],1),"."))</f>
        <v>13.</v>
      </c>
      <c r="AX14" s="130" t="str">
        <f>IF(ISBLANK(laps_times[[#This Row],[41]]),"DNF",CONCATENATE(RANK(rounds_cum_time[[#This Row],[41]],rounds_cum_time[41],1),"."))</f>
        <v>13.</v>
      </c>
      <c r="AY14" s="130" t="str">
        <f>IF(ISBLANK(laps_times[[#This Row],[42]]),"DNF",CONCATENATE(RANK(rounds_cum_time[[#This Row],[42]],rounds_cum_time[42],1),"."))</f>
        <v>13.</v>
      </c>
      <c r="AZ14" s="130" t="str">
        <f>IF(ISBLANK(laps_times[[#This Row],[43]]),"DNF",CONCATENATE(RANK(rounds_cum_time[[#This Row],[43]],rounds_cum_time[43],1),"."))</f>
        <v>12.</v>
      </c>
      <c r="BA14" s="130" t="str">
        <f>IF(ISBLANK(laps_times[[#This Row],[44]]),"DNF",CONCATENATE(RANK(rounds_cum_time[[#This Row],[44]],rounds_cum_time[44],1),"."))</f>
        <v>13.</v>
      </c>
      <c r="BB14" s="130" t="str">
        <f>IF(ISBLANK(laps_times[[#This Row],[45]]),"DNF",CONCATENATE(RANK(rounds_cum_time[[#This Row],[45]],rounds_cum_time[45],1),"."))</f>
        <v>12.</v>
      </c>
      <c r="BC14" s="130" t="str">
        <f>IF(ISBLANK(laps_times[[#This Row],[46]]),"DNF",CONCATENATE(RANK(rounds_cum_time[[#This Row],[46]],rounds_cum_time[46],1),"."))</f>
        <v>13.</v>
      </c>
      <c r="BD14" s="130" t="str">
        <f>IF(ISBLANK(laps_times[[#This Row],[47]]),"DNF",CONCATENATE(RANK(rounds_cum_time[[#This Row],[47]],rounds_cum_time[47],1),"."))</f>
        <v>12.</v>
      </c>
      <c r="BE14" s="130" t="str">
        <f>IF(ISBLANK(laps_times[[#This Row],[48]]),"DNF",CONCATENATE(RANK(rounds_cum_time[[#This Row],[48]],rounds_cum_time[48],1),"."))</f>
        <v>12.</v>
      </c>
      <c r="BF14" s="130" t="str">
        <f>IF(ISBLANK(laps_times[[#This Row],[49]]),"DNF",CONCATENATE(RANK(rounds_cum_time[[#This Row],[49]],rounds_cum_time[49],1),"."))</f>
        <v>12.</v>
      </c>
      <c r="BG14" s="130" t="str">
        <f>IF(ISBLANK(laps_times[[#This Row],[50]]),"DNF",CONCATENATE(RANK(rounds_cum_time[[#This Row],[50]],rounds_cum_time[50],1),"."))</f>
        <v>11.</v>
      </c>
      <c r="BH14" s="130" t="str">
        <f>IF(ISBLANK(laps_times[[#This Row],[51]]),"DNF",CONCATENATE(RANK(rounds_cum_time[[#This Row],[51]],rounds_cum_time[51],1),"."))</f>
        <v>11.</v>
      </c>
      <c r="BI14" s="130" t="str">
        <f>IF(ISBLANK(laps_times[[#This Row],[52]]),"DNF",CONCATENATE(RANK(rounds_cum_time[[#This Row],[52]],rounds_cum_time[52],1),"."))</f>
        <v>11.</v>
      </c>
      <c r="BJ14" s="130" t="str">
        <f>IF(ISBLANK(laps_times[[#This Row],[53]]),"DNF",CONCATENATE(RANK(rounds_cum_time[[#This Row],[53]],rounds_cum_time[53],1),"."))</f>
        <v>11.</v>
      </c>
      <c r="BK14" s="130" t="str">
        <f>IF(ISBLANK(laps_times[[#This Row],[54]]),"DNF",CONCATENATE(RANK(rounds_cum_time[[#This Row],[54]],rounds_cum_time[54],1),"."))</f>
        <v>11.</v>
      </c>
      <c r="BL14" s="130" t="str">
        <f>IF(ISBLANK(laps_times[[#This Row],[55]]),"DNF",CONCATENATE(RANK(rounds_cum_time[[#This Row],[55]],rounds_cum_time[55],1),"."))</f>
        <v>11.</v>
      </c>
      <c r="BM14" s="130" t="str">
        <f>IF(ISBLANK(laps_times[[#This Row],[56]]),"DNF",CONCATENATE(RANK(rounds_cum_time[[#This Row],[56]],rounds_cum_time[56],1),"."))</f>
        <v>11.</v>
      </c>
      <c r="BN14" s="130" t="str">
        <f>IF(ISBLANK(laps_times[[#This Row],[57]]),"DNF",CONCATENATE(RANK(rounds_cum_time[[#This Row],[57]],rounds_cum_time[57],1),"."))</f>
        <v>11.</v>
      </c>
      <c r="BO14" s="130" t="str">
        <f>IF(ISBLANK(laps_times[[#This Row],[58]]),"DNF",CONCATENATE(RANK(rounds_cum_time[[#This Row],[58]],rounds_cum_time[58],1),"."))</f>
        <v>11.</v>
      </c>
      <c r="BP14" s="130" t="str">
        <f>IF(ISBLANK(laps_times[[#This Row],[59]]),"DNF",CONCATENATE(RANK(rounds_cum_time[[#This Row],[59]],rounds_cum_time[59],1),"."))</f>
        <v>11.</v>
      </c>
      <c r="BQ14" s="130" t="str">
        <f>IF(ISBLANK(laps_times[[#This Row],[60]]),"DNF",CONCATENATE(RANK(rounds_cum_time[[#This Row],[60]],rounds_cum_time[60],1),"."))</f>
        <v>11.</v>
      </c>
      <c r="BR14" s="130" t="str">
        <f>IF(ISBLANK(laps_times[[#This Row],[61]]),"DNF",CONCATENATE(RANK(rounds_cum_time[[#This Row],[61]],rounds_cum_time[61],1),"."))</f>
        <v>11.</v>
      </c>
      <c r="BS14" s="130" t="str">
        <f>IF(ISBLANK(laps_times[[#This Row],[62]]),"DNF",CONCATENATE(RANK(rounds_cum_time[[#This Row],[62]],rounds_cum_time[62],1),"."))</f>
        <v>11.</v>
      </c>
      <c r="BT14" s="131" t="str">
        <f>IF(ISBLANK(laps_times[[#This Row],[63]]),"DNF",CONCATENATE(RANK(rounds_cum_time[[#This Row],[63]],rounds_cum_time[63],1),"."))</f>
        <v>11.</v>
      </c>
      <c r="BU14" s="131" t="str">
        <f>IF(ISBLANK(laps_times[[#This Row],[64]]),"DNF",CONCATENATE(RANK(rounds_cum_time[[#This Row],[64]],rounds_cum_time[64],1),"."))</f>
        <v>11.</v>
      </c>
    </row>
    <row r="15" spans="2:73" x14ac:dyDescent="0.2">
      <c r="B15" s="124">
        <f>laps_times[[#This Row],[poř]]</f>
        <v>12</v>
      </c>
      <c r="C15" s="129">
        <f>laps_times[[#This Row],[s.č.]]</f>
        <v>104</v>
      </c>
      <c r="D15" s="125" t="str">
        <f>laps_times[[#This Row],[jméno]]</f>
        <v>Rokos Lukáš</v>
      </c>
      <c r="E15" s="126">
        <f>laps_times[[#This Row],[roč]]</f>
        <v>1987</v>
      </c>
      <c r="F15" s="126" t="str">
        <f>laps_times[[#This Row],[kat]]</f>
        <v>M30</v>
      </c>
      <c r="G15" s="126">
        <f>laps_times[[#This Row],[poř_kat]]</f>
        <v>6</v>
      </c>
      <c r="H15" s="125" t="str">
        <f>IF(ISBLANK(laps_times[[#This Row],[klub]]),"-",laps_times[[#This Row],[klub]])</f>
        <v>Jiskra Třeboň</v>
      </c>
      <c r="I15" s="161">
        <f>laps_times[[#This Row],[celk. čas]]</f>
        <v>0.12709953703703705</v>
      </c>
      <c r="J15" s="130" t="str">
        <f>IF(ISBLANK(laps_times[[#This Row],[1]]),"DNF",CONCATENATE(RANK(rounds_cum_time[[#This Row],[1]],rounds_cum_time[1],1),"."))</f>
        <v>14.</v>
      </c>
      <c r="K15" s="130" t="str">
        <f>IF(ISBLANK(laps_times[[#This Row],[2]]),"DNF",CONCATENATE(RANK(rounds_cum_time[[#This Row],[2]],rounds_cum_time[2],1),"."))</f>
        <v>9.</v>
      </c>
      <c r="L15" s="130" t="str">
        <f>IF(ISBLANK(laps_times[[#This Row],[3]]),"DNF",CONCATENATE(RANK(rounds_cum_time[[#This Row],[3]],rounds_cum_time[3],1),"."))</f>
        <v>6.</v>
      </c>
      <c r="M15" s="130" t="str">
        <f>IF(ISBLANK(laps_times[[#This Row],[4]]),"DNF",CONCATENATE(RANK(rounds_cum_time[[#This Row],[4]],rounds_cum_time[4],1),"."))</f>
        <v>6.</v>
      </c>
      <c r="N15" s="130" t="str">
        <f>IF(ISBLANK(laps_times[[#This Row],[5]]),"DNF",CONCATENATE(RANK(rounds_cum_time[[#This Row],[5]],rounds_cum_time[5],1),"."))</f>
        <v>6.</v>
      </c>
      <c r="O15" s="130" t="str">
        <f>IF(ISBLANK(laps_times[[#This Row],[6]]),"DNF",CONCATENATE(RANK(rounds_cum_time[[#This Row],[6]],rounds_cum_time[6],1),"."))</f>
        <v>9.</v>
      </c>
      <c r="P15" s="130" t="str">
        <f>IF(ISBLANK(laps_times[[#This Row],[7]]),"DNF",CONCATENATE(RANK(rounds_cum_time[[#This Row],[7]],rounds_cum_time[7],1),"."))</f>
        <v>9.</v>
      </c>
      <c r="Q15" s="130" t="str">
        <f>IF(ISBLANK(laps_times[[#This Row],[8]]),"DNF",CONCATENATE(RANK(rounds_cum_time[[#This Row],[8]],rounds_cum_time[8],1),"."))</f>
        <v>9.</v>
      </c>
      <c r="R15" s="130" t="str">
        <f>IF(ISBLANK(laps_times[[#This Row],[9]]),"DNF",CONCATENATE(RANK(rounds_cum_time[[#This Row],[9]],rounds_cum_time[9],1),"."))</f>
        <v>9.</v>
      </c>
      <c r="S15" s="130" t="str">
        <f>IF(ISBLANK(laps_times[[#This Row],[10]]),"DNF",CONCATENATE(RANK(rounds_cum_time[[#This Row],[10]],rounds_cum_time[10],1),"."))</f>
        <v>9.</v>
      </c>
      <c r="T15" s="130" t="str">
        <f>IF(ISBLANK(laps_times[[#This Row],[11]]),"DNF",CONCATENATE(RANK(rounds_cum_time[[#This Row],[11]],rounds_cum_time[11],1),"."))</f>
        <v>9.</v>
      </c>
      <c r="U15" s="130" t="str">
        <f>IF(ISBLANK(laps_times[[#This Row],[12]]),"DNF",CONCATENATE(RANK(rounds_cum_time[[#This Row],[12]],rounds_cum_time[12],1),"."))</f>
        <v>10.</v>
      </c>
      <c r="V15" s="130" t="str">
        <f>IF(ISBLANK(laps_times[[#This Row],[13]]),"DNF",CONCATENATE(RANK(rounds_cum_time[[#This Row],[13]],rounds_cum_time[13],1),"."))</f>
        <v>9.</v>
      </c>
      <c r="W15" s="130" t="str">
        <f>IF(ISBLANK(laps_times[[#This Row],[14]]),"DNF",CONCATENATE(RANK(rounds_cum_time[[#This Row],[14]],rounds_cum_time[14],1),"."))</f>
        <v>9.</v>
      </c>
      <c r="X15" s="130" t="str">
        <f>IF(ISBLANK(laps_times[[#This Row],[15]]),"DNF",CONCATENATE(RANK(rounds_cum_time[[#This Row],[15]],rounds_cum_time[15],1),"."))</f>
        <v>9.</v>
      </c>
      <c r="Y15" s="130" t="str">
        <f>IF(ISBLANK(laps_times[[#This Row],[16]]),"DNF",CONCATENATE(RANK(rounds_cum_time[[#This Row],[16]],rounds_cum_time[16],1),"."))</f>
        <v>9.</v>
      </c>
      <c r="Z15" s="130" t="str">
        <f>IF(ISBLANK(laps_times[[#This Row],[17]]),"DNF",CONCATENATE(RANK(rounds_cum_time[[#This Row],[17]],rounds_cum_time[17],1),"."))</f>
        <v>10.</v>
      </c>
      <c r="AA15" s="130" t="str">
        <f>IF(ISBLANK(laps_times[[#This Row],[18]]),"DNF",CONCATENATE(RANK(rounds_cum_time[[#This Row],[18]],rounds_cum_time[18],1),"."))</f>
        <v>10.</v>
      </c>
      <c r="AB15" s="130" t="str">
        <f>IF(ISBLANK(laps_times[[#This Row],[19]]),"DNF",CONCATENATE(RANK(rounds_cum_time[[#This Row],[19]],rounds_cum_time[19],1),"."))</f>
        <v>10.</v>
      </c>
      <c r="AC15" s="130" t="str">
        <f>IF(ISBLANK(laps_times[[#This Row],[20]]),"DNF",CONCATENATE(RANK(rounds_cum_time[[#This Row],[20]],rounds_cum_time[20],1),"."))</f>
        <v>10.</v>
      </c>
      <c r="AD15" s="130" t="str">
        <f>IF(ISBLANK(laps_times[[#This Row],[21]]),"DNF",CONCATENATE(RANK(rounds_cum_time[[#This Row],[21]],rounds_cum_time[21],1),"."))</f>
        <v>10.</v>
      </c>
      <c r="AE15" s="130" t="str">
        <f>IF(ISBLANK(laps_times[[#This Row],[22]]),"DNF",CONCATENATE(RANK(rounds_cum_time[[#This Row],[22]],rounds_cum_time[22],1),"."))</f>
        <v>10.</v>
      </c>
      <c r="AF15" s="130" t="str">
        <f>IF(ISBLANK(laps_times[[#This Row],[23]]),"DNF",CONCATENATE(RANK(rounds_cum_time[[#This Row],[23]],rounds_cum_time[23],1),"."))</f>
        <v>10.</v>
      </c>
      <c r="AG15" s="130" t="str">
        <f>IF(ISBLANK(laps_times[[#This Row],[24]]),"DNF",CONCATENATE(RANK(rounds_cum_time[[#This Row],[24]],rounds_cum_time[24],1),"."))</f>
        <v>10.</v>
      </c>
      <c r="AH15" s="130" t="str">
        <f>IF(ISBLANK(laps_times[[#This Row],[25]]),"DNF",CONCATENATE(RANK(rounds_cum_time[[#This Row],[25]],rounds_cum_time[25],1),"."))</f>
        <v>10.</v>
      </c>
      <c r="AI15" s="130" t="str">
        <f>IF(ISBLANK(laps_times[[#This Row],[26]]),"DNF",CONCATENATE(RANK(rounds_cum_time[[#This Row],[26]],rounds_cum_time[26],1),"."))</f>
        <v>10.</v>
      </c>
      <c r="AJ15" s="130" t="str">
        <f>IF(ISBLANK(laps_times[[#This Row],[27]]),"DNF",CONCATENATE(RANK(rounds_cum_time[[#This Row],[27]],rounds_cum_time[27],1),"."))</f>
        <v>10.</v>
      </c>
      <c r="AK15" s="130" t="str">
        <f>IF(ISBLANK(laps_times[[#This Row],[28]]),"DNF",CONCATENATE(RANK(rounds_cum_time[[#This Row],[28]],rounds_cum_time[28],1),"."))</f>
        <v>10.</v>
      </c>
      <c r="AL15" s="130" t="str">
        <f>IF(ISBLANK(laps_times[[#This Row],[29]]),"DNF",CONCATENATE(RANK(rounds_cum_time[[#This Row],[29]],rounds_cum_time[29],1),"."))</f>
        <v>11.</v>
      </c>
      <c r="AM15" s="130" t="str">
        <f>IF(ISBLANK(laps_times[[#This Row],[30]]),"DNF",CONCATENATE(RANK(rounds_cum_time[[#This Row],[30]],rounds_cum_time[30],1),"."))</f>
        <v>11.</v>
      </c>
      <c r="AN15" s="130" t="str">
        <f>IF(ISBLANK(laps_times[[#This Row],[31]]),"DNF",CONCATENATE(RANK(rounds_cum_time[[#This Row],[31]],rounds_cum_time[31],1),"."))</f>
        <v>11.</v>
      </c>
      <c r="AO15" s="130" t="str">
        <f>IF(ISBLANK(laps_times[[#This Row],[32]]),"DNF",CONCATENATE(RANK(rounds_cum_time[[#This Row],[32]],rounds_cum_time[32],1),"."))</f>
        <v>11.</v>
      </c>
      <c r="AP15" s="130" t="str">
        <f>IF(ISBLANK(laps_times[[#This Row],[33]]),"DNF",CONCATENATE(RANK(rounds_cum_time[[#This Row],[33]],rounds_cum_time[33],1),"."))</f>
        <v>11.</v>
      </c>
      <c r="AQ15" s="130" t="str">
        <f>IF(ISBLANK(laps_times[[#This Row],[34]]),"DNF",CONCATENATE(RANK(rounds_cum_time[[#This Row],[34]],rounds_cum_time[34],1),"."))</f>
        <v>11.</v>
      </c>
      <c r="AR15" s="130" t="str">
        <f>IF(ISBLANK(laps_times[[#This Row],[35]]),"DNF",CONCATENATE(RANK(rounds_cum_time[[#This Row],[35]],rounds_cum_time[35],1),"."))</f>
        <v>11.</v>
      </c>
      <c r="AS15" s="130" t="str">
        <f>IF(ISBLANK(laps_times[[#This Row],[36]]),"DNF",CONCATENATE(RANK(rounds_cum_time[[#This Row],[36]],rounds_cum_time[36],1),"."))</f>
        <v>11.</v>
      </c>
      <c r="AT15" s="130" t="str">
        <f>IF(ISBLANK(laps_times[[#This Row],[37]]),"DNF",CONCATENATE(RANK(rounds_cum_time[[#This Row],[37]],rounds_cum_time[37],1),"."))</f>
        <v>11.</v>
      </c>
      <c r="AU15" s="130" t="str">
        <f>IF(ISBLANK(laps_times[[#This Row],[38]]),"DNF",CONCATENATE(RANK(rounds_cum_time[[#This Row],[38]],rounds_cum_time[38],1),"."))</f>
        <v>11.</v>
      </c>
      <c r="AV15" s="130" t="str">
        <f>IF(ISBLANK(laps_times[[#This Row],[39]]),"DNF",CONCATENATE(RANK(rounds_cum_time[[#This Row],[39]],rounds_cum_time[39],1),"."))</f>
        <v>11.</v>
      </c>
      <c r="AW15" s="130" t="str">
        <f>IF(ISBLANK(laps_times[[#This Row],[40]]),"DNF",CONCATENATE(RANK(rounds_cum_time[[#This Row],[40]],rounds_cum_time[40],1),"."))</f>
        <v>11.</v>
      </c>
      <c r="AX15" s="130" t="str">
        <f>IF(ISBLANK(laps_times[[#This Row],[41]]),"DNF",CONCATENATE(RANK(rounds_cum_time[[#This Row],[41]],rounds_cum_time[41],1),"."))</f>
        <v>11.</v>
      </c>
      <c r="AY15" s="130" t="str">
        <f>IF(ISBLANK(laps_times[[#This Row],[42]]),"DNF",CONCATENATE(RANK(rounds_cum_time[[#This Row],[42]],rounds_cum_time[42],1),"."))</f>
        <v>11.</v>
      </c>
      <c r="AZ15" s="130" t="str">
        <f>IF(ISBLANK(laps_times[[#This Row],[43]]),"DNF",CONCATENATE(RANK(rounds_cum_time[[#This Row],[43]],rounds_cum_time[43],1),"."))</f>
        <v>11.</v>
      </c>
      <c r="BA15" s="130" t="str">
        <f>IF(ISBLANK(laps_times[[#This Row],[44]]),"DNF",CONCATENATE(RANK(rounds_cum_time[[#This Row],[44]],rounds_cum_time[44],1),"."))</f>
        <v>11.</v>
      </c>
      <c r="BB15" s="130" t="str">
        <f>IF(ISBLANK(laps_times[[#This Row],[45]]),"DNF",CONCATENATE(RANK(rounds_cum_time[[#This Row],[45]],rounds_cum_time[45],1),"."))</f>
        <v>11.</v>
      </c>
      <c r="BC15" s="130" t="str">
        <f>IF(ISBLANK(laps_times[[#This Row],[46]]),"DNF",CONCATENATE(RANK(rounds_cum_time[[#This Row],[46]],rounds_cum_time[46],1),"."))</f>
        <v>11.</v>
      </c>
      <c r="BD15" s="130" t="str">
        <f>IF(ISBLANK(laps_times[[#This Row],[47]]),"DNF",CONCATENATE(RANK(rounds_cum_time[[#This Row],[47]],rounds_cum_time[47],1),"."))</f>
        <v>11.</v>
      </c>
      <c r="BE15" s="130" t="str">
        <f>IF(ISBLANK(laps_times[[#This Row],[48]]),"DNF",CONCATENATE(RANK(rounds_cum_time[[#This Row],[48]],rounds_cum_time[48],1),"."))</f>
        <v>11.</v>
      </c>
      <c r="BF15" s="130" t="str">
        <f>IF(ISBLANK(laps_times[[#This Row],[49]]),"DNF",CONCATENATE(RANK(rounds_cum_time[[#This Row],[49]],rounds_cum_time[49],1),"."))</f>
        <v>11.</v>
      </c>
      <c r="BG15" s="130" t="str">
        <f>IF(ISBLANK(laps_times[[#This Row],[50]]),"DNF",CONCATENATE(RANK(rounds_cum_time[[#This Row],[50]],rounds_cum_time[50],1),"."))</f>
        <v>12.</v>
      </c>
      <c r="BH15" s="130" t="str">
        <f>IF(ISBLANK(laps_times[[#This Row],[51]]),"DNF",CONCATENATE(RANK(rounds_cum_time[[#This Row],[51]],rounds_cum_time[51],1),"."))</f>
        <v>12.</v>
      </c>
      <c r="BI15" s="130" t="str">
        <f>IF(ISBLANK(laps_times[[#This Row],[52]]),"DNF",CONCATENATE(RANK(rounds_cum_time[[#This Row],[52]],rounds_cum_time[52],1),"."))</f>
        <v>13.</v>
      </c>
      <c r="BJ15" s="130" t="str">
        <f>IF(ISBLANK(laps_times[[#This Row],[53]]),"DNF",CONCATENATE(RANK(rounds_cum_time[[#This Row],[53]],rounds_cum_time[53],1),"."))</f>
        <v>13.</v>
      </c>
      <c r="BK15" s="130" t="str">
        <f>IF(ISBLANK(laps_times[[#This Row],[54]]),"DNF",CONCATENATE(RANK(rounds_cum_time[[#This Row],[54]],rounds_cum_time[54],1),"."))</f>
        <v>13.</v>
      </c>
      <c r="BL15" s="130" t="str">
        <f>IF(ISBLANK(laps_times[[#This Row],[55]]),"DNF",CONCATENATE(RANK(rounds_cum_time[[#This Row],[55]],rounds_cum_time[55],1),"."))</f>
        <v>13.</v>
      </c>
      <c r="BM15" s="130" t="str">
        <f>IF(ISBLANK(laps_times[[#This Row],[56]]),"DNF",CONCATENATE(RANK(rounds_cum_time[[#This Row],[56]],rounds_cum_time[56],1),"."))</f>
        <v>13.</v>
      </c>
      <c r="BN15" s="130" t="str">
        <f>IF(ISBLANK(laps_times[[#This Row],[57]]),"DNF",CONCATENATE(RANK(rounds_cum_time[[#This Row],[57]],rounds_cum_time[57],1),"."))</f>
        <v>13.</v>
      </c>
      <c r="BO15" s="130" t="str">
        <f>IF(ISBLANK(laps_times[[#This Row],[58]]),"DNF",CONCATENATE(RANK(rounds_cum_time[[#This Row],[58]],rounds_cum_time[58],1),"."))</f>
        <v>13.</v>
      </c>
      <c r="BP15" s="130" t="str">
        <f>IF(ISBLANK(laps_times[[#This Row],[59]]),"DNF",CONCATENATE(RANK(rounds_cum_time[[#This Row],[59]],rounds_cum_time[59],1),"."))</f>
        <v>13.</v>
      </c>
      <c r="BQ15" s="130" t="str">
        <f>IF(ISBLANK(laps_times[[#This Row],[60]]),"DNF",CONCATENATE(RANK(rounds_cum_time[[#This Row],[60]],rounds_cum_time[60],1),"."))</f>
        <v>13.</v>
      </c>
      <c r="BR15" s="130" t="str">
        <f>IF(ISBLANK(laps_times[[#This Row],[61]]),"DNF",CONCATENATE(RANK(rounds_cum_time[[#This Row],[61]],rounds_cum_time[61],1),"."))</f>
        <v>13.</v>
      </c>
      <c r="BS15" s="130" t="str">
        <f>IF(ISBLANK(laps_times[[#This Row],[62]]),"DNF",CONCATENATE(RANK(rounds_cum_time[[#This Row],[62]],rounds_cum_time[62],1),"."))</f>
        <v>13.</v>
      </c>
      <c r="BT15" s="131" t="str">
        <f>IF(ISBLANK(laps_times[[#This Row],[63]]),"DNF",CONCATENATE(RANK(rounds_cum_time[[#This Row],[63]],rounds_cum_time[63],1),"."))</f>
        <v>13.</v>
      </c>
      <c r="BU15" s="131" t="str">
        <f>IF(ISBLANK(laps_times[[#This Row],[64]]),"DNF",CONCATENATE(RANK(rounds_cum_time[[#This Row],[64]],rounds_cum_time[64],1),"."))</f>
        <v>12.</v>
      </c>
    </row>
    <row r="16" spans="2:73" x14ac:dyDescent="0.2">
      <c r="B16" s="124">
        <f>laps_times[[#This Row],[poř]]</f>
        <v>13</v>
      </c>
      <c r="C16" s="129">
        <f>laps_times[[#This Row],[s.č.]]</f>
        <v>22</v>
      </c>
      <c r="D16" s="125" t="str">
        <f>laps_times[[#This Row],[jméno]]</f>
        <v>Macek Petr</v>
      </c>
      <c r="E16" s="126">
        <f>laps_times[[#This Row],[roč]]</f>
        <v>1979</v>
      </c>
      <c r="F16" s="126" t="str">
        <f>laps_times[[#This Row],[kat]]</f>
        <v>M30</v>
      </c>
      <c r="G16" s="126">
        <f>laps_times[[#This Row],[poř_kat]]</f>
        <v>7</v>
      </c>
      <c r="H16" s="125" t="str">
        <f>IF(ISBLANK(laps_times[[#This Row],[klub]]),"-",laps_times[[#This Row],[klub]])</f>
        <v>-</v>
      </c>
      <c r="I16" s="161">
        <f>laps_times[[#This Row],[celk. čas]]</f>
        <v>0.12711342592592592</v>
      </c>
      <c r="J16" s="130" t="str">
        <f>IF(ISBLANK(laps_times[[#This Row],[1]]),"DNF",CONCATENATE(RANK(rounds_cum_time[[#This Row],[1]],rounds_cum_time[1],1),"."))</f>
        <v>13.</v>
      </c>
      <c r="K16" s="130" t="str">
        <f>IF(ISBLANK(laps_times[[#This Row],[2]]),"DNF",CONCATENATE(RANK(rounds_cum_time[[#This Row],[2]],rounds_cum_time[2],1),"."))</f>
        <v>17.</v>
      </c>
      <c r="L16" s="130" t="str">
        <f>IF(ISBLANK(laps_times[[#This Row],[3]]),"DNF",CONCATENATE(RANK(rounds_cum_time[[#This Row],[3]],rounds_cum_time[3],1),"."))</f>
        <v>17.</v>
      </c>
      <c r="M16" s="130" t="str">
        <f>IF(ISBLANK(laps_times[[#This Row],[4]]),"DNF",CONCATENATE(RANK(rounds_cum_time[[#This Row],[4]],rounds_cum_time[4],1),"."))</f>
        <v>17.</v>
      </c>
      <c r="N16" s="130" t="str">
        <f>IF(ISBLANK(laps_times[[#This Row],[5]]),"DNF",CONCATENATE(RANK(rounds_cum_time[[#This Row],[5]],rounds_cum_time[5],1),"."))</f>
        <v>17.</v>
      </c>
      <c r="O16" s="130" t="str">
        <f>IF(ISBLANK(laps_times[[#This Row],[6]]),"DNF",CONCATENATE(RANK(rounds_cum_time[[#This Row],[6]],rounds_cum_time[6],1),"."))</f>
        <v>17.</v>
      </c>
      <c r="P16" s="130" t="str">
        <f>IF(ISBLANK(laps_times[[#This Row],[7]]),"DNF",CONCATENATE(RANK(rounds_cum_time[[#This Row],[7]],rounds_cum_time[7],1),"."))</f>
        <v>17.</v>
      </c>
      <c r="Q16" s="130" t="str">
        <f>IF(ISBLANK(laps_times[[#This Row],[8]]),"DNF",CONCATENATE(RANK(rounds_cum_time[[#This Row],[8]],rounds_cum_time[8],1),"."))</f>
        <v>16.</v>
      </c>
      <c r="R16" s="130" t="str">
        <f>IF(ISBLANK(laps_times[[#This Row],[9]]),"DNF",CONCATENATE(RANK(rounds_cum_time[[#This Row],[9]],rounds_cum_time[9],1),"."))</f>
        <v>14.</v>
      </c>
      <c r="S16" s="130" t="str">
        <f>IF(ISBLANK(laps_times[[#This Row],[10]]),"DNF",CONCATENATE(RANK(rounds_cum_time[[#This Row],[10]],rounds_cum_time[10],1),"."))</f>
        <v>14.</v>
      </c>
      <c r="T16" s="130" t="str">
        <f>IF(ISBLANK(laps_times[[#This Row],[11]]),"DNF",CONCATENATE(RANK(rounds_cum_time[[#This Row],[11]],rounds_cum_time[11],1),"."))</f>
        <v>16.</v>
      </c>
      <c r="U16" s="130" t="str">
        <f>IF(ISBLANK(laps_times[[#This Row],[12]]),"DNF",CONCATENATE(RANK(rounds_cum_time[[#This Row],[12]],rounds_cum_time[12],1),"."))</f>
        <v>16.</v>
      </c>
      <c r="V16" s="130" t="str">
        <f>IF(ISBLANK(laps_times[[#This Row],[13]]),"DNF",CONCATENATE(RANK(rounds_cum_time[[#This Row],[13]],rounds_cum_time[13],1),"."))</f>
        <v>17.</v>
      </c>
      <c r="W16" s="130" t="str">
        <f>IF(ISBLANK(laps_times[[#This Row],[14]]),"DNF",CONCATENATE(RANK(rounds_cum_time[[#This Row],[14]],rounds_cum_time[14],1),"."))</f>
        <v>15.</v>
      </c>
      <c r="X16" s="130" t="str">
        <f>IF(ISBLANK(laps_times[[#This Row],[15]]),"DNF",CONCATENATE(RANK(rounds_cum_time[[#This Row],[15]],rounds_cum_time[15],1),"."))</f>
        <v>15.</v>
      </c>
      <c r="Y16" s="130" t="str">
        <f>IF(ISBLANK(laps_times[[#This Row],[16]]),"DNF",CONCATENATE(RANK(rounds_cum_time[[#This Row],[16]],rounds_cum_time[16],1),"."))</f>
        <v>15.</v>
      </c>
      <c r="Z16" s="130" t="str">
        <f>IF(ISBLANK(laps_times[[#This Row],[17]]),"DNF",CONCATENATE(RANK(rounds_cum_time[[#This Row],[17]],rounds_cum_time[17],1),"."))</f>
        <v>15.</v>
      </c>
      <c r="AA16" s="130" t="str">
        <f>IF(ISBLANK(laps_times[[#This Row],[18]]),"DNF",CONCATENATE(RANK(rounds_cum_time[[#This Row],[18]],rounds_cum_time[18],1),"."))</f>
        <v>16.</v>
      </c>
      <c r="AB16" s="130" t="str">
        <f>IF(ISBLANK(laps_times[[#This Row],[19]]),"DNF",CONCATENATE(RANK(rounds_cum_time[[#This Row],[19]],rounds_cum_time[19],1),"."))</f>
        <v>15.</v>
      </c>
      <c r="AC16" s="130" t="str">
        <f>IF(ISBLANK(laps_times[[#This Row],[20]]),"DNF",CONCATENATE(RANK(rounds_cum_time[[#This Row],[20]],rounds_cum_time[20],1),"."))</f>
        <v>14.</v>
      </c>
      <c r="AD16" s="130" t="str">
        <f>IF(ISBLANK(laps_times[[#This Row],[21]]),"DNF",CONCATENATE(RANK(rounds_cum_time[[#This Row],[21]],rounds_cum_time[21],1),"."))</f>
        <v>14.</v>
      </c>
      <c r="AE16" s="130" t="str">
        <f>IF(ISBLANK(laps_times[[#This Row],[22]]),"DNF",CONCATENATE(RANK(rounds_cum_time[[#This Row],[22]],rounds_cum_time[22],1),"."))</f>
        <v>14.</v>
      </c>
      <c r="AF16" s="130" t="str">
        <f>IF(ISBLANK(laps_times[[#This Row],[23]]),"DNF",CONCATENATE(RANK(rounds_cum_time[[#This Row],[23]],rounds_cum_time[23],1),"."))</f>
        <v>14.</v>
      </c>
      <c r="AG16" s="130" t="str">
        <f>IF(ISBLANK(laps_times[[#This Row],[24]]),"DNF",CONCATENATE(RANK(rounds_cum_time[[#This Row],[24]],rounds_cum_time[24],1),"."))</f>
        <v>13.</v>
      </c>
      <c r="AH16" s="130" t="str">
        <f>IF(ISBLANK(laps_times[[#This Row],[25]]),"DNF",CONCATENATE(RANK(rounds_cum_time[[#This Row],[25]],rounds_cum_time[25],1),"."))</f>
        <v>14.</v>
      </c>
      <c r="AI16" s="130" t="str">
        <f>IF(ISBLANK(laps_times[[#This Row],[26]]),"DNF",CONCATENATE(RANK(rounds_cum_time[[#This Row],[26]],rounds_cum_time[26],1),"."))</f>
        <v>13.</v>
      </c>
      <c r="AJ16" s="130" t="str">
        <f>IF(ISBLANK(laps_times[[#This Row],[27]]),"DNF",CONCATENATE(RANK(rounds_cum_time[[#This Row],[27]],rounds_cum_time[27],1),"."))</f>
        <v>15.</v>
      </c>
      <c r="AK16" s="130" t="str">
        <f>IF(ISBLANK(laps_times[[#This Row],[28]]),"DNF",CONCATENATE(RANK(rounds_cum_time[[#This Row],[28]],rounds_cum_time[28],1),"."))</f>
        <v>14.</v>
      </c>
      <c r="AL16" s="130" t="str">
        <f>IF(ISBLANK(laps_times[[#This Row],[29]]),"DNF",CONCATENATE(RANK(rounds_cum_time[[#This Row],[29]],rounds_cum_time[29],1),"."))</f>
        <v>14.</v>
      </c>
      <c r="AM16" s="130" t="str">
        <f>IF(ISBLANK(laps_times[[#This Row],[30]]),"DNF",CONCATENATE(RANK(rounds_cum_time[[#This Row],[30]],rounds_cum_time[30],1),"."))</f>
        <v>13.</v>
      </c>
      <c r="AN16" s="130" t="str">
        <f>IF(ISBLANK(laps_times[[#This Row],[31]]),"DNF",CONCATENATE(RANK(rounds_cum_time[[#This Row],[31]],rounds_cum_time[31],1),"."))</f>
        <v>15.</v>
      </c>
      <c r="AO16" s="130" t="str">
        <f>IF(ISBLANK(laps_times[[#This Row],[32]]),"DNF",CONCATENATE(RANK(rounds_cum_time[[#This Row],[32]],rounds_cum_time[32],1),"."))</f>
        <v>14.</v>
      </c>
      <c r="AP16" s="130" t="str">
        <f>IF(ISBLANK(laps_times[[#This Row],[33]]),"DNF",CONCATENATE(RANK(rounds_cum_time[[#This Row],[33]],rounds_cum_time[33],1),"."))</f>
        <v>13.</v>
      </c>
      <c r="AQ16" s="130" t="str">
        <f>IF(ISBLANK(laps_times[[#This Row],[34]]),"DNF",CONCATENATE(RANK(rounds_cum_time[[#This Row],[34]],rounds_cum_time[34],1),"."))</f>
        <v>15.</v>
      </c>
      <c r="AR16" s="130" t="str">
        <f>IF(ISBLANK(laps_times[[#This Row],[35]]),"DNF",CONCATENATE(RANK(rounds_cum_time[[#This Row],[35]],rounds_cum_time[35],1),"."))</f>
        <v>14.</v>
      </c>
      <c r="AS16" s="130" t="str">
        <f>IF(ISBLANK(laps_times[[#This Row],[36]]),"DNF",CONCATENATE(RANK(rounds_cum_time[[#This Row],[36]],rounds_cum_time[36],1),"."))</f>
        <v>13.</v>
      </c>
      <c r="AT16" s="130" t="str">
        <f>IF(ISBLANK(laps_times[[#This Row],[37]]),"DNF",CONCATENATE(RANK(rounds_cum_time[[#This Row],[37]],rounds_cum_time[37],1),"."))</f>
        <v>13.</v>
      </c>
      <c r="AU16" s="130" t="str">
        <f>IF(ISBLANK(laps_times[[#This Row],[38]]),"DNF",CONCATENATE(RANK(rounds_cum_time[[#This Row],[38]],rounds_cum_time[38],1),"."))</f>
        <v>12.</v>
      </c>
      <c r="AV16" s="130" t="str">
        <f>IF(ISBLANK(laps_times[[#This Row],[39]]),"DNF",CONCATENATE(RANK(rounds_cum_time[[#This Row],[39]],rounds_cum_time[39],1),"."))</f>
        <v>13.</v>
      </c>
      <c r="AW16" s="130" t="str">
        <f>IF(ISBLANK(laps_times[[#This Row],[40]]),"DNF",CONCATENATE(RANK(rounds_cum_time[[#This Row],[40]],rounds_cum_time[40],1),"."))</f>
        <v>12.</v>
      </c>
      <c r="AX16" s="130" t="str">
        <f>IF(ISBLANK(laps_times[[#This Row],[41]]),"DNF",CONCATENATE(RANK(rounds_cum_time[[#This Row],[41]],rounds_cum_time[41],1),"."))</f>
        <v>12.</v>
      </c>
      <c r="AY16" s="130" t="str">
        <f>IF(ISBLANK(laps_times[[#This Row],[42]]),"DNF",CONCATENATE(RANK(rounds_cum_time[[#This Row],[42]],rounds_cum_time[42],1),"."))</f>
        <v>12.</v>
      </c>
      <c r="AZ16" s="130" t="str">
        <f>IF(ISBLANK(laps_times[[#This Row],[43]]),"DNF",CONCATENATE(RANK(rounds_cum_time[[#This Row],[43]],rounds_cum_time[43],1),"."))</f>
        <v>13.</v>
      </c>
      <c r="BA16" s="130" t="str">
        <f>IF(ISBLANK(laps_times[[#This Row],[44]]),"DNF",CONCATENATE(RANK(rounds_cum_time[[#This Row],[44]],rounds_cum_time[44],1),"."))</f>
        <v>12.</v>
      </c>
      <c r="BB16" s="130" t="str">
        <f>IF(ISBLANK(laps_times[[#This Row],[45]]),"DNF",CONCATENATE(RANK(rounds_cum_time[[#This Row],[45]],rounds_cum_time[45],1),"."))</f>
        <v>13.</v>
      </c>
      <c r="BC16" s="130" t="str">
        <f>IF(ISBLANK(laps_times[[#This Row],[46]]),"DNF",CONCATENATE(RANK(rounds_cum_time[[#This Row],[46]],rounds_cum_time[46],1),"."))</f>
        <v>12.</v>
      </c>
      <c r="BD16" s="130" t="str">
        <f>IF(ISBLANK(laps_times[[#This Row],[47]]),"DNF",CONCATENATE(RANK(rounds_cum_time[[#This Row],[47]],rounds_cum_time[47],1),"."))</f>
        <v>13.</v>
      </c>
      <c r="BE16" s="130" t="str">
        <f>IF(ISBLANK(laps_times[[#This Row],[48]]),"DNF",CONCATENATE(RANK(rounds_cum_time[[#This Row],[48]],rounds_cum_time[48],1),"."))</f>
        <v>13.</v>
      </c>
      <c r="BF16" s="130" t="str">
        <f>IF(ISBLANK(laps_times[[#This Row],[49]]),"DNF",CONCATENATE(RANK(rounds_cum_time[[#This Row],[49]],rounds_cum_time[49],1),"."))</f>
        <v>13.</v>
      </c>
      <c r="BG16" s="130" t="str">
        <f>IF(ISBLANK(laps_times[[#This Row],[50]]),"DNF",CONCATENATE(RANK(rounds_cum_time[[#This Row],[50]],rounds_cum_time[50],1),"."))</f>
        <v>13.</v>
      </c>
      <c r="BH16" s="130" t="str">
        <f>IF(ISBLANK(laps_times[[#This Row],[51]]),"DNF",CONCATENATE(RANK(rounds_cum_time[[#This Row],[51]],rounds_cum_time[51],1),"."))</f>
        <v>13.</v>
      </c>
      <c r="BI16" s="130" t="str">
        <f>IF(ISBLANK(laps_times[[#This Row],[52]]),"DNF",CONCATENATE(RANK(rounds_cum_time[[#This Row],[52]],rounds_cum_time[52],1),"."))</f>
        <v>12.</v>
      </c>
      <c r="BJ16" s="130" t="str">
        <f>IF(ISBLANK(laps_times[[#This Row],[53]]),"DNF",CONCATENATE(RANK(rounds_cum_time[[#This Row],[53]],rounds_cum_time[53],1),"."))</f>
        <v>12.</v>
      </c>
      <c r="BK16" s="130" t="str">
        <f>IF(ISBLANK(laps_times[[#This Row],[54]]),"DNF",CONCATENATE(RANK(rounds_cum_time[[#This Row],[54]],rounds_cum_time[54],1),"."))</f>
        <v>12.</v>
      </c>
      <c r="BL16" s="130" t="str">
        <f>IF(ISBLANK(laps_times[[#This Row],[55]]),"DNF",CONCATENATE(RANK(rounds_cum_time[[#This Row],[55]],rounds_cum_time[55],1),"."))</f>
        <v>12.</v>
      </c>
      <c r="BM16" s="130" t="str">
        <f>IF(ISBLANK(laps_times[[#This Row],[56]]),"DNF",CONCATENATE(RANK(rounds_cum_time[[#This Row],[56]],rounds_cum_time[56],1),"."))</f>
        <v>12.</v>
      </c>
      <c r="BN16" s="130" t="str">
        <f>IF(ISBLANK(laps_times[[#This Row],[57]]),"DNF",CONCATENATE(RANK(rounds_cum_time[[#This Row],[57]],rounds_cum_time[57],1),"."))</f>
        <v>12.</v>
      </c>
      <c r="BO16" s="130" t="str">
        <f>IF(ISBLANK(laps_times[[#This Row],[58]]),"DNF",CONCATENATE(RANK(rounds_cum_time[[#This Row],[58]],rounds_cum_time[58],1),"."))</f>
        <v>12.</v>
      </c>
      <c r="BP16" s="130" t="str">
        <f>IF(ISBLANK(laps_times[[#This Row],[59]]),"DNF",CONCATENATE(RANK(rounds_cum_time[[#This Row],[59]],rounds_cum_time[59],1),"."))</f>
        <v>12.</v>
      </c>
      <c r="BQ16" s="130" t="str">
        <f>IF(ISBLANK(laps_times[[#This Row],[60]]),"DNF",CONCATENATE(RANK(rounds_cum_time[[#This Row],[60]],rounds_cum_time[60],1),"."))</f>
        <v>12.</v>
      </c>
      <c r="BR16" s="130" t="str">
        <f>IF(ISBLANK(laps_times[[#This Row],[61]]),"DNF",CONCATENATE(RANK(rounds_cum_time[[#This Row],[61]],rounds_cum_time[61],1),"."))</f>
        <v>12.</v>
      </c>
      <c r="BS16" s="130" t="str">
        <f>IF(ISBLANK(laps_times[[#This Row],[62]]),"DNF",CONCATENATE(RANK(rounds_cum_time[[#This Row],[62]],rounds_cum_time[62],1),"."))</f>
        <v>12.</v>
      </c>
      <c r="BT16" s="131" t="str">
        <f>IF(ISBLANK(laps_times[[#This Row],[63]]),"DNF",CONCATENATE(RANK(rounds_cum_time[[#This Row],[63]],rounds_cum_time[63],1),"."))</f>
        <v>12.</v>
      </c>
      <c r="BU16" s="131" t="str">
        <f>IF(ISBLANK(laps_times[[#This Row],[64]]),"DNF",CONCATENATE(RANK(rounds_cum_time[[#This Row],[64]],rounds_cum_time[64],1),"."))</f>
        <v>13.</v>
      </c>
    </row>
    <row r="17" spans="2:73" x14ac:dyDescent="0.2">
      <c r="B17" s="124">
        <f>laps_times[[#This Row],[poř]]</f>
        <v>14</v>
      </c>
      <c r="C17" s="129">
        <f>laps_times[[#This Row],[s.č.]]</f>
        <v>123</v>
      </c>
      <c r="D17" s="125" t="str">
        <f>laps_times[[#This Row],[jméno]]</f>
        <v>Teplý Ondřej</v>
      </c>
      <c r="E17" s="126">
        <f>laps_times[[#This Row],[roč]]</f>
        <v>1978</v>
      </c>
      <c r="F17" s="126" t="str">
        <f>laps_times[[#This Row],[kat]]</f>
        <v>M30</v>
      </c>
      <c r="G17" s="126">
        <f>laps_times[[#This Row],[poř_kat]]</f>
        <v>8</v>
      </c>
      <c r="H17" s="125" t="str">
        <f>IF(ISBLANK(laps_times[[#This Row],[klub]]),"-",laps_times[[#This Row],[klub]])</f>
        <v>Hisport Team</v>
      </c>
      <c r="I17" s="161">
        <f>laps_times[[#This Row],[celk. čas]]</f>
        <v>0.13064930555555557</v>
      </c>
      <c r="J17" s="130" t="str">
        <f>IF(ISBLANK(laps_times[[#This Row],[1]]),"DNF",CONCATENATE(RANK(rounds_cum_time[[#This Row],[1]],rounds_cum_time[1],1),"."))</f>
        <v>5.</v>
      </c>
      <c r="K17" s="130" t="str">
        <f>IF(ISBLANK(laps_times[[#This Row],[2]]),"DNF",CONCATENATE(RANK(rounds_cum_time[[#This Row],[2]],rounds_cum_time[2],1),"."))</f>
        <v>5.</v>
      </c>
      <c r="L17" s="130" t="str">
        <f>IF(ISBLANK(laps_times[[#This Row],[3]]),"DNF",CONCATENATE(RANK(rounds_cum_time[[#This Row],[3]],rounds_cum_time[3],1),"."))</f>
        <v>10.</v>
      </c>
      <c r="M17" s="130" t="str">
        <f>IF(ISBLANK(laps_times[[#This Row],[4]]),"DNF",CONCATENATE(RANK(rounds_cum_time[[#This Row],[4]],rounds_cum_time[4],1),"."))</f>
        <v>14.</v>
      </c>
      <c r="N17" s="130" t="str">
        <f>IF(ISBLANK(laps_times[[#This Row],[5]]),"DNF",CONCATENATE(RANK(rounds_cum_time[[#This Row],[5]],rounds_cum_time[5],1),"."))</f>
        <v>16.</v>
      </c>
      <c r="O17" s="130" t="str">
        <f>IF(ISBLANK(laps_times[[#This Row],[6]]),"DNF",CONCATENATE(RANK(rounds_cum_time[[#This Row],[6]],rounds_cum_time[6],1),"."))</f>
        <v>16.</v>
      </c>
      <c r="P17" s="130" t="str">
        <f>IF(ISBLANK(laps_times[[#This Row],[7]]),"DNF",CONCATENATE(RANK(rounds_cum_time[[#This Row],[7]],rounds_cum_time[7],1),"."))</f>
        <v>14.</v>
      </c>
      <c r="Q17" s="130" t="str">
        <f>IF(ISBLANK(laps_times[[#This Row],[8]]),"DNF",CONCATENATE(RANK(rounds_cum_time[[#This Row],[8]],rounds_cum_time[8],1),"."))</f>
        <v>14.</v>
      </c>
      <c r="R17" s="130" t="str">
        <f>IF(ISBLANK(laps_times[[#This Row],[9]]),"DNF",CONCATENATE(RANK(rounds_cum_time[[#This Row],[9]],rounds_cum_time[9],1),"."))</f>
        <v>17.</v>
      </c>
      <c r="S17" s="130" t="str">
        <f>IF(ISBLANK(laps_times[[#This Row],[10]]),"DNF",CONCATENATE(RANK(rounds_cum_time[[#This Row],[10]],rounds_cum_time[10],1),"."))</f>
        <v>17.</v>
      </c>
      <c r="T17" s="130" t="str">
        <f>IF(ISBLANK(laps_times[[#This Row],[11]]),"DNF",CONCATENATE(RANK(rounds_cum_time[[#This Row],[11]],rounds_cum_time[11],1),"."))</f>
        <v>17.</v>
      </c>
      <c r="U17" s="130" t="str">
        <f>IF(ISBLANK(laps_times[[#This Row],[12]]),"DNF",CONCATENATE(RANK(rounds_cum_time[[#This Row],[12]],rounds_cum_time[12],1),"."))</f>
        <v>17.</v>
      </c>
      <c r="V17" s="130" t="str">
        <f>IF(ISBLANK(laps_times[[#This Row],[13]]),"DNF",CONCATENATE(RANK(rounds_cum_time[[#This Row],[13]],rounds_cum_time[13],1),"."))</f>
        <v>14.</v>
      </c>
      <c r="W17" s="130" t="str">
        <f>IF(ISBLANK(laps_times[[#This Row],[14]]),"DNF",CONCATENATE(RANK(rounds_cum_time[[#This Row],[14]],rounds_cum_time[14],1),"."))</f>
        <v>17.</v>
      </c>
      <c r="X17" s="130" t="str">
        <f>IF(ISBLANK(laps_times[[#This Row],[15]]),"DNF",CONCATENATE(RANK(rounds_cum_time[[#This Row],[15]],rounds_cum_time[15],1),"."))</f>
        <v>17.</v>
      </c>
      <c r="Y17" s="130" t="str">
        <f>IF(ISBLANK(laps_times[[#This Row],[16]]),"DNF",CONCATENATE(RANK(rounds_cum_time[[#This Row],[16]],rounds_cum_time[16],1),"."))</f>
        <v>17.</v>
      </c>
      <c r="Z17" s="130" t="str">
        <f>IF(ISBLANK(laps_times[[#This Row],[17]]),"DNF",CONCATENATE(RANK(rounds_cum_time[[#This Row],[17]],rounds_cum_time[17],1),"."))</f>
        <v>17.</v>
      </c>
      <c r="AA17" s="130" t="str">
        <f>IF(ISBLANK(laps_times[[#This Row],[18]]),"DNF",CONCATENATE(RANK(rounds_cum_time[[#This Row],[18]],rounds_cum_time[18],1),"."))</f>
        <v>14.</v>
      </c>
      <c r="AB17" s="130" t="str">
        <f>IF(ISBLANK(laps_times[[#This Row],[19]]),"DNF",CONCATENATE(RANK(rounds_cum_time[[#This Row],[19]],rounds_cum_time[19],1),"."))</f>
        <v>17.</v>
      </c>
      <c r="AC17" s="130" t="str">
        <f>IF(ISBLANK(laps_times[[#This Row],[20]]),"DNF",CONCATENATE(RANK(rounds_cum_time[[#This Row],[20]],rounds_cum_time[20],1),"."))</f>
        <v>17.</v>
      </c>
      <c r="AD17" s="130" t="str">
        <f>IF(ISBLANK(laps_times[[#This Row],[21]]),"DNF",CONCATENATE(RANK(rounds_cum_time[[#This Row],[21]],rounds_cum_time[21],1),"."))</f>
        <v>16.</v>
      </c>
      <c r="AE17" s="130" t="str">
        <f>IF(ISBLANK(laps_times[[#This Row],[22]]),"DNF",CONCATENATE(RANK(rounds_cum_time[[#This Row],[22]],rounds_cum_time[22],1),"."))</f>
        <v>16.</v>
      </c>
      <c r="AF17" s="130" t="str">
        <f>IF(ISBLANK(laps_times[[#This Row],[23]]),"DNF",CONCATENATE(RANK(rounds_cum_time[[#This Row],[23]],rounds_cum_time[23],1),"."))</f>
        <v>16.</v>
      </c>
      <c r="AG17" s="130" t="str">
        <f>IF(ISBLANK(laps_times[[#This Row],[24]]),"DNF",CONCATENATE(RANK(rounds_cum_time[[#This Row],[24]],rounds_cum_time[24],1),"."))</f>
        <v>16.</v>
      </c>
      <c r="AH17" s="130" t="str">
        <f>IF(ISBLANK(laps_times[[#This Row],[25]]),"DNF",CONCATENATE(RANK(rounds_cum_time[[#This Row],[25]],rounds_cum_time[25],1),"."))</f>
        <v>16.</v>
      </c>
      <c r="AI17" s="130" t="str">
        <f>IF(ISBLANK(laps_times[[#This Row],[26]]),"DNF",CONCATENATE(RANK(rounds_cum_time[[#This Row],[26]],rounds_cum_time[26],1),"."))</f>
        <v>14.</v>
      </c>
      <c r="AJ17" s="130" t="str">
        <f>IF(ISBLANK(laps_times[[#This Row],[27]]),"DNF",CONCATENATE(RANK(rounds_cum_time[[#This Row],[27]],rounds_cum_time[27],1),"."))</f>
        <v>13.</v>
      </c>
      <c r="AK17" s="130" t="str">
        <f>IF(ISBLANK(laps_times[[#This Row],[28]]),"DNF",CONCATENATE(RANK(rounds_cum_time[[#This Row],[28]],rounds_cum_time[28],1),"."))</f>
        <v>15.</v>
      </c>
      <c r="AL17" s="130" t="str">
        <f>IF(ISBLANK(laps_times[[#This Row],[29]]),"DNF",CONCATENATE(RANK(rounds_cum_time[[#This Row],[29]],rounds_cum_time[29],1),"."))</f>
        <v>15.</v>
      </c>
      <c r="AM17" s="130" t="str">
        <f>IF(ISBLANK(laps_times[[#This Row],[30]]),"DNF",CONCATENATE(RANK(rounds_cum_time[[#This Row],[30]],rounds_cum_time[30],1),"."))</f>
        <v>15.</v>
      </c>
      <c r="AN17" s="130" t="str">
        <f>IF(ISBLANK(laps_times[[#This Row],[31]]),"DNF",CONCATENATE(RANK(rounds_cum_time[[#This Row],[31]],rounds_cum_time[31],1),"."))</f>
        <v>13.</v>
      </c>
      <c r="AO17" s="130" t="str">
        <f>IF(ISBLANK(laps_times[[#This Row],[32]]),"DNF",CONCATENATE(RANK(rounds_cum_time[[#This Row],[32]],rounds_cum_time[32],1),"."))</f>
        <v>15.</v>
      </c>
      <c r="AP17" s="130" t="str">
        <f>IF(ISBLANK(laps_times[[#This Row],[33]]),"DNF",CONCATENATE(RANK(rounds_cum_time[[#This Row],[33]],rounds_cum_time[33],1),"."))</f>
        <v>15.</v>
      </c>
      <c r="AQ17" s="130" t="str">
        <f>IF(ISBLANK(laps_times[[#This Row],[34]]),"DNF",CONCATENATE(RANK(rounds_cum_time[[#This Row],[34]],rounds_cum_time[34],1),"."))</f>
        <v>13.</v>
      </c>
      <c r="AR17" s="130" t="str">
        <f>IF(ISBLANK(laps_times[[#This Row],[35]]),"DNF",CONCATENATE(RANK(rounds_cum_time[[#This Row],[35]],rounds_cum_time[35],1),"."))</f>
        <v>15.</v>
      </c>
      <c r="AS17" s="130" t="str">
        <f>IF(ISBLANK(laps_times[[#This Row],[36]]),"DNF",CONCATENATE(RANK(rounds_cum_time[[#This Row],[36]],rounds_cum_time[36],1),"."))</f>
        <v>15.</v>
      </c>
      <c r="AT17" s="130" t="str">
        <f>IF(ISBLANK(laps_times[[#This Row],[37]]),"DNF",CONCATENATE(RANK(rounds_cum_time[[#This Row],[37]],rounds_cum_time[37],1),"."))</f>
        <v>15.</v>
      </c>
      <c r="AU17" s="130" t="str">
        <f>IF(ISBLANK(laps_times[[#This Row],[38]]),"DNF",CONCATENATE(RANK(rounds_cum_time[[#This Row],[38]],rounds_cum_time[38],1),"."))</f>
        <v>14.</v>
      </c>
      <c r="AV17" s="130" t="str">
        <f>IF(ISBLANK(laps_times[[#This Row],[39]]),"DNF",CONCATENATE(RANK(rounds_cum_time[[#This Row],[39]],rounds_cum_time[39],1),"."))</f>
        <v>14.</v>
      </c>
      <c r="AW17" s="130" t="str">
        <f>IF(ISBLANK(laps_times[[#This Row],[40]]),"DNF",CONCATENATE(RANK(rounds_cum_time[[#This Row],[40]],rounds_cum_time[40],1),"."))</f>
        <v>14.</v>
      </c>
      <c r="AX17" s="130" t="str">
        <f>IF(ISBLANK(laps_times[[#This Row],[41]]),"DNF",CONCATENATE(RANK(rounds_cum_time[[#This Row],[41]],rounds_cum_time[41],1),"."))</f>
        <v>14.</v>
      </c>
      <c r="AY17" s="130" t="str">
        <f>IF(ISBLANK(laps_times[[#This Row],[42]]),"DNF",CONCATENATE(RANK(rounds_cum_time[[#This Row],[42]],rounds_cum_time[42],1),"."))</f>
        <v>14.</v>
      </c>
      <c r="AZ17" s="130" t="str">
        <f>IF(ISBLANK(laps_times[[#This Row],[43]]),"DNF",CONCATENATE(RANK(rounds_cum_time[[#This Row],[43]],rounds_cum_time[43],1),"."))</f>
        <v>14.</v>
      </c>
      <c r="BA17" s="130" t="str">
        <f>IF(ISBLANK(laps_times[[#This Row],[44]]),"DNF",CONCATENATE(RANK(rounds_cum_time[[#This Row],[44]],rounds_cum_time[44],1),"."))</f>
        <v>14.</v>
      </c>
      <c r="BB17" s="130" t="str">
        <f>IF(ISBLANK(laps_times[[#This Row],[45]]),"DNF",CONCATENATE(RANK(rounds_cum_time[[#This Row],[45]],rounds_cum_time[45],1),"."))</f>
        <v>14.</v>
      </c>
      <c r="BC17" s="130" t="str">
        <f>IF(ISBLANK(laps_times[[#This Row],[46]]),"DNF",CONCATENATE(RANK(rounds_cum_time[[#This Row],[46]],rounds_cum_time[46],1),"."))</f>
        <v>14.</v>
      </c>
      <c r="BD17" s="130" t="str">
        <f>IF(ISBLANK(laps_times[[#This Row],[47]]),"DNF",CONCATENATE(RANK(rounds_cum_time[[#This Row],[47]],rounds_cum_time[47],1),"."))</f>
        <v>14.</v>
      </c>
      <c r="BE17" s="130" t="str">
        <f>IF(ISBLANK(laps_times[[#This Row],[48]]),"DNF",CONCATENATE(RANK(rounds_cum_time[[#This Row],[48]],rounds_cum_time[48],1),"."))</f>
        <v>14.</v>
      </c>
      <c r="BF17" s="130" t="str">
        <f>IF(ISBLANK(laps_times[[#This Row],[49]]),"DNF",CONCATENATE(RANK(rounds_cum_time[[#This Row],[49]],rounds_cum_time[49],1),"."))</f>
        <v>14.</v>
      </c>
      <c r="BG17" s="130" t="str">
        <f>IF(ISBLANK(laps_times[[#This Row],[50]]),"DNF",CONCATENATE(RANK(rounds_cum_time[[#This Row],[50]],rounds_cum_time[50],1),"."))</f>
        <v>14.</v>
      </c>
      <c r="BH17" s="130" t="str">
        <f>IF(ISBLANK(laps_times[[#This Row],[51]]),"DNF",CONCATENATE(RANK(rounds_cum_time[[#This Row],[51]],rounds_cum_time[51],1),"."))</f>
        <v>14.</v>
      </c>
      <c r="BI17" s="130" t="str">
        <f>IF(ISBLANK(laps_times[[#This Row],[52]]),"DNF",CONCATENATE(RANK(rounds_cum_time[[#This Row],[52]],rounds_cum_time[52],1),"."))</f>
        <v>14.</v>
      </c>
      <c r="BJ17" s="130" t="str">
        <f>IF(ISBLANK(laps_times[[#This Row],[53]]),"DNF",CONCATENATE(RANK(rounds_cum_time[[#This Row],[53]],rounds_cum_time[53],1),"."))</f>
        <v>14.</v>
      </c>
      <c r="BK17" s="130" t="str">
        <f>IF(ISBLANK(laps_times[[#This Row],[54]]),"DNF",CONCATENATE(RANK(rounds_cum_time[[#This Row],[54]],rounds_cum_time[54],1),"."))</f>
        <v>14.</v>
      </c>
      <c r="BL17" s="130" t="str">
        <f>IF(ISBLANK(laps_times[[#This Row],[55]]),"DNF",CONCATENATE(RANK(rounds_cum_time[[#This Row],[55]],rounds_cum_time[55],1),"."))</f>
        <v>14.</v>
      </c>
      <c r="BM17" s="130" t="str">
        <f>IF(ISBLANK(laps_times[[#This Row],[56]]),"DNF",CONCATENATE(RANK(rounds_cum_time[[#This Row],[56]],rounds_cum_time[56],1),"."))</f>
        <v>14.</v>
      </c>
      <c r="BN17" s="130" t="str">
        <f>IF(ISBLANK(laps_times[[#This Row],[57]]),"DNF",CONCATENATE(RANK(rounds_cum_time[[#This Row],[57]],rounds_cum_time[57],1),"."))</f>
        <v>14.</v>
      </c>
      <c r="BO17" s="130" t="str">
        <f>IF(ISBLANK(laps_times[[#This Row],[58]]),"DNF",CONCATENATE(RANK(rounds_cum_time[[#This Row],[58]],rounds_cum_time[58],1),"."))</f>
        <v>14.</v>
      </c>
      <c r="BP17" s="130" t="str">
        <f>IF(ISBLANK(laps_times[[#This Row],[59]]),"DNF",CONCATENATE(RANK(rounds_cum_time[[#This Row],[59]],rounds_cum_time[59],1),"."))</f>
        <v>14.</v>
      </c>
      <c r="BQ17" s="130" t="str">
        <f>IF(ISBLANK(laps_times[[#This Row],[60]]),"DNF",CONCATENATE(RANK(rounds_cum_time[[#This Row],[60]],rounds_cum_time[60],1),"."))</f>
        <v>14.</v>
      </c>
      <c r="BR17" s="130" t="str">
        <f>IF(ISBLANK(laps_times[[#This Row],[61]]),"DNF",CONCATENATE(RANK(rounds_cum_time[[#This Row],[61]],rounds_cum_time[61],1),"."))</f>
        <v>14.</v>
      </c>
      <c r="BS17" s="130" t="str">
        <f>IF(ISBLANK(laps_times[[#This Row],[62]]),"DNF",CONCATENATE(RANK(rounds_cum_time[[#This Row],[62]],rounds_cum_time[62],1),"."))</f>
        <v>14.</v>
      </c>
      <c r="BT17" s="131" t="str">
        <f>IF(ISBLANK(laps_times[[#This Row],[63]]),"DNF",CONCATENATE(RANK(rounds_cum_time[[#This Row],[63]],rounds_cum_time[63],1),"."))</f>
        <v>14.</v>
      </c>
      <c r="BU17" s="131" t="str">
        <f>IF(ISBLANK(laps_times[[#This Row],[64]]),"DNF",CONCATENATE(RANK(rounds_cum_time[[#This Row],[64]],rounds_cum_time[64],1),"."))</f>
        <v>14.</v>
      </c>
    </row>
    <row r="18" spans="2:73" x14ac:dyDescent="0.2">
      <c r="B18" s="124">
        <f>laps_times[[#This Row],[poř]]</f>
        <v>15</v>
      </c>
      <c r="C18" s="129">
        <f>laps_times[[#This Row],[s.č.]]</f>
        <v>45</v>
      </c>
      <c r="D18" s="125" t="str">
        <f>laps_times[[#This Row],[jméno]]</f>
        <v>Juráň Karel</v>
      </c>
      <c r="E18" s="126">
        <f>laps_times[[#This Row],[roč]]</f>
        <v>1974</v>
      </c>
      <c r="F18" s="126" t="str">
        <f>laps_times[[#This Row],[kat]]</f>
        <v>M40</v>
      </c>
      <c r="G18" s="126">
        <f>laps_times[[#This Row],[poř_kat]]</f>
        <v>6</v>
      </c>
      <c r="H18" s="125" t="str">
        <f>IF(ISBLANK(laps_times[[#This Row],[klub]]),"-",laps_times[[#This Row],[klub]])</f>
        <v>Triatlon Tálín</v>
      </c>
      <c r="I18" s="161">
        <f>laps_times[[#This Row],[celk. čas]]</f>
        <v>0.13328587962962962</v>
      </c>
      <c r="J18" s="130" t="str">
        <f>IF(ISBLANK(laps_times[[#This Row],[1]]),"DNF",CONCATENATE(RANK(rounds_cum_time[[#This Row],[1]],rounds_cum_time[1],1),"."))</f>
        <v>15.</v>
      </c>
      <c r="K18" s="130" t="str">
        <f>IF(ISBLANK(laps_times[[#This Row],[2]]),"DNF",CONCATENATE(RANK(rounds_cum_time[[#This Row],[2]],rounds_cum_time[2],1),"."))</f>
        <v>15.</v>
      </c>
      <c r="L18" s="130" t="str">
        <f>IF(ISBLANK(laps_times[[#This Row],[3]]),"DNF",CONCATENATE(RANK(rounds_cum_time[[#This Row],[3]],rounds_cum_time[3],1),"."))</f>
        <v>14.</v>
      </c>
      <c r="M18" s="130" t="str">
        <f>IF(ISBLANK(laps_times[[#This Row],[4]]),"DNF",CONCATENATE(RANK(rounds_cum_time[[#This Row],[4]],rounds_cum_time[4],1),"."))</f>
        <v>16.</v>
      </c>
      <c r="N18" s="130" t="str">
        <f>IF(ISBLANK(laps_times[[#This Row],[5]]),"DNF",CONCATENATE(RANK(rounds_cum_time[[#This Row],[5]],rounds_cum_time[5],1),"."))</f>
        <v>14.</v>
      </c>
      <c r="O18" s="130" t="str">
        <f>IF(ISBLANK(laps_times[[#This Row],[6]]),"DNF",CONCATENATE(RANK(rounds_cum_time[[#This Row],[6]],rounds_cum_time[6],1),"."))</f>
        <v>15.</v>
      </c>
      <c r="P18" s="130" t="str">
        <f>IF(ISBLANK(laps_times[[#This Row],[7]]),"DNF",CONCATENATE(RANK(rounds_cum_time[[#This Row],[7]],rounds_cum_time[7],1),"."))</f>
        <v>16.</v>
      </c>
      <c r="Q18" s="130" t="str">
        <f>IF(ISBLANK(laps_times[[#This Row],[8]]),"DNF",CONCATENATE(RANK(rounds_cum_time[[#This Row],[8]],rounds_cum_time[8],1),"."))</f>
        <v>17.</v>
      </c>
      <c r="R18" s="130" t="str">
        <f>IF(ISBLANK(laps_times[[#This Row],[9]]),"DNF",CONCATENATE(RANK(rounds_cum_time[[#This Row],[9]],rounds_cum_time[9],1),"."))</f>
        <v>16.</v>
      </c>
      <c r="S18" s="130" t="str">
        <f>IF(ISBLANK(laps_times[[#This Row],[10]]),"DNF",CONCATENATE(RANK(rounds_cum_time[[#This Row],[10]],rounds_cum_time[10],1),"."))</f>
        <v>16.</v>
      </c>
      <c r="T18" s="130" t="str">
        <f>IF(ISBLANK(laps_times[[#This Row],[11]]),"DNF",CONCATENATE(RANK(rounds_cum_time[[#This Row],[11]],rounds_cum_time[11],1),"."))</f>
        <v>15.</v>
      </c>
      <c r="U18" s="130" t="str">
        <f>IF(ISBLANK(laps_times[[#This Row],[12]]),"DNF",CONCATENATE(RANK(rounds_cum_time[[#This Row],[12]],rounds_cum_time[12],1),"."))</f>
        <v>14.</v>
      </c>
      <c r="V18" s="130" t="str">
        <f>IF(ISBLANK(laps_times[[#This Row],[13]]),"DNF",CONCATENATE(RANK(rounds_cum_time[[#This Row],[13]],rounds_cum_time[13],1),"."))</f>
        <v>16.</v>
      </c>
      <c r="W18" s="130" t="str">
        <f>IF(ISBLANK(laps_times[[#This Row],[14]]),"DNF",CONCATENATE(RANK(rounds_cum_time[[#This Row],[14]],rounds_cum_time[14],1),"."))</f>
        <v>16.</v>
      </c>
      <c r="X18" s="130" t="str">
        <f>IF(ISBLANK(laps_times[[#This Row],[15]]),"DNF",CONCATENATE(RANK(rounds_cum_time[[#This Row],[15]],rounds_cum_time[15],1),"."))</f>
        <v>16.</v>
      </c>
      <c r="Y18" s="130" t="str">
        <f>IF(ISBLANK(laps_times[[#This Row],[16]]),"DNF",CONCATENATE(RANK(rounds_cum_time[[#This Row],[16]],rounds_cum_time[16],1),"."))</f>
        <v>16.</v>
      </c>
      <c r="Z18" s="130" t="str">
        <f>IF(ISBLANK(laps_times[[#This Row],[17]]),"DNF",CONCATENATE(RANK(rounds_cum_time[[#This Row],[17]],rounds_cum_time[17],1),"."))</f>
        <v>16.</v>
      </c>
      <c r="AA18" s="130" t="str">
        <f>IF(ISBLANK(laps_times[[#This Row],[18]]),"DNF",CONCATENATE(RANK(rounds_cum_time[[#This Row],[18]],rounds_cum_time[18],1),"."))</f>
        <v>17.</v>
      </c>
      <c r="AB18" s="130" t="str">
        <f>IF(ISBLANK(laps_times[[#This Row],[19]]),"DNF",CONCATENATE(RANK(rounds_cum_time[[#This Row],[19]],rounds_cum_time[19],1),"."))</f>
        <v>16.</v>
      </c>
      <c r="AC18" s="130" t="str">
        <f>IF(ISBLANK(laps_times[[#This Row],[20]]),"DNF",CONCATENATE(RANK(rounds_cum_time[[#This Row],[20]],rounds_cum_time[20],1),"."))</f>
        <v>16.</v>
      </c>
      <c r="AD18" s="130" t="str">
        <f>IF(ISBLANK(laps_times[[#This Row],[21]]),"DNF",CONCATENATE(RANK(rounds_cum_time[[#This Row],[21]],rounds_cum_time[21],1),"."))</f>
        <v>15.</v>
      </c>
      <c r="AE18" s="130" t="str">
        <f>IF(ISBLANK(laps_times[[#This Row],[22]]),"DNF",CONCATENATE(RANK(rounds_cum_time[[#This Row],[22]],rounds_cum_time[22],1),"."))</f>
        <v>15.</v>
      </c>
      <c r="AF18" s="130" t="str">
        <f>IF(ISBLANK(laps_times[[#This Row],[23]]),"DNF",CONCATENATE(RANK(rounds_cum_time[[#This Row],[23]],rounds_cum_time[23],1),"."))</f>
        <v>15.</v>
      </c>
      <c r="AG18" s="130" t="str">
        <f>IF(ISBLANK(laps_times[[#This Row],[24]]),"DNF",CONCATENATE(RANK(rounds_cum_time[[#This Row],[24]],rounds_cum_time[24],1),"."))</f>
        <v>15.</v>
      </c>
      <c r="AH18" s="130" t="str">
        <f>IF(ISBLANK(laps_times[[#This Row],[25]]),"DNF",CONCATENATE(RANK(rounds_cum_time[[#This Row],[25]],rounds_cum_time[25],1),"."))</f>
        <v>15.</v>
      </c>
      <c r="AI18" s="130" t="str">
        <f>IF(ISBLANK(laps_times[[#This Row],[26]]),"DNF",CONCATENATE(RANK(rounds_cum_time[[#This Row],[26]],rounds_cum_time[26],1),"."))</f>
        <v>16.</v>
      </c>
      <c r="AJ18" s="130" t="str">
        <f>IF(ISBLANK(laps_times[[#This Row],[27]]),"DNF",CONCATENATE(RANK(rounds_cum_time[[#This Row],[27]],rounds_cum_time[27],1),"."))</f>
        <v>16.</v>
      </c>
      <c r="AK18" s="130" t="str">
        <f>IF(ISBLANK(laps_times[[#This Row],[28]]),"DNF",CONCATENATE(RANK(rounds_cum_time[[#This Row],[28]],rounds_cum_time[28],1),"."))</f>
        <v>16.</v>
      </c>
      <c r="AL18" s="130" t="str">
        <f>IF(ISBLANK(laps_times[[#This Row],[29]]),"DNF",CONCATENATE(RANK(rounds_cum_time[[#This Row],[29]],rounds_cum_time[29],1),"."))</f>
        <v>16.</v>
      </c>
      <c r="AM18" s="130" t="str">
        <f>IF(ISBLANK(laps_times[[#This Row],[30]]),"DNF",CONCATENATE(RANK(rounds_cum_time[[#This Row],[30]],rounds_cum_time[30],1),"."))</f>
        <v>16.</v>
      </c>
      <c r="AN18" s="130" t="str">
        <f>IF(ISBLANK(laps_times[[#This Row],[31]]),"DNF",CONCATENATE(RANK(rounds_cum_time[[#This Row],[31]],rounds_cum_time[31],1),"."))</f>
        <v>16.</v>
      </c>
      <c r="AO18" s="130" t="str">
        <f>IF(ISBLANK(laps_times[[#This Row],[32]]),"DNF",CONCATENATE(RANK(rounds_cum_time[[#This Row],[32]],rounds_cum_time[32],1),"."))</f>
        <v>16.</v>
      </c>
      <c r="AP18" s="130" t="str">
        <f>IF(ISBLANK(laps_times[[#This Row],[33]]),"DNF",CONCATENATE(RANK(rounds_cum_time[[#This Row],[33]],rounds_cum_time[33],1),"."))</f>
        <v>16.</v>
      </c>
      <c r="AQ18" s="130" t="str">
        <f>IF(ISBLANK(laps_times[[#This Row],[34]]),"DNF",CONCATENATE(RANK(rounds_cum_time[[#This Row],[34]],rounds_cum_time[34],1),"."))</f>
        <v>16.</v>
      </c>
      <c r="AR18" s="130" t="str">
        <f>IF(ISBLANK(laps_times[[#This Row],[35]]),"DNF",CONCATENATE(RANK(rounds_cum_time[[#This Row],[35]],rounds_cum_time[35],1),"."))</f>
        <v>16.</v>
      </c>
      <c r="AS18" s="130" t="str">
        <f>IF(ISBLANK(laps_times[[#This Row],[36]]),"DNF",CONCATENATE(RANK(rounds_cum_time[[#This Row],[36]],rounds_cum_time[36],1),"."))</f>
        <v>16.</v>
      </c>
      <c r="AT18" s="130" t="str">
        <f>IF(ISBLANK(laps_times[[#This Row],[37]]),"DNF",CONCATENATE(RANK(rounds_cum_time[[#This Row],[37]],rounds_cum_time[37],1),"."))</f>
        <v>16.</v>
      </c>
      <c r="AU18" s="130" t="str">
        <f>IF(ISBLANK(laps_times[[#This Row],[38]]),"DNF",CONCATENATE(RANK(rounds_cum_time[[#This Row],[38]],rounds_cum_time[38],1),"."))</f>
        <v>15.</v>
      </c>
      <c r="AV18" s="130" t="str">
        <f>IF(ISBLANK(laps_times[[#This Row],[39]]),"DNF",CONCATENATE(RANK(rounds_cum_time[[#This Row],[39]],rounds_cum_time[39],1),"."))</f>
        <v>15.</v>
      </c>
      <c r="AW18" s="130" t="str">
        <f>IF(ISBLANK(laps_times[[#This Row],[40]]),"DNF",CONCATENATE(RANK(rounds_cum_time[[#This Row],[40]],rounds_cum_time[40],1),"."))</f>
        <v>15.</v>
      </c>
      <c r="AX18" s="130" t="str">
        <f>IF(ISBLANK(laps_times[[#This Row],[41]]),"DNF",CONCATENATE(RANK(rounds_cum_time[[#This Row],[41]],rounds_cum_time[41],1),"."))</f>
        <v>15.</v>
      </c>
      <c r="AY18" s="130" t="str">
        <f>IF(ISBLANK(laps_times[[#This Row],[42]]),"DNF",CONCATENATE(RANK(rounds_cum_time[[#This Row],[42]],rounds_cum_time[42],1),"."))</f>
        <v>16.</v>
      </c>
      <c r="AZ18" s="130" t="str">
        <f>IF(ISBLANK(laps_times[[#This Row],[43]]),"DNF",CONCATENATE(RANK(rounds_cum_time[[#This Row],[43]],rounds_cum_time[43],1),"."))</f>
        <v>15.</v>
      </c>
      <c r="BA18" s="130" t="str">
        <f>IF(ISBLANK(laps_times[[#This Row],[44]]),"DNF",CONCATENATE(RANK(rounds_cum_time[[#This Row],[44]],rounds_cum_time[44],1),"."))</f>
        <v>15.</v>
      </c>
      <c r="BB18" s="130" t="str">
        <f>IF(ISBLANK(laps_times[[#This Row],[45]]),"DNF",CONCATENATE(RANK(rounds_cum_time[[#This Row],[45]],rounds_cum_time[45],1),"."))</f>
        <v>16.</v>
      </c>
      <c r="BC18" s="130" t="str">
        <f>IF(ISBLANK(laps_times[[#This Row],[46]]),"DNF",CONCATENATE(RANK(rounds_cum_time[[#This Row],[46]],rounds_cum_time[46],1),"."))</f>
        <v>16.</v>
      </c>
      <c r="BD18" s="130" t="str">
        <f>IF(ISBLANK(laps_times[[#This Row],[47]]),"DNF",CONCATENATE(RANK(rounds_cum_time[[#This Row],[47]],rounds_cum_time[47],1),"."))</f>
        <v>16.</v>
      </c>
      <c r="BE18" s="130" t="str">
        <f>IF(ISBLANK(laps_times[[#This Row],[48]]),"DNF",CONCATENATE(RANK(rounds_cum_time[[#This Row],[48]],rounds_cum_time[48],1),"."))</f>
        <v>15.</v>
      </c>
      <c r="BF18" s="130" t="str">
        <f>IF(ISBLANK(laps_times[[#This Row],[49]]),"DNF",CONCATENATE(RANK(rounds_cum_time[[#This Row],[49]],rounds_cum_time[49],1),"."))</f>
        <v>15.</v>
      </c>
      <c r="BG18" s="130" t="str">
        <f>IF(ISBLANK(laps_times[[#This Row],[50]]),"DNF",CONCATENATE(RANK(rounds_cum_time[[#This Row],[50]],rounds_cum_time[50],1),"."))</f>
        <v>15.</v>
      </c>
      <c r="BH18" s="130" t="str">
        <f>IF(ISBLANK(laps_times[[#This Row],[51]]),"DNF",CONCATENATE(RANK(rounds_cum_time[[#This Row],[51]],rounds_cum_time[51],1),"."))</f>
        <v>15.</v>
      </c>
      <c r="BI18" s="130" t="str">
        <f>IF(ISBLANK(laps_times[[#This Row],[52]]),"DNF",CONCATENATE(RANK(rounds_cum_time[[#This Row],[52]],rounds_cum_time[52],1),"."))</f>
        <v>15.</v>
      </c>
      <c r="BJ18" s="130" t="str">
        <f>IF(ISBLANK(laps_times[[#This Row],[53]]),"DNF",CONCATENATE(RANK(rounds_cum_time[[#This Row],[53]],rounds_cum_time[53],1),"."))</f>
        <v>15.</v>
      </c>
      <c r="BK18" s="130" t="str">
        <f>IF(ISBLANK(laps_times[[#This Row],[54]]),"DNF",CONCATENATE(RANK(rounds_cum_time[[#This Row],[54]],rounds_cum_time[54],1),"."))</f>
        <v>15.</v>
      </c>
      <c r="BL18" s="130" t="str">
        <f>IF(ISBLANK(laps_times[[#This Row],[55]]),"DNF",CONCATENATE(RANK(rounds_cum_time[[#This Row],[55]],rounds_cum_time[55],1),"."))</f>
        <v>15.</v>
      </c>
      <c r="BM18" s="130" t="str">
        <f>IF(ISBLANK(laps_times[[#This Row],[56]]),"DNF",CONCATENATE(RANK(rounds_cum_time[[#This Row],[56]],rounds_cum_time[56],1),"."))</f>
        <v>15.</v>
      </c>
      <c r="BN18" s="130" t="str">
        <f>IF(ISBLANK(laps_times[[#This Row],[57]]),"DNF",CONCATENATE(RANK(rounds_cum_time[[#This Row],[57]],rounds_cum_time[57],1),"."))</f>
        <v>15.</v>
      </c>
      <c r="BO18" s="130" t="str">
        <f>IF(ISBLANK(laps_times[[#This Row],[58]]),"DNF",CONCATENATE(RANK(rounds_cum_time[[#This Row],[58]],rounds_cum_time[58],1),"."))</f>
        <v>15.</v>
      </c>
      <c r="BP18" s="130" t="str">
        <f>IF(ISBLANK(laps_times[[#This Row],[59]]),"DNF",CONCATENATE(RANK(rounds_cum_time[[#This Row],[59]],rounds_cum_time[59],1),"."))</f>
        <v>15.</v>
      </c>
      <c r="BQ18" s="130" t="str">
        <f>IF(ISBLANK(laps_times[[#This Row],[60]]),"DNF",CONCATENATE(RANK(rounds_cum_time[[#This Row],[60]],rounds_cum_time[60],1),"."))</f>
        <v>15.</v>
      </c>
      <c r="BR18" s="130" t="str">
        <f>IF(ISBLANK(laps_times[[#This Row],[61]]),"DNF",CONCATENATE(RANK(rounds_cum_time[[#This Row],[61]],rounds_cum_time[61],1),"."))</f>
        <v>15.</v>
      </c>
      <c r="BS18" s="130" t="str">
        <f>IF(ISBLANK(laps_times[[#This Row],[62]]),"DNF",CONCATENATE(RANK(rounds_cum_time[[#This Row],[62]],rounds_cum_time[62],1),"."))</f>
        <v>15.</v>
      </c>
      <c r="BT18" s="131" t="str">
        <f>IF(ISBLANK(laps_times[[#This Row],[63]]),"DNF",CONCATENATE(RANK(rounds_cum_time[[#This Row],[63]],rounds_cum_time[63],1),"."))</f>
        <v>15.</v>
      </c>
      <c r="BU18" s="131" t="str">
        <f>IF(ISBLANK(laps_times[[#This Row],[64]]),"DNF",CONCATENATE(RANK(rounds_cum_time[[#This Row],[64]],rounds_cum_time[64],1),"."))</f>
        <v>15.</v>
      </c>
    </row>
    <row r="19" spans="2:73" x14ac:dyDescent="0.2">
      <c r="B19" s="124">
        <f>laps_times[[#This Row],[poř]]</f>
        <v>16</v>
      </c>
      <c r="C19" s="129">
        <f>laps_times[[#This Row],[s.č.]]</f>
        <v>96</v>
      </c>
      <c r="D19" s="125" t="str">
        <f>laps_times[[#This Row],[jméno]]</f>
        <v>Pospíšil David</v>
      </c>
      <c r="E19" s="126">
        <f>laps_times[[#This Row],[roč]]</f>
        <v>1985</v>
      </c>
      <c r="F19" s="126" t="str">
        <f>laps_times[[#This Row],[kat]]</f>
        <v>M30</v>
      </c>
      <c r="G19" s="126">
        <f>laps_times[[#This Row],[poř_kat]]</f>
        <v>9</v>
      </c>
      <c r="H19" s="125" t="str">
        <f>IF(ISBLANK(laps_times[[#This Row],[klub]]),"-",laps_times[[#This Row],[klub]])</f>
        <v>Běžecký klub Brno</v>
      </c>
      <c r="I19" s="161">
        <f>laps_times[[#This Row],[celk. čas]]</f>
        <v>0.13414583333333333</v>
      </c>
      <c r="J19" s="130" t="str">
        <f>IF(ISBLANK(laps_times[[#This Row],[1]]),"DNF",CONCATENATE(RANK(rounds_cum_time[[#This Row],[1]],rounds_cum_time[1],1),"."))</f>
        <v>32.</v>
      </c>
      <c r="K19" s="130" t="str">
        <f>IF(ISBLANK(laps_times[[#This Row],[2]]),"DNF",CONCATENATE(RANK(rounds_cum_time[[#This Row],[2]],rounds_cum_time[2],1),"."))</f>
        <v>29.</v>
      </c>
      <c r="L19" s="130" t="str">
        <f>IF(ISBLANK(laps_times[[#This Row],[3]]),"DNF",CONCATENATE(RANK(rounds_cum_time[[#This Row],[3]],rounds_cum_time[3],1),"."))</f>
        <v>28.</v>
      </c>
      <c r="M19" s="130" t="str">
        <f>IF(ISBLANK(laps_times[[#This Row],[4]]),"DNF",CONCATENATE(RANK(rounds_cum_time[[#This Row],[4]],rounds_cum_time[4],1),"."))</f>
        <v>27.</v>
      </c>
      <c r="N19" s="130" t="str">
        <f>IF(ISBLANK(laps_times[[#This Row],[5]]),"DNF",CONCATENATE(RANK(rounds_cum_time[[#This Row],[5]],rounds_cum_time[5],1),"."))</f>
        <v>26.</v>
      </c>
      <c r="O19" s="130" t="str">
        <f>IF(ISBLANK(laps_times[[#This Row],[6]]),"DNF",CONCATENATE(RANK(rounds_cum_time[[#This Row],[6]],rounds_cum_time[6],1),"."))</f>
        <v>26.</v>
      </c>
      <c r="P19" s="130" t="str">
        <f>IF(ISBLANK(laps_times[[#This Row],[7]]),"DNF",CONCATENATE(RANK(rounds_cum_time[[#This Row],[7]],rounds_cum_time[7],1),"."))</f>
        <v>27.</v>
      </c>
      <c r="Q19" s="130" t="str">
        <f>IF(ISBLANK(laps_times[[#This Row],[8]]),"DNF",CONCATENATE(RANK(rounds_cum_time[[#This Row],[8]],rounds_cum_time[8],1),"."))</f>
        <v>27.</v>
      </c>
      <c r="R19" s="130" t="str">
        <f>IF(ISBLANK(laps_times[[#This Row],[9]]),"DNF",CONCATENATE(RANK(rounds_cum_time[[#This Row],[9]],rounds_cum_time[9],1),"."))</f>
        <v>27.</v>
      </c>
      <c r="S19" s="130" t="str">
        <f>IF(ISBLANK(laps_times[[#This Row],[10]]),"DNF",CONCATENATE(RANK(rounds_cum_time[[#This Row],[10]],rounds_cum_time[10],1),"."))</f>
        <v>26.</v>
      </c>
      <c r="T19" s="130" t="str">
        <f>IF(ISBLANK(laps_times[[#This Row],[11]]),"DNF",CONCATENATE(RANK(rounds_cum_time[[#This Row],[11]],rounds_cum_time[11],1),"."))</f>
        <v>27.</v>
      </c>
      <c r="U19" s="130" t="str">
        <f>IF(ISBLANK(laps_times[[#This Row],[12]]),"DNF",CONCATENATE(RANK(rounds_cum_time[[#This Row],[12]],rounds_cum_time[12],1),"."))</f>
        <v>27.</v>
      </c>
      <c r="V19" s="130" t="str">
        <f>IF(ISBLANK(laps_times[[#This Row],[13]]),"DNF",CONCATENATE(RANK(rounds_cum_time[[#This Row],[13]],rounds_cum_time[13],1),"."))</f>
        <v>27.</v>
      </c>
      <c r="W19" s="130" t="str">
        <f>IF(ISBLANK(laps_times[[#This Row],[14]]),"DNF",CONCATENATE(RANK(rounds_cum_time[[#This Row],[14]],rounds_cum_time[14],1),"."))</f>
        <v>25.</v>
      </c>
      <c r="X19" s="130" t="str">
        <f>IF(ISBLANK(laps_times[[#This Row],[15]]),"DNF",CONCATENATE(RANK(rounds_cum_time[[#This Row],[15]],rounds_cum_time[15],1),"."))</f>
        <v>24.</v>
      </c>
      <c r="Y19" s="130" t="str">
        <f>IF(ISBLANK(laps_times[[#This Row],[16]]),"DNF",CONCATENATE(RANK(rounds_cum_time[[#This Row],[16]],rounds_cum_time[16],1),"."))</f>
        <v>25.</v>
      </c>
      <c r="Z19" s="130" t="str">
        <f>IF(ISBLANK(laps_times[[#This Row],[17]]),"DNF",CONCATENATE(RANK(rounds_cum_time[[#This Row],[17]],rounds_cum_time[17],1),"."))</f>
        <v>25.</v>
      </c>
      <c r="AA19" s="130" t="str">
        <f>IF(ISBLANK(laps_times[[#This Row],[18]]),"DNF",CONCATENATE(RANK(rounds_cum_time[[#This Row],[18]],rounds_cum_time[18],1),"."))</f>
        <v>25.</v>
      </c>
      <c r="AB19" s="130" t="str">
        <f>IF(ISBLANK(laps_times[[#This Row],[19]]),"DNF",CONCATENATE(RANK(rounds_cum_time[[#This Row],[19]],rounds_cum_time[19],1),"."))</f>
        <v>25.</v>
      </c>
      <c r="AC19" s="130" t="str">
        <f>IF(ISBLANK(laps_times[[#This Row],[20]]),"DNF",CONCATENATE(RANK(rounds_cum_time[[#This Row],[20]],rounds_cum_time[20],1),"."))</f>
        <v>24.</v>
      </c>
      <c r="AD19" s="130" t="str">
        <f>IF(ISBLANK(laps_times[[#This Row],[21]]),"DNF",CONCATENATE(RANK(rounds_cum_time[[#This Row],[21]],rounds_cum_time[21],1),"."))</f>
        <v>24.</v>
      </c>
      <c r="AE19" s="130" t="str">
        <f>IF(ISBLANK(laps_times[[#This Row],[22]]),"DNF",CONCATENATE(RANK(rounds_cum_time[[#This Row],[22]],rounds_cum_time[22],1),"."))</f>
        <v>25.</v>
      </c>
      <c r="AF19" s="130" t="str">
        <f>IF(ISBLANK(laps_times[[#This Row],[23]]),"DNF",CONCATENATE(RANK(rounds_cum_time[[#This Row],[23]],rounds_cum_time[23],1),"."))</f>
        <v>24.</v>
      </c>
      <c r="AG19" s="130" t="str">
        <f>IF(ISBLANK(laps_times[[#This Row],[24]]),"DNF",CONCATENATE(RANK(rounds_cum_time[[#This Row],[24]],rounds_cum_time[24],1),"."))</f>
        <v>24.</v>
      </c>
      <c r="AH19" s="130" t="str">
        <f>IF(ISBLANK(laps_times[[#This Row],[25]]),"DNF",CONCATENATE(RANK(rounds_cum_time[[#This Row],[25]],rounds_cum_time[25],1),"."))</f>
        <v>24.</v>
      </c>
      <c r="AI19" s="130" t="str">
        <f>IF(ISBLANK(laps_times[[#This Row],[26]]),"DNF",CONCATENATE(RANK(rounds_cum_time[[#This Row],[26]],rounds_cum_time[26],1),"."))</f>
        <v>24.</v>
      </c>
      <c r="AJ19" s="130" t="str">
        <f>IF(ISBLANK(laps_times[[#This Row],[27]]),"DNF",CONCATENATE(RANK(rounds_cum_time[[#This Row],[27]],rounds_cum_time[27],1),"."))</f>
        <v>25.</v>
      </c>
      <c r="AK19" s="130" t="str">
        <f>IF(ISBLANK(laps_times[[#This Row],[28]]),"DNF",CONCATENATE(RANK(rounds_cum_time[[#This Row],[28]],rounds_cum_time[28],1),"."))</f>
        <v>24.</v>
      </c>
      <c r="AL19" s="130" t="str">
        <f>IF(ISBLANK(laps_times[[#This Row],[29]]),"DNF",CONCATENATE(RANK(rounds_cum_time[[#This Row],[29]],rounds_cum_time[29],1),"."))</f>
        <v>24.</v>
      </c>
      <c r="AM19" s="130" t="str">
        <f>IF(ISBLANK(laps_times[[#This Row],[30]]),"DNF",CONCATENATE(RANK(rounds_cum_time[[#This Row],[30]],rounds_cum_time[30],1),"."))</f>
        <v>23.</v>
      </c>
      <c r="AN19" s="130" t="str">
        <f>IF(ISBLANK(laps_times[[#This Row],[31]]),"DNF",CONCATENATE(RANK(rounds_cum_time[[#This Row],[31]],rounds_cum_time[31],1),"."))</f>
        <v>23.</v>
      </c>
      <c r="AO19" s="130" t="str">
        <f>IF(ISBLANK(laps_times[[#This Row],[32]]),"DNF",CONCATENATE(RANK(rounds_cum_time[[#This Row],[32]],rounds_cum_time[32],1),"."))</f>
        <v>23.</v>
      </c>
      <c r="AP19" s="130" t="str">
        <f>IF(ISBLANK(laps_times[[#This Row],[33]]),"DNF",CONCATENATE(RANK(rounds_cum_time[[#This Row],[33]],rounds_cum_time[33],1),"."))</f>
        <v>23.</v>
      </c>
      <c r="AQ19" s="130" t="str">
        <f>IF(ISBLANK(laps_times[[#This Row],[34]]),"DNF",CONCATENATE(RANK(rounds_cum_time[[#This Row],[34]],rounds_cum_time[34],1),"."))</f>
        <v>22.</v>
      </c>
      <c r="AR19" s="130" t="str">
        <f>IF(ISBLANK(laps_times[[#This Row],[35]]),"DNF",CONCATENATE(RANK(rounds_cum_time[[#This Row],[35]],rounds_cum_time[35],1),"."))</f>
        <v>22.</v>
      </c>
      <c r="AS19" s="130" t="str">
        <f>IF(ISBLANK(laps_times[[#This Row],[36]]),"DNF",CONCATENATE(RANK(rounds_cum_time[[#This Row],[36]],rounds_cum_time[36],1),"."))</f>
        <v>22.</v>
      </c>
      <c r="AT19" s="130" t="str">
        <f>IF(ISBLANK(laps_times[[#This Row],[37]]),"DNF",CONCATENATE(RANK(rounds_cum_time[[#This Row],[37]],rounds_cum_time[37],1),"."))</f>
        <v>22.</v>
      </c>
      <c r="AU19" s="130" t="str">
        <f>IF(ISBLANK(laps_times[[#This Row],[38]]),"DNF",CONCATENATE(RANK(rounds_cum_time[[#This Row],[38]],rounds_cum_time[38],1),"."))</f>
        <v>20.</v>
      </c>
      <c r="AV19" s="130" t="str">
        <f>IF(ISBLANK(laps_times[[#This Row],[39]]),"DNF",CONCATENATE(RANK(rounds_cum_time[[#This Row],[39]],rounds_cum_time[39],1),"."))</f>
        <v>20.</v>
      </c>
      <c r="AW19" s="130" t="str">
        <f>IF(ISBLANK(laps_times[[#This Row],[40]]),"DNF",CONCATENATE(RANK(rounds_cum_time[[#This Row],[40]],rounds_cum_time[40],1),"."))</f>
        <v>20.</v>
      </c>
      <c r="AX19" s="130" t="str">
        <f>IF(ISBLANK(laps_times[[#This Row],[41]]),"DNF",CONCATENATE(RANK(rounds_cum_time[[#This Row],[41]],rounds_cum_time[41],1),"."))</f>
        <v>20.</v>
      </c>
      <c r="AY19" s="130" t="str">
        <f>IF(ISBLANK(laps_times[[#This Row],[42]]),"DNF",CONCATENATE(RANK(rounds_cum_time[[#This Row],[42]],rounds_cum_time[42],1),"."))</f>
        <v>20.</v>
      </c>
      <c r="AZ19" s="130" t="str">
        <f>IF(ISBLANK(laps_times[[#This Row],[43]]),"DNF",CONCATENATE(RANK(rounds_cum_time[[#This Row],[43]],rounds_cum_time[43],1),"."))</f>
        <v>20.</v>
      </c>
      <c r="BA19" s="130" t="str">
        <f>IF(ISBLANK(laps_times[[#This Row],[44]]),"DNF",CONCATENATE(RANK(rounds_cum_time[[#This Row],[44]],rounds_cum_time[44],1),"."))</f>
        <v>20.</v>
      </c>
      <c r="BB19" s="130" t="str">
        <f>IF(ISBLANK(laps_times[[#This Row],[45]]),"DNF",CONCATENATE(RANK(rounds_cum_time[[#This Row],[45]],rounds_cum_time[45],1),"."))</f>
        <v>20.</v>
      </c>
      <c r="BC19" s="130" t="str">
        <f>IF(ISBLANK(laps_times[[#This Row],[46]]),"DNF",CONCATENATE(RANK(rounds_cum_time[[#This Row],[46]],rounds_cum_time[46],1),"."))</f>
        <v>20.</v>
      </c>
      <c r="BD19" s="130" t="str">
        <f>IF(ISBLANK(laps_times[[#This Row],[47]]),"DNF",CONCATENATE(RANK(rounds_cum_time[[#This Row],[47]],rounds_cum_time[47],1),"."))</f>
        <v>19.</v>
      </c>
      <c r="BE19" s="130" t="str">
        <f>IF(ISBLANK(laps_times[[#This Row],[48]]),"DNF",CONCATENATE(RANK(rounds_cum_time[[#This Row],[48]],rounds_cum_time[48],1),"."))</f>
        <v>18.</v>
      </c>
      <c r="BF19" s="130" t="str">
        <f>IF(ISBLANK(laps_times[[#This Row],[49]]),"DNF",CONCATENATE(RANK(rounds_cum_time[[#This Row],[49]],rounds_cum_time[49],1),"."))</f>
        <v>18.</v>
      </c>
      <c r="BG19" s="130" t="str">
        <f>IF(ISBLANK(laps_times[[#This Row],[50]]),"DNF",CONCATENATE(RANK(rounds_cum_time[[#This Row],[50]],rounds_cum_time[50],1),"."))</f>
        <v>19.</v>
      </c>
      <c r="BH19" s="130" t="str">
        <f>IF(ISBLANK(laps_times[[#This Row],[51]]),"DNF",CONCATENATE(RANK(rounds_cum_time[[#This Row],[51]],rounds_cum_time[51],1),"."))</f>
        <v>19.</v>
      </c>
      <c r="BI19" s="130" t="str">
        <f>IF(ISBLANK(laps_times[[#This Row],[52]]),"DNF",CONCATENATE(RANK(rounds_cum_time[[#This Row],[52]],rounds_cum_time[52],1),"."))</f>
        <v>19.</v>
      </c>
      <c r="BJ19" s="130" t="str">
        <f>IF(ISBLANK(laps_times[[#This Row],[53]]),"DNF",CONCATENATE(RANK(rounds_cum_time[[#This Row],[53]],rounds_cum_time[53],1),"."))</f>
        <v>18.</v>
      </c>
      <c r="BK19" s="130" t="str">
        <f>IF(ISBLANK(laps_times[[#This Row],[54]]),"DNF",CONCATENATE(RANK(rounds_cum_time[[#This Row],[54]],rounds_cum_time[54],1),"."))</f>
        <v>18.</v>
      </c>
      <c r="BL19" s="130" t="str">
        <f>IF(ISBLANK(laps_times[[#This Row],[55]]),"DNF",CONCATENATE(RANK(rounds_cum_time[[#This Row],[55]],rounds_cum_time[55],1),"."))</f>
        <v>17.</v>
      </c>
      <c r="BM19" s="130" t="str">
        <f>IF(ISBLANK(laps_times[[#This Row],[56]]),"DNF",CONCATENATE(RANK(rounds_cum_time[[#This Row],[56]],rounds_cum_time[56],1),"."))</f>
        <v>16.</v>
      </c>
      <c r="BN19" s="130" t="str">
        <f>IF(ISBLANK(laps_times[[#This Row],[57]]),"DNF",CONCATENATE(RANK(rounds_cum_time[[#This Row],[57]],rounds_cum_time[57],1),"."))</f>
        <v>16.</v>
      </c>
      <c r="BO19" s="130" t="str">
        <f>IF(ISBLANK(laps_times[[#This Row],[58]]),"DNF",CONCATENATE(RANK(rounds_cum_time[[#This Row],[58]],rounds_cum_time[58],1),"."))</f>
        <v>16.</v>
      </c>
      <c r="BP19" s="130" t="str">
        <f>IF(ISBLANK(laps_times[[#This Row],[59]]),"DNF",CONCATENATE(RANK(rounds_cum_time[[#This Row],[59]],rounds_cum_time[59],1),"."))</f>
        <v>16.</v>
      </c>
      <c r="BQ19" s="130" t="str">
        <f>IF(ISBLANK(laps_times[[#This Row],[60]]),"DNF",CONCATENATE(RANK(rounds_cum_time[[#This Row],[60]],rounds_cum_time[60],1),"."))</f>
        <v>16.</v>
      </c>
      <c r="BR19" s="130" t="str">
        <f>IF(ISBLANK(laps_times[[#This Row],[61]]),"DNF",CONCATENATE(RANK(rounds_cum_time[[#This Row],[61]],rounds_cum_time[61],1),"."))</f>
        <v>16.</v>
      </c>
      <c r="BS19" s="130" t="str">
        <f>IF(ISBLANK(laps_times[[#This Row],[62]]),"DNF",CONCATENATE(RANK(rounds_cum_time[[#This Row],[62]],rounds_cum_time[62],1),"."))</f>
        <v>16.</v>
      </c>
      <c r="BT19" s="131" t="str">
        <f>IF(ISBLANK(laps_times[[#This Row],[63]]),"DNF",CONCATENATE(RANK(rounds_cum_time[[#This Row],[63]],rounds_cum_time[63],1),"."))</f>
        <v>16.</v>
      </c>
      <c r="BU19" s="131" t="str">
        <f>IF(ISBLANK(laps_times[[#This Row],[64]]),"DNF",CONCATENATE(RANK(rounds_cum_time[[#This Row],[64]],rounds_cum_time[64],1),"."))</f>
        <v>16.</v>
      </c>
    </row>
    <row r="20" spans="2:73" x14ac:dyDescent="0.2">
      <c r="B20" s="124">
        <f>laps_times[[#This Row],[poř]]</f>
        <v>17</v>
      </c>
      <c r="C20" s="129">
        <f>laps_times[[#This Row],[s.č.]]</f>
        <v>114</v>
      </c>
      <c r="D20" s="125" t="str">
        <f>laps_times[[#This Row],[jméno]]</f>
        <v>Steinbauer Jan</v>
      </c>
      <c r="E20" s="126">
        <f>laps_times[[#This Row],[roč]]</f>
        <v>1974</v>
      </c>
      <c r="F20" s="126" t="str">
        <f>laps_times[[#This Row],[kat]]</f>
        <v>M40</v>
      </c>
      <c r="G20" s="126">
        <f>laps_times[[#This Row],[poř_kat]]</f>
        <v>7</v>
      </c>
      <c r="H20" s="125" t="str">
        <f>IF(ISBLANK(laps_times[[#This Row],[klub]]),"-",laps_times[[#This Row],[klub]])</f>
        <v>Resolution Team</v>
      </c>
      <c r="I20" s="161">
        <f>laps_times[[#This Row],[celk. čas]]</f>
        <v>0.13430092592592593</v>
      </c>
      <c r="J20" s="130" t="str">
        <f>IF(ISBLANK(laps_times[[#This Row],[1]]),"DNF",CONCATENATE(RANK(rounds_cum_time[[#This Row],[1]],rounds_cum_time[1],1),"."))</f>
        <v>18.</v>
      </c>
      <c r="K20" s="130" t="str">
        <f>IF(ISBLANK(laps_times[[#This Row],[2]]),"DNF",CONCATENATE(RANK(rounds_cum_time[[#This Row],[2]],rounds_cum_time[2],1),"."))</f>
        <v>18.</v>
      </c>
      <c r="L20" s="130" t="str">
        <f>IF(ISBLANK(laps_times[[#This Row],[3]]),"DNF",CONCATENATE(RANK(rounds_cum_time[[#This Row],[3]],rounds_cum_time[3],1),"."))</f>
        <v>18.</v>
      </c>
      <c r="M20" s="130" t="str">
        <f>IF(ISBLANK(laps_times[[#This Row],[4]]),"DNF",CONCATENATE(RANK(rounds_cum_time[[#This Row],[4]],rounds_cum_time[4],1),"."))</f>
        <v>18.</v>
      </c>
      <c r="N20" s="130" t="str">
        <f>IF(ISBLANK(laps_times[[#This Row],[5]]),"DNF",CONCATENATE(RANK(rounds_cum_time[[#This Row],[5]],rounds_cum_time[5],1),"."))</f>
        <v>18.</v>
      </c>
      <c r="O20" s="130" t="str">
        <f>IF(ISBLANK(laps_times[[#This Row],[6]]),"DNF",CONCATENATE(RANK(rounds_cum_time[[#This Row],[6]],rounds_cum_time[6],1),"."))</f>
        <v>18.</v>
      </c>
      <c r="P20" s="130" t="str">
        <f>IF(ISBLANK(laps_times[[#This Row],[7]]),"DNF",CONCATENATE(RANK(rounds_cum_time[[#This Row],[7]],rounds_cum_time[7],1),"."))</f>
        <v>18.</v>
      </c>
      <c r="Q20" s="130" t="str">
        <f>IF(ISBLANK(laps_times[[#This Row],[8]]),"DNF",CONCATENATE(RANK(rounds_cum_time[[#This Row],[8]],rounds_cum_time[8],1),"."))</f>
        <v>18.</v>
      </c>
      <c r="R20" s="130" t="str">
        <f>IF(ISBLANK(laps_times[[#This Row],[9]]),"DNF",CONCATENATE(RANK(rounds_cum_time[[#This Row],[9]],rounds_cum_time[9],1),"."))</f>
        <v>18.</v>
      </c>
      <c r="S20" s="130" t="str">
        <f>IF(ISBLANK(laps_times[[#This Row],[10]]),"DNF",CONCATENATE(RANK(rounds_cum_time[[#This Row],[10]],rounds_cum_time[10],1),"."))</f>
        <v>18.</v>
      </c>
      <c r="T20" s="130" t="str">
        <f>IF(ISBLANK(laps_times[[#This Row],[11]]),"DNF",CONCATENATE(RANK(rounds_cum_time[[#This Row],[11]],rounds_cum_time[11],1),"."))</f>
        <v>18.</v>
      </c>
      <c r="U20" s="130" t="str">
        <f>IF(ISBLANK(laps_times[[#This Row],[12]]),"DNF",CONCATENATE(RANK(rounds_cum_time[[#This Row],[12]],rounds_cum_time[12],1),"."))</f>
        <v>18.</v>
      </c>
      <c r="V20" s="130" t="str">
        <f>IF(ISBLANK(laps_times[[#This Row],[13]]),"DNF",CONCATENATE(RANK(rounds_cum_time[[#This Row],[13]],rounds_cum_time[13],1),"."))</f>
        <v>18.</v>
      </c>
      <c r="W20" s="130" t="str">
        <f>IF(ISBLANK(laps_times[[#This Row],[14]]),"DNF",CONCATENATE(RANK(rounds_cum_time[[#This Row],[14]],rounds_cum_time[14],1),"."))</f>
        <v>18.</v>
      </c>
      <c r="X20" s="130" t="str">
        <f>IF(ISBLANK(laps_times[[#This Row],[15]]),"DNF",CONCATENATE(RANK(rounds_cum_time[[#This Row],[15]],rounds_cum_time[15],1),"."))</f>
        <v>18.</v>
      </c>
      <c r="Y20" s="130" t="str">
        <f>IF(ISBLANK(laps_times[[#This Row],[16]]),"DNF",CONCATENATE(RANK(rounds_cum_time[[#This Row],[16]],rounds_cum_time[16],1),"."))</f>
        <v>18.</v>
      </c>
      <c r="Z20" s="130" t="str">
        <f>IF(ISBLANK(laps_times[[#This Row],[17]]),"DNF",CONCATENATE(RANK(rounds_cum_time[[#This Row],[17]],rounds_cum_time[17],1),"."))</f>
        <v>18.</v>
      </c>
      <c r="AA20" s="130" t="str">
        <f>IF(ISBLANK(laps_times[[#This Row],[18]]),"DNF",CONCATENATE(RANK(rounds_cum_time[[#This Row],[18]],rounds_cum_time[18],1),"."))</f>
        <v>18.</v>
      </c>
      <c r="AB20" s="130" t="str">
        <f>IF(ISBLANK(laps_times[[#This Row],[19]]),"DNF",CONCATENATE(RANK(rounds_cum_time[[#This Row],[19]],rounds_cum_time[19],1),"."))</f>
        <v>18.</v>
      </c>
      <c r="AC20" s="130" t="str">
        <f>IF(ISBLANK(laps_times[[#This Row],[20]]),"DNF",CONCATENATE(RANK(rounds_cum_time[[#This Row],[20]],rounds_cum_time[20],1),"."))</f>
        <v>18.</v>
      </c>
      <c r="AD20" s="130" t="str">
        <f>IF(ISBLANK(laps_times[[#This Row],[21]]),"DNF",CONCATENATE(RANK(rounds_cum_time[[#This Row],[21]],rounds_cum_time[21],1),"."))</f>
        <v>18.</v>
      </c>
      <c r="AE20" s="130" t="str">
        <f>IF(ISBLANK(laps_times[[#This Row],[22]]),"DNF",CONCATENATE(RANK(rounds_cum_time[[#This Row],[22]],rounds_cum_time[22],1),"."))</f>
        <v>18.</v>
      </c>
      <c r="AF20" s="130" t="str">
        <f>IF(ISBLANK(laps_times[[#This Row],[23]]),"DNF",CONCATENATE(RANK(rounds_cum_time[[#This Row],[23]],rounds_cum_time[23],1),"."))</f>
        <v>18.</v>
      </c>
      <c r="AG20" s="130" t="str">
        <f>IF(ISBLANK(laps_times[[#This Row],[24]]),"DNF",CONCATENATE(RANK(rounds_cum_time[[#This Row],[24]],rounds_cum_time[24],1),"."))</f>
        <v>18.</v>
      </c>
      <c r="AH20" s="130" t="str">
        <f>IF(ISBLANK(laps_times[[#This Row],[25]]),"DNF",CONCATENATE(RANK(rounds_cum_time[[#This Row],[25]],rounds_cum_time[25],1),"."))</f>
        <v>18.</v>
      </c>
      <c r="AI20" s="130" t="str">
        <f>IF(ISBLANK(laps_times[[#This Row],[26]]),"DNF",CONCATENATE(RANK(rounds_cum_time[[#This Row],[26]],rounds_cum_time[26],1),"."))</f>
        <v>18.</v>
      </c>
      <c r="AJ20" s="130" t="str">
        <f>IF(ISBLANK(laps_times[[#This Row],[27]]),"DNF",CONCATENATE(RANK(rounds_cum_time[[#This Row],[27]],rounds_cum_time[27],1),"."))</f>
        <v>18.</v>
      </c>
      <c r="AK20" s="130" t="str">
        <f>IF(ISBLANK(laps_times[[#This Row],[28]]),"DNF",CONCATENATE(RANK(rounds_cum_time[[#This Row],[28]],rounds_cum_time[28],1),"."))</f>
        <v>17.</v>
      </c>
      <c r="AL20" s="130" t="str">
        <f>IF(ISBLANK(laps_times[[#This Row],[29]]),"DNF",CONCATENATE(RANK(rounds_cum_time[[#This Row],[29]],rounds_cum_time[29],1),"."))</f>
        <v>17.</v>
      </c>
      <c r="AM20" s="130" t="str">
        <f>IF(ISBLANK(laps_times[[#This Row],[30]]),"DNF",CONCATENATE(RANK(rounds_cum_time[[#This Row],[30]],rounds_cum_time[30],1),"."))</f>
        <v>17.</v>
      </c>
      <c r="AN20" s="130" t="str">
        <f>IF(ISBLANK(laps_times[[#This Row],[31]]),"DNF",CONCATENATE(RANK(rounds_cum_time[[#This Row],[31]],rounds_cum_time[31],1),"."))</f>
        <v>17.</v>
      </c>
      <c r="AO20" s="130" t="str">
        <f>IF(ISBLANK(laps_times[[#This Row],[32]]),"DNF",CONCATENATE(RANK(rounds_cum_time[[#This Row],[32]],rounds_cum_time[32],1),"."))</f>
        <v>17.</v>
      </c>
      <c r="AP20" s="130" t="str">
        <f>IF(ISBLANK(laps_times[[#This Row],[33]]),"DNF",CONCATENATE(RANK(rounds_cum_time[[#This Row],[33]],rounds_cum_time[33],1),"."))</f>
        <v>17.</v>
      </c>
      <c r="AQ20" s="130" t="str">
        <f>IF(ISBLANK(laps_times[[#This Row],[34]]),"DNF",CONCATENATE(RANK(rounds_cum_time[[#This Row],[34]],rounds_cum_time[34],1),"."))</f>
        <v>18.</v>
      </c>
      <c r="AR20" s="130" t="str">
        <f>IF(ISBLANK(laps_times[[#This Row],[35]]),"DNF",CONCATENATE(RANK(rounds_cum_time[[#This Row],[35]],rounds_cum_time[35],1),"."))</f>
        <v>18.</v>
      </c>
      <c r="AS20" s="130" t="str">
        <f>IF(ISBLANK(laps_times[[#This Row],[36]]),"DNF",CONCATENATE(RANK(rounds_cum_time[[#This Row],[36]],rounds_cum_time[36],1),"."))</f>
        <v>18.</v>
      </c>
      <c r="AT20" s="130" t="str">
        <f>IF(ISBLANK(laps_times[[#This Row],[37]]),"DNF",CONCATENATE(RANK(rounds_cum_time[[#This Row],[37]],rounds_cum_time[37],1),"."))</f>
        <v>18.</v>
      </c>
      <c r="AU20" s="130" t="str">
        <f>IF(ISBLANK(laps_times[[#This Row],[38]]),"DNF",CONCATENATE(RANK(rounds_cum_time[[#This Row],[38]],rounds_cum_time[38],1),"."))</f>
        <v>17.</v>
      </c>
      <c r="AV20" s="130" t="str">
        <f>IF(ISBLANK(laps_times[[#This Row],[39]]),"DNF",CONCATENATE(RANK(rounds_cum_time[[#This Row],[39]],rounds_cum_time[39],1),"."))</f>
        <v>17.</v>
      </c>
      <c r="AW20" s="130" t="str">
        <f>IF(ISBLANK(laps_times[[#This Row],[40]]),"DNF",CONCATENATE(RANK(rounds_cum_time[[#This Row],[40]],rounds_cum_time[40],1),"."))</f>
        <v>17.</v>
      </c>
      <c r="AX20" s="130" t="str">
        <f>IF(ISBLANK(laps_times[[#This Row],[41]]),"DNF",CONCATENATE(RANK(rounds_cum_time[[#This Row],[41]],rounds_cum_time[41],1),"."))</f>
        <v>17.</v>
      </c>
      <c r="AY20" s="130" t="str">
        <f>IF(ISBLANK(laps_times[[#This Row],[42]]),"DNF",CONCATENATE(RANK(rounds_cum_time[[#This Row],[42]],rounds_cum_time[42],1),"."))</f>
        <v>17.</v>
      </c>
      <c r="AZ20" s="130" t="str">
        <f>IF(ISBLANK(laps_times[[#This Row],[43]]),"DNF",CONCATENATE(RANK(rounds_cum_time[[#This Row],[43]],rounds_cum_time[43],1),"."))</f>
        <v>17.</v>
      </c>
      <c r="BA20" s="130" t="str">
        <f>IF(ISBLANK(laps_times[[#This Row],[44]]),"DNF",CONCATENATE(RANK(rounds_cum_time[[#This Row],[44]],rounds_cum_time[44],1),"."))</f>
        <v>18.</v>
      </c>
      <c r="BB20" s="130" t="str">
        <f>IF(ISBLANK(laps_times[[#This Row],[45]]),"DNF",CONCATENATE(RANK(rounds_cum_time[[#This Row],[45]],rounds_cum_time[45],1),"."))</f>
        <v>18.</v>
      </c>
      <c r="BC20" s="130" t="str">
        <f>IF(ISBLANK(laps_times[[#This Row],[46]]),"DNF",CONCATENATE(RANK(rounds_cum_time[[#This Row],[46]],rounds_cum_time[46],1),"."))</f>
        <v>18.</v>
      </c>
      <c r="BD20" s="130" t="str">
        <f>IF(ISBLANK(laps_times[[#This Row],[47]]),"DNF",CONCATENATE(RANK(rounds_cum_time[[#This Row],[47]],rounds_cum_time[47],1),"."))</f>
        <v>18.</v>
      </c>
      <c r="BE20" s="130" t="str">
        <f>IF(ISBLANK(laps_times[[#This Row],[48]]),"DNF",CONCATENATE(RANK(rounds_cum_time[[#This Row],[48]],rounds_cum_time[48],1),"."))</f>
        <v>19.</v>
      </c>
      <c r="BF20" s="130" t="str">
        <f>IF(ISBLANK(laps_times[[#This Row],[49]]),"DNF",CONCATENATE(RANK(rounds_cum_time[[#This Row],[49]],rounds_cum_time[49],1),"."))</f>
        <v>19.</v>
      </c>
      <c r="BG20" s="130" t="str">
        <f>IF(ISBLANK(laps_times[[#This Row],[50]]),"DNF",CONCATENATE(RANK(rounds_cum_time[[#This Row],[50]],rounds_cum_time[50],1),"."))</f>
        <v>18.</v>
      </c>
      <c r="BH20" s="130" t="str">
        <f>IF(ISBLANK(laps_times[[#This Row],[51]]),"DNF",CONCATENATE(RANK(rounds_cum_time[[#This Row],[51]],rounds_cum_time[51],1),"."))</f>
        <v>18.</v>
      </c>
      <c r="BI20" s="130" t="str">
        <f>IF(ISBLANK(laps_times[[#This Row],[52]]),"DNF",CONCATENATE(RANK(rounds_cum_time[[#This Row],[52]],rounds_cum_time[52],1),"."))</f>
        <v>18.</v>
      </c>
      <c r="BJ20" s="130" t="str">
        <f>IF(ISBLANK(laps_times[[#This Row],[53]]),"DNF",CONCATENATE(RANK(rounds_cum_time[[#This Row],[53]],rounds_cum_time[53],1),"."))</f>
        <v>19.</v>
      </c>
      <c r="BK20" s="130" t="str">
        <f>IF(ISBLANK(laps_times[[#This Row],[54]]),"DNF",CONCATENATE(RANK(rounds_cum_time[[#This Row],[54]],rounds_cum_time[54],1),"."))</f>
        <v>19.</v>
      </c>
      <c r="BL20" s="130" t="str">
        <f>IF(ISBLANK(laps_times[[#This Row],[55]]),"DNF",CONCATENATE(RANK(rounds_cum_time[[#This Row],[55]],rounds_cum_time[55],1),"."))</f>
        <v>18.</v>
      </c>
      <c r="BM20" s="130" t="str">
        <f>IF(ISBLANK(laps_times[[#This Row],[56]]),"DNF",CONCATENATE(RANK(rounds_cum_time[[#This Row],[56]],rounds_cum_time[56],1),"."))</f>
        <v>17.</v>
      </c>
      <c r="BN20" s="130" t="str">
        <f>IF(ISBLANK(laps_times[[#This Row],[57]]),"DNF",CONCATENATE(RANK(rounds_cum_time[[#This Row],[57]],rounds_cum_time[57],1),"."))</f>
        <v>17.</v>
      </c>
      <c r="BO20" s="130" t="str">
        <f>IF(ISBLANK(laps_times[[#This Row],[58]]),"DNF",CONCATENATE(RANK(rounds_cum_time[[#This Row],[58]],rounds_cum_time[58],1),"."))</f>
        <v>17.</v>
      </c>
      <c r="BP20" s="130" t="str">
        <f>IF(ISBLANK(laps_times[[#This Row],[59]]),"DNF",CONCATENATE(RANK(rounds_cum_time[[#This Row],[59]],rounds_cum_time[59],1),"."))</f>
        <v>17.</v>
      </c>
      <c r="BQ20" s="130" t="str">
        <f>IF(ISBLANK(laps_times[[#This Row],[60]]),"DNF",CONCATENATE(RANK(rounds_cum_time[[#This Row],[60]],rounds_cum_time[60],1),"."))</f>
        <v>17.</v>
      </c>
      <c r="BR20" s="130" t="str">
        <f>IF(ISBLANK(laps_times[[#This Row],[61]]),"DNF",CONCATENATE(RANK(rounds_cum_time[[#This Row],[61]],rounds_cum_time[61],1),"."))</f>
        <v>17.</v>
      </c>
      <c r="BS20" s="130" t="str">
        <f>IF(ISBLANK(laps_times[[#This Row],[62]]),"DNF",CONCATENATE(RANK(rounds_cum_time[[#This Row],[62]],rounds_cum_time[62],1),"."))</f>
        <v>17.</v>
      </c>
      <c r="BT20" s="131" t="str">
        <f>IF(ISBLANK(laps_times[[#This Row],[63]]),"DNF",CONCATENATE(RANK(rounds_cum_time[[#This Row],[63]],rounds_cum_time[63],1),"."))</f>
        <v>17.</v>
      </c>
      <c r="BU20" s="131" t="str">
        <f>IF(ISBLANK(laps_times[[#This Row],[64]]),"DNF",CONCATENATE(RANK(rounds_cum_time[[#This Row],[64]],rounds_cum_time[64],1),"."))</f>
        <v>17.</v>
      </c>
    </row>
    <row r="21" spans="2:73" x14ac:dyDescent="0.2">
      <c r="B21" s="124">
        <f>laps_times[[#This Row],[poř]]</f>
        <v>18</v>
      </c>
      <c r="C21" s="129">
        <f>laps_times[[#This Row],[s.č.]]</f>
        <v>64</v>
      </c>
      <c r="D21" s="125" t="str">
        <f>laps_times[[#This Row],[jméno]]</f>
        <v>Lácha Pavel</v>
      </c>
      <c r="E21" s="126">
        <f>laps_times[[#This Row],[roč]]</f>
        <v>1969</v>
      </c>
      <c r="F21" s="126" t="str">
        <f>laps_times[[#This Row],[kat]]</f>
        <v>M40</v>
      </c>
      <c r="G21" s="126">
        <f>laps_times[[#This Row],[poř_kat]]</f>
        <v>8</v>
      </c>
      <c r="H21" s="125" t="str">
        <f>IF(ISBLANK(laps_times[[#This Row],[klub]]),"-",laps_times[[#This Row],[klub]])</f>
        <v>BH Triatlon Č.B.</v>
      </c>
      <c r="I21" s="161">
        <f>laps_times[[#This Row],[celk. čas]]</f>
        <v>0.13567824074074072</v>
      </c>
      <c r="J21" s="130" t="str">
        <f>IF(ISBLANK(laps_times[[#This Row],[1]]),"DNF",CONCATENATE(RANK(rounds_cum_time[[#This Row],[1]],rounds_cum_time[1],1),"."))</f>
        <v>21.</v>
      </c>
      <c r="K21" s="130" t="str">
        <f>IF(ISBLANK(laps_times[[#This Row],[2]]),"DNF",CONCATENATE(RANK(rounds_cum_time[[#This Row],[2]],rounds_cum_time[2],1),"."))</f>
        <v>20.</v>
      </c>
      <c r="L21" s="130" t="str">
        <f>IF(ISBLANK(laps_times[[#This Row],[3]]),"DNF",CONCATENATE(RANK(rounds_cum_time[[#This Row],[3]],rounds_cum_time[3],1),"."))</f>
        <v>21.</v>
      </c>
      <c r="M21" s="130" t="str">
        <f>IF(ISBLANK(laps_times[[#This Row],[4]]),"DNF",CONCATENATE(RANK(rounds_cum_time[[#This Row],[4]],rounds_cum_time[4],1),"."))</f>
        <v>19.</v>
      </c>
      <c r="N21" s="130" t="str">
        <f>IF(ISBLANK(laps_times[[#This Row],[5]]),"DNF",CONCATENATE(RANK(rounds_cum_time[[#This Row],[5]],rounds_cum_time[5],1),"."))</f>
        <v>20.</v>
      </c>
      <c r="O21" s="130" t="str">
        <f>IF(ISBLANK(laps_times[[#This Row],[6]]),"DNF",CONCATENATE(RANK(rounds_cum_time[[#This Row],[6]],rounds_cum_time[6],1),"."))</f>
        <v>21.</v>
      </c>
      <c r="P21" s="130" t="str">
        <f>IF(ISBLANK(laps_times[[#This Row],[7]]),"DNF",CONCATENATE(RANK(rounds_cum_time[[#This Row],[7]],rounds_cum_time[7],1),"."))</f>
        <v>20.</v>
      </c>
      <c r="Q21" s="130" t="str">
        <f>IF(ISBLANK(laps_times[[#This Row],[8]]),"DNF",CONCATENATE(RANK(rounds_cum_time[[#This Row],[8]],rounds_cum_time[8],1),"."))</f>
        <v>20.</v>
      </c>
      <c r="R21" s="130" t="str">
        <f>IF(ISBLANK(laps_times[[#This Row],[9]]),"DNF",CONCATENATE(RANK(rounds_cum_time[[#This Row],[9]],rounds_cum_time[9],1),"."))</f>
        <v>20.</v>
      </c>
      <c r="S21" s="130" t="str">
        <f>IF(ISBLANK(laps_times[[#This Row],[10]]),"DNF",CONCATENATE(RANK(rounds_cum_time[[#This Row],[10]],rounds_cum_time[10],1),"."))</f>
        <v>20.</v>
      </c>
      <c r="T21" s="130" t="str">
        <f>IF(ISBLANK(laps_times[[#This Row],[11]]),"DNF",CONCATENATE(RANK(rounds_cum_time[[#This Row],[11]],rounds_cum_time[11],1),"."))</f>
        <v>20.</v>
      </c>
      <c r="U21" s="130" t="str">
        <f>IF(ISBLANK(laps_times[[#This Row],[12]]),"DNF",CONCATENATE(RANK(rounds_cum_time[[#This Row],[12]],rounds_cum_time[12],1),"."))</f>
        <v>21.</v>
      </c>
      <c r="V21" s="130" t="str">
        <f>IF(ISBLANK(laps_times[[#This Row],[13]]),"DNF",CONCATENATE(RANK(rounds_cum_time[[#This Row],[13]],rounds_cum_time[13],1),"."))</f>
        <v>20.</v>
      </c>
      <c r="W21" s="130" t="str">
        <f>IF(ISBLANK(laps_times[[#This Row],[14]]),"DNF",CONCATENATE(RANK(rounds_cum_time[[#This Row],[14]],rounds_cum_time[14],1),"."))</f>
        <v>20.</v>
      </c>
      <c r="X21" s="130" t="str">
        <f>IF(ISBLANK(laps_times[[#This Row],[15]]),"DNF",CONCATENATE(RANK(rounds_cum_time[[#This Row],[15]],rounds_cum_time[15],1),"."))</f>
        <v>20.</v>
      </c>
      <c r="Y21" s="130" t="str">
        <f>IF(ISBLANK(laps_times[[#This Row],[16]]),"DNF",CONCATENATE(RANK(rounds_cum_time[[#This Row],[16]],rounds_cum_time[16],1),"."))</f>
        <v>21.</v>
      </c>
      <c r="Z21" s="130" t="str">
        <f>IF(ISBLANK(laps_times[[#This Row],[17]]),"DNF",CONCATENATE(RANK(rounds_cum_time[[#This Row],[17]],rounds_cum_time[17],1),"."))</f>
        <v>21.</v>
      </c>
      <c r="AA21" s="130" t="str">
        <f>IF(ISBLANK(laps_times[[#This Row],[18]]),"DNF",CONCATENATE(RANK(rounds_cum_time[[#This Row],[18]],rounds_cum_time[18],1),"."))</f>
        <v>21.</v>
      </c>
      <c r="AB21" s="130" t="str">
        <f>IF(ISBLANK(laps_times[[#This Row],[19]]),"DNF",CONCATENATE(RANK(rounds_cum_time[[#This Row],[19]],rounds_cum_time[19],1),"."))</f>
        <v>21.</v>
      </c>
      <c r="AC21" s="130" t="str">
        <f>IF(ISBLANK(laps_times[[#This Row],[20]]),"DNF",CONCATENATE(RANK(rounds_cum_time[[#This Row],[20]],rounds_cum_time[20],1),"."))</f>
        <v>20.</v>
      </c>
      <c r="AD21" s="130" t="str">
        <f>IF(ISBLANK(laps_times[[#This Row],[21]]),"DNF",CONCATENATE(RANK(rounds_cum_time[[#This Row],[21]],rounds_cum_time[21],1),"."))</f>
        <v>20.</v>
      </c>
      <c r="AE21" s="130" t="str">
        <f>IF(ISBLANK(laps_times[[#This Row],[22]]),"DNF",CONCATENATE(RANK(rounds_cum_time[[#This Row],[22]],rounds_cum_time[22],1),"."))</f>
        <v>20.</v>
      </c>
      <c r="AF21" s="130" t="str">
        <f>IF(ISBLANK(laps_times[[#This Row],[23]]),"DNF",CONCATENATE(RANK(rounds_cum_time[[#This Row],[23]],rounds_cum_time[23],1),"."))</f>
        <v>21.</v>
      </c>
      <c r="AG21" s="130" t="str">
        <f>IF(ISBLANK(laps_times[[#This Row],[24]]),"DNF",CONCATENATE(RANK(rounds_cum_time[[#This Row],[24]],rounds_cum_time[24],1),"."))</f>
        <v>20.</v>
      </c>
      <c r="AH21" s="130" t="str">
        <f>IF(ISBLANK(laps_times[[#This Row],[25]]),"DNF",CONCATENATE(RANK(rounds_cum_time[[#This Row],[25]],rounds_cum_time[25],1),"."))</f>
        <v>20.</v>
      </c>
      <c r="AI21" s="130" t="str">
        <f>IF(ISBLANK(laps_times[[#This Row],[26]]),"DNF",CONCATENATE(RANK(rounds_cum_time[[#This Row],[26]],rounds_cum_time[26],1),"."))</f>
        <v>20.</v>
      </c>
      <c r="AJ21" s="130" t="str">
        <f>IF(ISBLANK(laps_times[[#This Row],[27]]),"DNF",CONCATENATE(RANK(rounds_cum_time[[#This Row],[27]],rounds_cum_time[27],1),"."))</f>
        <v>20.</v>
      </c>
      <c r="AK21" s="130" t="str">
        <f>IF(ISBLANK(laps_times[[#This Row],[28]]),"DNF",CONCATENATE(RANK(rounds_cum_time[[#This Row],[28]],rounds_cum_time[28],1),"."))</f>
        <v>20.</v>
      </c>
      <c r="AL21" s="130" t="str">
        <f>IF(ISBLANK(laps_times[[#This Row],[29]]),"DNF",CONCATENATE(RANK(rounds_cum_time[[#This Row],[29]],rounds_cum_time[29],1),"."))</f>
        <v>20.</v>
      </c>
      <c r="AM21" s="130" t="str">
        <f>IF(ISBLANK(laps_times[[#This Row],[30]]),"DNF",CONCATENATE(RANK(rounds_cum_time[[#This Row],[30]],rounds_cum_time[30],1),"."))</f>
        <v>20.</v>
      </c>
      <c r="AN21" s="130" t="str">
        <f>IF(ISBLANK(laps_times[[#This Row],[31]]),"DNF",CONCATENATE(RANK(rounds_cum_time[[#This Row],[31]],rounds_cum_time[31],1),"."))</f>
        <v>20.</v>
      </c>
      <c r="AO21" s="130" t="str">
        <f>IF(ISBLANK(laps_times[[#This Row],[32]]),"DNF",CONCATENATE(RANK(rounds_cum_time[[#This Row],[32]],rounds_cum_time[32],1),"."))</f>
        <v>20.</v>
      </c>
      <c r="AP21" s="130" t="str">
        <f>IF(ISBLANK(laps_times[[#This Row],[33]]),"DNF",CONCATENATE(RANK(rounds_cum_time[[#This Row],[33]],rounds_cum_time[33],1),"."))</f>
        <v>20.</v>
      </c>
      <c r="AQ21" s="130" t="str">
        <f>IF(ISBLANK(laps_times[[#This Row],[34]]),"DNF",CONCATENATE(RANK(rounds_cum_time[[#This Row],[34]],rounds_cum_time[34],1),"."))</f>
        <v>20.</v>
      </c>
      <c r="AR21" s="130" t="str">
        <f>IF(ISBLANK(laps_times[[#This Row],[35]]),"DNF",CONCATENATE(RANK(rounds_cum_time[[#This Row],[35]],rounds_cum_time[35],1),"."))</f>
        <v>20.</v>
      </c>
      <c r="AS21" s="130" t="str">
        <f>IF(ISBLANK(laps_times[[#This Row],[36]]),"DNF",CONCATENATE(RANK(rounds_cum_time[[#This Row],[36]],rounds_cum_time[36],1),"."))</f>
        <v>19.</v>
      </c>
      <c r="AT21" s="130" t="str">
        <f>IF(ISBLANK(laps_times[[#This Row],[37]]),"DNF",CONCATENATE(RANK(rounds_cum_time[[#This Row],[37]],rounds_cum_time[37],1),"."))</f>
        <v>19.</v>
      </c>
      <c r="AU21" s="130" t="str">
        <f>IF(ISBLANK(laps_times[[#This Row],[38]]),"DNF",CONCATENATE(RANK(rounds_cum_time[[#This Row],[38]],rounds_cum_time[38],1),"."))</f>
        <v>18.</v>
      </c>
      <c r="AV21" s="130" t="str">
        <f>IF(ISBLANK(laps_times[[#This Row],[39]]),"DNF",CONCATENATE(RANK(rounds_cum_time[[#This Row],[39]],rounds_cum_time[39],1),"."))</f>
        <v>18.</v>
      </c>
      <c r="AW21" s="130" t="str">
        <f>IF(ISBLANK(laps_times[[#This Row],[40]]),"DNF",CONCATENATE(RANK(rounds_cum_time[[#This Row],[40]],rounds_cum_time[40],1),"."))</f>
        <v>18.</v>
      </c>
      <c r="AX21" s="130" t="str">
        <f>IF(ISBLANK(laps_times[[#This Row],[41]]),"DNF",CONCATENATE(RANK(rounds_cum_time[[#This Row],[41]],rounds_cum_time[41],1),"."))</f>
        <v>18.</v>
      </c>
      <c r="AY21" s="130" t="str">
        <f>IF(ISBLANK(laps_times[[#This Row],[42]]),"DNF",CONCATENATE(RANK(rounds_cum_time[[#This Row],[42]],rounds_cum_time[42],1),"."))</f>
        <v>18.</v>
      </c>
      <c r="AZ21" s="130" t="str">
        <f>IF(ISBLANK(laps_times[[#This Row],[43]]),"DNF",CONCATENATE(RANK(rounds_cum_time[[#This Row],[43]],rounds_cum_time[43],1),"."))</f>
        <v>18.</v>
      </c>
      <c r="BA21" s="130" t="str">
        <f>IF(ISBLANK(laps_times[[#This Row],[44]]),"DNF",CONCATENATE(RANK(rounds_cum_time[[#This Row],[44]],rounds_cum_time[44],1),"."))</f>
        <v>17.</v>
      </c>
      <c r="BB21" s="130" t="str">
        <f>IF(ISBLANK(laps_times[[#This Row],[45]]),"DNF",CONCATENATE(RANK(rounds_cum_time[[#This Row],[45]],rounds_cum_time[45],1),"."))</f>
        <v>17.</v>
      </c>
      <c r="BC21" s="130" t="str">
        <f>IF(ISBLANK(laps_times[[#This Row],[46]]),"DNF",CONCATENATE(RANK(rounds_cum_time[[#This Row],[46]],rounds_cum_time[46],1),"."))</f>
        <v>17.</v>
      </c>
      <c r="BD21" s="130" t="str">
        <f>IF(ISBLANK(laps_times[[#This Row],[47]]),"DNF",CONCATENATE(RANK(rounds_cum_time[[#This Row],[47]],rounds_cum_time[47],1),"."))</f>
        <v>17.</v>
      </c>
      <c r="BE21" s="130" t="str">
        <f>IF(ISBLANK(laps_times[[#This Row],[48]]),"DNF",CONCATENATE(RANK(rounds_cum_time[[#This Row],[48]],rounds_cum_time[48],1),"."))</f>
        <v>17.</v>
      </c>
      <c r="BF21" s="130" t="str">
        <f>IF(ISBLANK(laps_times[[#This Row],[49]]),"DNF",CONCATENATE(RANK(rounds_cum_time[[#This Row],[49]],rounds_cum_time[49],1),"."))</f>
        <v>17.</v>
      </c>
      <c r="BG21" s="130" t="str">
        <f>IF(ISBLANK(laps_times[[#This Row],[50]]),"DNF",CONCATENATE(RANK(rounds_cum_time[[#This Row],[50]],rounds_cum_time[50],1),"."))</f>
        <v>17.</v>
      </c>
      <c r="BH21" s="130" t="str">
        <f>IF(ISBLANK(laps_times[[#This Row],[51]]),"DNF",CONCATENATE(RANK(rounds_cum_time[[#This Row],[51]],rounds_cum_time[51],1),"."))</f>
        <v>17.</v>
      </c>
      <c r="BI21" s="130" t="str">
        <f>IF(ISBLANK(laps_times[[#This Row],[52]]),"DNF",CONCATENATE(RANK(rounds_cum_time[[#This Row],[52]],rounds_cum_time[52],1),"."))</f>
        <v>17.</v>
      </c>
      <c r="BJ21" s="130" t="str">
        <f>IF(ISBLANK(laps_times[[#This Row],[53]]),"DNF",CONCATENATE(RANK(rounds_cum_time[[#This Row],[53]],rounds_cum_time[53],1),"."))</f>
        <v>16.</v>
      </c>
      <c r="BK21" s="130" t="str">
        <f>IF(ISBLANK(laps_times[[#This Row],[54]]),"DNF",CONCATENATE(RANK(rounds_cum_time[[#This Row],[54]],rounds_cum_time[54],1),"."))</f>
        <v>16.</v>
      </c>
      <c r="BL21" s="130" t="str">
        <f>IF(ISBLANK(laps_times[[#This Row],[55]]),"DNF",CONCATENATE(RANK(rounds_cum_time[[#This Row],[55]],rounds_cum_time[55],1),"."))</f>
        <v>16.</v>
      </c>
      <c r="BM21" s="130" t="str">
        <f>IF(ISBLANK(laps_times[[#This Row],[56]]),"DNF",CONCATENATE(RANK(rounds_cum_time[[#This Row],[56]],rounds_cum_time[56],1),"."))</f>
        <v>18.</v>
      </c>
      <c r="BN21" s="130" t="str">
        <f>IF(ISBLANK(laps_times[[#This Row],[57]]),"DNF",CONCATENATE(RANK(rounds_cum_time[[#This Row],[57]],rounds_cum_time[57],1),"."))</f>
        <v>18.</v>
      </c>
      <c r="BO21" s="130" t="str">
        <f>IF(ISBLANK(laps_times[[#This Row],[58]]),"DNF",CONCATENATE(RANK(rounds_cum_time[[#This Row],[58]],rounds_cum_time[58],1),"."))</f>
        <v>18.</v>
      </c>
      <c r="BP21" s="130" t="str">
        <f>IF(ISBLANK(laps_times[[#This Row],[59]]),"DNF",CONCATENATE(RANK(rounds_cum_time[[#This Row],[59]],rounds_cum_time[59],1),"."))</f>
        <v>18.</v>
      </c>
      <c r="BQ21" s="130" t="str">
        <f>IF(ISBLANK(laps_times[[#This Row],[60]]),"DNF",CONCATENATE(RANK(rounds_cum_time[[#This Row],[60]],rounds_cum_time[60],1),"."))</f>
        <v>18.</v>
      </c>
      <c r="BR21" s="130" t="str">
        <f>IF(ISBLANK(laps_times[[#This Row],[61]]),"DNF",CONCATENATE(RANK(rounds_cum_time[[#This Row],[61]],rounds_cum_time[61],1),"."))</f>
        <v>18.</v>
      </c>
      <c r="BS21" s="130" t="str">
        <f>IF(ISBLANK(laps_times[[#This Row],[62]]),"DNF",CONCATENATE(RANK(rounds_cum_time[[#This Row],[62]],rounds_cum_time[62],1),"."))</f>
        <v>18.</v>
      </c>
      <c r="BT21" s="131" t="str">
        <f>IF(ISBLANK(laps_times[[#This Row],[63]]),"DNF",CONCATENATE(RANK(rounds_cum_time[[#This Row],[63]],rounds_cum_time[63],1),"."))</f>
        <v>18.</v>
      </c>
      <c r="BU21" s="131" t="str">
        <f>IF(ISBLANK(laps_times[[#This Row],[64]]),"DNF",CONCATENATE(RANK(rounds_cum_time[[#This Row],[64]],rounds_cum_time[64],1),"."))</f>
        <v>18.</v>
      </c>
    </row>
    <row r="22" spans="2:73" x14ac:dyDescent="0.2">
      <c r="B22" s="124">
        <f>laps_times[[#This Row],[poř]]</f>
        <v>19</v>
      </c>
      <c r="C22" s="129">
        <f>laps_times[[#This Row],[s.č.]]</f>
        <v>115</v>
      </c>
      <c r="D22" s="125" t="str">
        <f>laps_times[[#This Row],[jméno]]</f>
        <v>Štěpánek Michal</v>
      </c>
      <c r="E22" s="126">
        <f>laps_times[[#This Row],[roč]]</f>
        <v>1980</v>
      </c>
      <c r="F22" s="126" t="str">
        <f>laps_times[[#This Row],[kat]]</f>
        <v>M30</v>
      </c>
      <c r="G22" s="126">
        <f>laps_times[[#This Row],[poř_kat]]</f>
        <v>10</v>
      </c>
      <c r="H22" s="125" t="str">
        <f>IF(ISBLANK(laps_times[[#This Row],[klub]]),"-",laps_times[[#This Row],[klub]])</f>
        <v>ULTIMA K.LAP TEAM</v>
      </c>
      <c r="I22" s="161">
        <f>laps_times[[#This Row],[celk. čas]]</f>
        <v>0.1359849537037037</v>
      </c>
      <c r="J22" s="130" t="str">
        <f>IF(ISBLANK(laps_times[[#This Row],[1]]),"DNF",CONCATENATE(RANK(rounds_cum_time[[#This Row],[1]],rounds_cum_time[1],1),"."))</f>
        <v>49.</v>
      </c>
      <c r="K22" s="130" t="str">
        <f>IF(ISBLANK(laps_times[[#This Row],[2]]),"DNF",CONCATENATE(RANK(rounds_cum_time[[#This Row],[2]],rounds_cum_time[2],1),"."))</f>
        <v>48.</v>
      </c>
      <c r="L22" s="130" t="str">
        <f>IF(ISBLANK(laps_times[[#This Row],[3]]),"DNF",CONCATENATE(RANK(rounds_cum_time[[#This Row],[3]],rounds_cum_time[3],1),"."))</f>
        <v>46.</v>
      </c>
      <c r="M22" s="130" t="str">
        <f>IF(ISBLANK(laps_times[[#This Row],[4]]),"DNF",CONCATENATE(RANK(rounds_cum_time[[#This Row],[4]],rounds_cum_time[4],1),"."))</f>
        <v>44.</v>
      </c>
      <c r="N22" s="130" t="str">
        <f>IF(ISBLANK(laps_times[[#This Row],[5]]),"DNF",CONCATENATE(RANK(rounds_cum_time[[#This Row],[5]],rounds_cum_time[5],1),"."))</f>
        <v>41.</v>
      </c>
      <c r="O22" s="130" t="str">
        <f>IF(ISBLANK(laps_times[[#This Row],[6]]),"DNF",CONCATENATE(RANK(rounds_cum_time[[#This Row],[6]],rounds_cum_time[6],1),"."))</f>
        <v>41.</v>
      </c>
      <c r="P22" s="130" t="str">
        <f>IF(ISBLANK(laps_times[[#This Row],[7]]),"DNF",CONCATENATE(RANK(rounds_cum_time[[#This Row],[7]],rounds_cum_time[7],1),"."))</f>
        <v>40.</v>
      </c>
      <c r="Q22" s="130" t="str">
        <f>IF(ISBLANK(laps_times[[#This Row],[8]]),"DNF",CONCATENATE(RANK(rounds_cum_time[[#This Row],[8]],rounds_cum_time[8],1),"."))</f>
        <v>40.</v>
      </c>
      <c r="R22" s="130" t="str">
        <f>IF(ISBLANK(laps_times[[#This Row],[9]]),"DNF",CONCATENATE(RANK(rounds_cum_time[[#This Row],[9]],rounds_cum_time[9],1),"."))</f>
        <v>40.</v>
      </c>
      <c r="S22" s="130" t="str">
        <f>IF(ISBLANK(laps_times[[#This Row],[10]]),"DNF",CONCATENATE(RANK(rounds_cum_time[[#This Row],[10]],rounds_cum_time[10],1),"."))</f>
        <v>40.</v>
      </c>
      <c r="T22" s="130" t="str">
        <f>IF(ISBLANK(laps_times[[#This Row],[11]]),"DNF",CONCATENATE(RANK(rounds_cum_time[[#This Row],[11]],rounds_cum_time[11],1),"."))</f>
        <v>40.</v>
      </c>
      <c r="U22" s="130" t="str">
        <f>IF(ISBLANK(laps_times[[#This Row],[12]]),"DNF",CONCATENATE(RANK(rounds_cum_time[[#This Row],[12]],rounds_cum_time[12],1),"."))</f>
        <v>39.</v>
      </c>
      <c r="V22" s="130" t="str">
        <f>IF(ISBLANK(laps_times[[#This Row],[13]]),"DNF",CONCATENATE(RANK(rounds_cum_time[[#This Row],[13]],rounds_cum_time[13],1),"."))</f>
        <v>38.</v>
      </c>
      <c r="W22" s="130" t="str">
        <f>IF(ISBLANK(laps_times[[#This Row],[14]]),"DNF",CONCATENATE(RANK(rounds_cum_time[[#This Row],[14]],rounds_cum_time[14],1),"."))</f>
        <v>38.</v>
      </c>
      <c r="X22" s="130" t="str">
        <f>IF(ISBLANK(laps_times[[#This Row],[15]]),"DNF",CONCATENATE(RANK(rounds_cum_time[[#This Row],[15]],rounds_cum_time[15],1),"."))</f>
        <v>38.</v>
      </c>
      <c r="Y22" s="130" t="str">
        <f>IF(ISBLANK(laps_times[[#This Row],[16]]),"DNF",CONCATENATE(RANK(rounds_cum_time[[#This Row],[16]],rounds_cum_time[16],1),"."))</f>
        <v>38.</v>
      </c>
      <c r="Z22" s="130" t="str">
        <f>IF(ISBLANK(laps_times[[#This Row],[17]]),"DNF",CONCATENATE(RANK(rounds_cum_time[[#This Row],[17]],rounds_cum_time[17],1),"."))</f>
        <v>38.</v>
      </c>
      <c r="AA22" s="130" t="str">
        <f>IF(ISBLANK(laps_times[[#This Row],[18]]),"DNF",CONCATENATE(RANK(rounds_cum_time[[#This Row],[18]],rounds_cum_time[18],1),"."))</f>
        <v>38.</v>
      </c>
      <c r="AB22" s="130" t="str">
        <f>IF(ISBLANK(laps_times[[#This Row],[19]]),"DNF",CONCATENATE(RANK(rounds_cum_time[[#This Row],[19]],rounds_cum_time[19],1),"."))</f>
        <v>38.</v>
      </c>
      <c r="AC22" s="130" t="str">
        <f>IF(ISBLANK(laps_times[[#This Row],[20]]),"DNF",CONCATENATE(RANK(rounds_cum_time[[#This Row],[20]],rounds_cum_time[20],1),"."))</f>
        <v>38.</v>
      </c>
      <c r="AD22" s="130" t="str">
        <f>IF(ISBLANK(laps_times[[#This Row],[21]]),"DNF",CONCATENATE(RANK(rounds_cum_time[[#This Row],[21]],rounds_cum_time[21],1),"."))</f>
        <v>38.</v>
      </c>
      <c r="AE22" s="130" t="str">
        <f>IF(ISBLANK(laps_times[[#This Row],[22]]),"DNF",CONCATENATE(RANK(rounds_cum_time[[#This Row],[22]],rounds_cum_time[22],1),"."))</f>
        <v>38.</v>
      </c>
      <c r="AF22" s="130" t="str">
        <f>IF(ISBLANK(laps_times[[#This Row],[23]]),"DNF",CONCATENATE(RANK(rounds_cum_time[[#This Row],[23]],rounds_cum_time[23],1),"."))</f>
        <v>38.</v>
      </c>
      <c r="AG22" s="130" t="str">
        <f>IF(ISBLANK(laps_times[[#This Row],[24]]),"DNF",CONCATENATE(RANK(rounds_cum_time[[#This Row],[24]],rounds_cum_time[24],1),"."))</f>
        <v>37.</v>
      </c>
      <c r="AH22" s="130" t="str">
        <f>IF(ISBLANK(laps_times[[#This Row],[25]]),"DNF",CONCATENATE(RANK(rounds_cum_time[[#This Row],[25]],rounds_cum_time[25],1),"."))</f>
        <v>37.</v>
      </c>
      <c r="AI22" s="130" t="str">
        <f>IF(ISBLANK(laps_times[[#This Row],[26]]),"DNF",CONCATENATE(RANK(rounds_cum_time[[#This Row],[26]],rounds_cum_time[26],1),"."))</f>
        <v>37.</v>
      </c>
      <c r="AJ22" s="130" t="str">
        <f>IF(ISBLANK(laps_times[[#This Row],[27]]),"DNF",CONCATENATE(RANK(rounds_cum_time[[#This Row],[27]],rounds_cum_time[27],1),"."))</f>
        <v>37.</v>
      </c>
      <c r="AK22" s="130" t="str">
        <f>IF(ISBLANK(laps_times[[#This Row],[28]]),"DNF",CONCATENATE(RANK(rounds_cum_time[[#This Row],[28]],rounds_cum_time[28],1),"."))</f>
        <v>37.</v>
      </c>
      <c r="AL22" s="130" t="str">
        <f>IF(ISBLANK(laps_times[[#This Row],[29]]),"DNF",CONCATENATE(RANK(rounds_cum_time[[#This Row],[29]],rounds_cum_time[29],1),"."))</f>
        <v>37.</v>
      </c>
      <c r="AM22" s="130" t="str">
        <f>IF(ISBLANK(laps_times[[#This Row],[30]]),"DNF",CONCATENATE(RANK(rounds_cum_time[[#This Row],[30]],rounds_cum_time[30],1),"."))</f>
        <v>36.</v>
      </c>
      <c r="AN22" s="130" t="str">
        <f>IF(ISBLANK(laps_times[[#This Row],[31]]),"DNF",CONCATENATE(RANK(rounds_cum_time[[#This Row],[31]],rounds_cum_time[31],1),"."))</f>
        <v>36.</v>
      </c>
      <c r="AO22" s="130" t="str">
        <f>IF(ISBLANK(laps_times[[#This Row],[32]]),"DNF",CONCATENATE(RANK(rounds_cum_time[[#This Row],[32]],rounds_cum_time[32],1),"."))</f>
        <v>36.</v>
      </c>
      <c r="AP22" s="130" t="str">
        <f>IF(ISBLANK(laps_times[[#This Row],[33]]),"DNF",CONCATENATE(RANK(rounds_cum_time[[#This Row],[33]],rounds_cum_time[33],1),"."))</f>
        <v>36.</v>
      </c>
      <c r="AQ22" s="130" t="str">
        <f>IF(ISBLANK(laps_times[[#This Row],[34]]),"DNF",CONCATENATE(RANK(rounds_cum_time[[#This Row],[34]],rounds_cum_time[34],1),"."))</f>
        <v>35.</v>
      </c>
      <c r="AR22" s="130" t="str">
        <f>IF(ISBLANK(laps_times[[#This Row],[35]]),"DNF",CONCATENATE(RANK(rounds_cum_time[[#This Row],[35]],rounds_cum_time[35],1),"."))</f>
        <v>35.</v>
      </c>
      <c r="AS22" s="130" t="str">
        <f>IF(ISBLANK(laps_times[[#This Row],[36]]),"DNF",CONCATENATE(RANK(rounds_cum_time[[#This Row],[36]],rounds_cum_time[36],1),"."))</f>
        <v>35.</v>
      </c>
      <c r="AT22" s="130" t="str">
        <f>IF(ISBLANK(laps_times[[#This Row],[37]]),"DNF",CONCATENATE(RANK(rounds_cum_time[[#This Row],[37]],rounds_cum_time[37],1),"."))</f>
        <v>35.</v>
      </c>
      <c r="AU22" s="130" t="str">
        <f>IF(ISBLANK(laps_times[[#This Row],[38]]),"DNF",CONCATENATE(RANK(rounds_cum_time[[#This Row],[38]],rounds_cum_time[38],1),"."))</f>
        <v>34.</v>
      </c>
      <c r="AV22" s="130" t="str">
        <f>IF(ISBLANK(laps_times[[#This Row],[39]]),"DNF",CONCATENATE(RANK(rounds_cum_time[[#This Row],[39]],rounds_cum_time[39],1),"."))</f>
        <v>34.</v>
      </c>
      <c r="AW22" s="130" t="str">
        <f>IF(ISBLANK(laps_times[[#This Row],[40]]),"DNF",CONCATENATE(RANK(rounds_cum_time[[#This Row],[40]],rounds_cum_time[40],1),"."))</f>
        <v>33.</v>
      </c>
      <c r="AX22" s="130" t="str">
        <f>IF(ISBLANK(laps_times[[#This Row],[41]]),"DNF",CONCATENATE(RANK(rounds_cum_time[[#This Row],[41]],rounds_cum_time[41],1),"."))</f>
        <v>33.</v>
      </c>
      <c r="AY22" s="130" t="str">
        <f>IF(ISBLANK(laps_times[[#This Row],[42]]),"DNF",CONCATENATE(RANK(rounds_cum_time[[#This Row],[42]],rounds_cum_time[42],1),"."))</f>
        <v>30.</v>
      </c>
      <c r="AZ22" s="130" t="str">
        <f>IF(ISBLANK(laps_times[[#This Row],[43]]),"DNF",CONCATENATE(RANK(rounds_cum_time[[#This Row],[43]],rounds_cum_time[43],1),"."))</f>
        <v>29.</v>
      </c>
      <c r="BA22" s="130" t="str">
        <f>IF(ISBLANK(laps_times[[#This Row],[44]]),"DNF",CONCATENATE(RANK(rounds_cum_time[[#This Row],[44]],rounds_cum_time[44],1),"."))</f>
        <v>29.</v>
      </c>
      <c r="BB22" s="130" t="str">
        <f>IF(ISBLANK(laps_times[[#This Row],[45]]),"DNF",CONCATENATE(RANK(rounds_cum_time[[#This Row],[45]],rounds_cum_time[45],1),"."))</f>
        <v>28.</v>
      </c>
      <c r="BC22" s="130" t="str">
        <f>IF(ISBLANK(laps_times[[#This Row],[46]]),"DNF",CONCATENATE(RANK(rounds_cum_time[[#This Row],[46]],rounds_cum_time[46],1),"."))</f>
        <v>27.</v>
      </c>
      <c r="BD22" s="130" t="str">
        <f>IF(ISBLANK(laps_times[[#This Row],[47]]),"DNF",CONCATENATE(RANK(rounds_cum_time[[#This Row],[47]],rounds_cum_time[47],1),"."))</f>
        <v>27.</v>
      </c>
      <c r="BE22" s="130" t="str">
        <f>IF(ISBLANK(laps_times[[#This Row],[48]]),"DNF",CONCATENATE(RANK(rounds_cum_time[[#This Row],[48]],rounds_cum_time[48],1),"."))</f>
        <v>27.</v>
      </c>
      <c r="BF22" s="130" t="str">
        <f>IF(ISBLANK(laps_times[[#This Row],[49]]),"DNF",CONCATENATE(RANK(rounds_cum_time[[#This Row],[49]],rounds_cum_time[49],1),"."))</f>
        <v>26.</v>
      </c>
      <c r="BG22" s="130" t="str">
        <f>IF(ISBLANK(laps_times[[#This Row],[50]]),"DNF",CONCATENATE(RANK(rounds_cum_time[[#This Row],[50]],rounds_cum_time[50],1),"."))</f>
        <v>25.</v>
      </c>
      <c r="BH22" s="130" t="str">
        <f>IF(ISBLANK(laps_times[[#This Row],[51]]),"DNF",CONCATENATE(RANK(rounds_cum_time[[#This Row],[51]],rounds_cum_time[51],1),"."))</f>
        <v>25.</v>
      </c>
      <c r="BI22" s="130" t="str">
        <f>IF(ISBLANK(laps_times[[#This Row],[52]]),"DNF",CONCATENATE(RANK(rounds_cum_time[[#This Row],[52]],rounds_cum_time[52],1),"."))</f>
        <v>24.</v>
      </c>
      <c r="BJ22" s="130" t="str">
        <f>IF(ISBLANK(laps_times[[#This Row],[53]]),"DNF",CONCATENATE(RANK(rounds_cum_time[[#This Row],[53]],rounds_cum_time[53],1),"."))</f>
        <v>24.</v>
      </c>
      <c r="BK22" s="130" t="str">
        <f>IF(ISBLANK(laps_times[[#This Row],[54]]),"DNF",CONCATENATE(RANK(rounds_cum_time[[#This Row],[54]],rounds_cum_time[54],1),"."))</f>
        <v>23.</v>
      </c>
      <c r="BL22" s="130" t="str">
        <f>IF(ISBLANK(laps_times[[#This Row],[55]]),"DNF",CONCATENATE(RANK(rounds_cum_time[[#This Row],[55]],rounds_cum_time[55],1),"."))</f>
        <v>22.</v>
      </c>
      <c r="BM22" s="130" t="str">
        <f>IF(ISBLANK(laps_times[[#This Row],[56]]),"DNF",CONCATENATE(RANK(rounds_cum_time[[#This Row],[56]],rounds_cum_time[56],1),"."))</f>
        <v>21.</v>
      </c>
      <c r="BN22" s="130" t="str">
        <f>IF(ISBLANK(laps_times[[#This Row],[57]]),"DNF",CONCATENATE(RANK(rounds_cum_time[[#This Row],[57]],rounds_cum_time[57],1),"."))</f>
        <v>20.</v>
      </c>
      <c r="BO22" s="130" t="str">
        <f>IF(ISBLANK(laps_times[[#This Row],[58]]),"DNF",CONCATENATE(RANK(rounds_cum_time[[#This Row],[58]],rounds_cum_time[58],1),"."))</f>
        <v>20.</v>
      </c>
      <c r="BP22" s="130" t="str">
        <f>IF(ISBLANK(laps_times[[#This Row],[59]]),"DNF",CONCATENATE(RANK(rounds_cum_time[[#This Row],[59]],rounds_cum_time[59],1),"."))</f>
        <v>20.</v>
      </c>
      <c r="BQ22" s="130" t="str">
        <f>IF(ISBLANK(laps_times[[#This Row],[60]]),"DNF",CONCATENATE(RANK(rounds_cum_time[[#This Row],[60]],rounds_cum_time[60],1),"."))</f>
        <v>19.</v>
      </c>
      <c r="BR22" s="130" t="str">
        <f>IF(ISBLANK(laps_times[[#This Row],[61]]),"DNF",CONCATENATE(RANK(rounds_cum_time[[#This Row],[61]],rounds_cum_time[61],1),"."))</f>
        <v>19.</v>
      </c>
      <c r="BS22" s="130" t="str">
        <f>IF(ISBLANK(laps_times[[#This Row],[62]]),"DNF",CONCATENATE(RANK(rounds_cum_time[[#This Row],[62]],rounds_cum_time[62],1),"."))</f>
        <v>19.</v>
      </c>
      <c r="BT22" s="131" t="str">
        <f>IF(ISBLANK(laps_times[[#This Row],[63]]),"DNF",CONCATENATE(RANK(rounds_cum_time[[#This Row],[63]],rounds_cum_time[63],1),"."))</f>
        <v>19.</v>
      </c>
      <c r="BU22" s="131" t="str">
        <f>IF(ISBLANK(laps_times[[#This Row],[64]]),"DNF",CONCATENATE(RANK(rounds_cum_time[[#This Row],[64]],rounds_cum_time[64],1),"."))</f>
        <v>19.</v>
      </c>
    </row>
    <row r="23" spans="2:73" x14ac:dyDescent="0.2">
      <c r="B23" s="124">
        <f>laps_times[[#This Row],[poř]]</f>
        <v>20</v>
      </c>
      <c r="C23" s="129">
        <f>laps_times[[#This Row],[s.č.]]</f>
        <v>23</v>
      </c>
      <c r="D23" s="125" t="str">
        <f>laps_times[[#This Row],[jméno]]</f>
        <v>Doucha Jiří</v>
      </c>
      <c r="E23" s="126">
        <f>laps_times[[#This Row],[roč]]</f>
        <v>1971</v>
      </c>
      <c r="F23" s="126" t="str">
        <f>laps_times[[#This Row],[kat]]</f>
        <v>M40</v>
      </c>
      <c r="G23" s="126">
        <f>laps_times[[#This Row],[poř_kat]]</f>
        <v>9</v>
      </c>
      <c r="H23" s="125" t="str">
        <f>IF(ISBLANK(laps_times[[#This Row],[klub]]),"-",laps_times[[#This Row],[klub]])</f>
        <v>Hvězda Pardubice</v>
      </c>
      <c r="I23" s="161">
        <f>laps_times[[#This Row],[celk. čas]]</f>
        <v>0.13618402777777777</v>
      </c>
      <c r="J23" s="130" t="str">
        <f>IF(ISBLANK(laps_times[[#This Row],[1]]),"DNF",CONCATENATE(RANK(rounds_cum_time[[#This Row],[1]],rounds_cum_time[1],1),"."))</f>
        <v>20.</v>
      </c>
      <c r="K23" s="130" t="str">
        <f>IF(ISBLANK(laps_times[[#This Row],[2]]),"DNF",CONCATENATE(RANK(rounds_cum_time[[#This Row],[2]],rounds_cum_time[2],1),"."))</f>
        <v>21.</v>
      </c>
      <c r="L23" s="130" t="str">
        <f>IF(ISBLANK(laps_times[[#This Row],[3]]),"DNF",CONCATENATE(RANK(rounds_cum_time[[#This Row],[3]],rounds_cum_time[3],1),"."))</f>
        <v>19.</v>
      </c>
      <c r="M23" s="130" t="str">
        <f>IF(ISBLANK(laps_times[[#This Row],[4]]),"DNF",CONCATENATE(RANK(rounds_cum_time[[#This Row],[4]],rounds_cum_time[4],1),"."))</f>
        <v>22.</v>
      </c>
      <c r="N23" s="130" t="str">
        <f>IF(ISBLANK(laps_times[[#This Row],[5]]),"DNF",CONCATENATE(RANK(rounds_cum_time[[#This Row],[5]],rounds_cum_time[5],1),"."))</f>
        <v>22.</v>
      </c>
      <c r="O23" s="130" t="str">
        <f>IF(ISBLANK(laps_times[[#This Row],[6]]),"DNF",CONCATENATE(RANK(rounds_cum_time[[#This Row],[6]],rounds_cum_time[6],1),"."))</f>
        <v>23.</v>
      </c>
      <c r="P23" s="130" t="str">
        <f>IF(ISBLANK(laps_times[[#This Row],[7]]),"DNF",CONCATENATE(RANK(rounds_cum_time[[#This Row],[7]],rounds_cum_time[7],1),"."))</f>
        <v>22.</v>
      </c>
      <c r="Q23" s="130" t="str">
        <f>IF(ISBLANK(laps_times[[#This Row],[8]]),"DNF",CONCATENATE(RANK(rounds_cum_time[[#This Row],[8]],rounds_cum_time[8],1),"."))</f>
        <v>23.</v>
      </c>
      <c r="R23" s="130" t="str">
        <f>IF(ISBLANK(laps_times[[#This Row],[9]]),"DNF",CONCATENATE(RANK(rounds_cum_time[[#This Row],[9]],rounds_cum_time[9],1),"."))</f>
        <v>22.</v>
      </c>
      <c r="S23" s="130" t="str">
        <f>IF(ISBLANK(laps_times[[#This Row],[10]]),"DNF",CONCATENATE(RANK(rounds_cum_time[[#This Row],[10]],rounds_cum_time[10],1),"."))</f>
        <v>22.</v>
      </c>
      <c r="T23" s="130" t="str">
        <f>IF(ISBLANK(laps_times[[#This Row],[11]]),"DNF",CONCATENATE(RANK(rounds_cum_time[[#This Row],[11]],rounds_cum_time[11],1),"."))</f>
        <v>22.</v>
      </c>
      <c r="U23" s="130" t="str">
        <f>IF(ISBLANK(laps_times[[#This Row],[12]]),"DNF",CONCATENATE(RANK(rounds_cum_time[[#This Row],[12]],rounds_cum_time[12],1),"."))</f>
        <v>23.</v>
      </c>
      <c r="V23" s="130" t="str">
        <f>IF(ISBLANK(laps_times[[#This Row],[13]]),"DNF",CONCATENATE(RANK(rounds_cum_time[[#This Row],[13]],rounds_cum_time[13],1),"."))</f>
        <v>23.</v>
      </c>
      <c r="W23" s="130" t="str">
        <f>IF(ISBLANK(laps_times[[#This Row],[14]]),"DNF",CONCATENATE(RANK(rounds_cum_time[[#This Row],[14]],rounds_cum_time[14],1),"."))</f>
        <v>22.</v>
      </c>
      <c r="X23" s="130" t="str">
        <f>IF(ISBLANK(laps_times[[#This Row],[15]]),"DNF",CONCATENATE(RANK(rounds_cum_time[[#This Row],[15]],rounds_cum_time[15],1),"."))</f>
        <v>22.</v>
      </c>
      <c r="Y23" s="130" t="str">
        <f>IF(ISBLANK(laps_times[[#This Row],[16]]),"DNF",CONCATENATE(RANK(rounds_cum_time[[#This Row],[16]],rounds_cum_time[16],1),"."))</f>
        <v>22.</v>
      </c>
      <c r="Z23" s="130" t="str">
        <f>IF(ISBLANK(laps_times[[#This Row],[17]]),"DNF",CONCATENATE(RANK(rounds_cum_time[[#This Row],[17]],rounds_cum_time[17],1),"."))</f>
        <v>22.</v>
      </c>
      <c r="AA23" s="130" t="str">
        <f>IF(ISBLANK(laps_times[[#This Row],[18]]),"DNF",CONCATENATE(RANK(rounds_cum_time[[#This Row],[18]],rounds_cum_time[18],1),"."))</f>
        <v>22.</v>
      </c>
      <c r="AB23" s="130" t="str">
        <f>IF(ISBLANK(laps_times[[#This Row],[19]]),"DNF",CONCATENATE(RANK(rounds_cum_time[[#This Row],[19]],rounds_cum_time[19],1),"."))</f>
        <v>22.</v>
      </c>
      <c r="AC23" s="130" t="str">
        <f>IF(ISBLANK(laps_times[[#This Row],[20]]),"DNF",CONCATENATE(RANK(rounds_cum_time[[#This Row],[20]],rounds_cum_time[20],1),"."))</f>
        <v>22.</v>
      </c>
      <c r="AD23" s="130" t="str">
        <f>IF(ISBLANK(laps_times[[#This Row],[21]]),"DNF",CONCATENATE(RANK(rounds_cum_time[[#This Row],[21]],rounds_cum_time[21],1),"."))</f>
        <v>22.</v>
      </c>
      <c r="AE23" s="130" t="str">
        <f>IF(ISBLANK(laps_times[[#This Row],[22]]),"DNF",CONCATENATE(RANK(rounds_cum_time[[#This Row],[22]],rounds_cum_time[22],1),"."))</f>
        <v>22.</v>
      </c>
      <c r="AF23" s="130" t="str">
        <f>IF(ISBLANK(laps_times[[#This Row],[23]]),"DNF",CONCATENATE(RANK(rounds_cum_time[[#This Row],[23]],rounds_cum_time[23],1),"."))</f>
        <v>22.</v>
      </c>
      <c r="AG23" s="130" t="str">
        <f>IF(ISBLANK(laps_times[[#This Row],[24]]),"DNF",CONCATENATE(RANK(rounds_cum_time[[#This Row],[24]],rounds_cum_time[24],1),"."))</f>
        <v>23.</v>
      </c>
      <c r="AH23" s="130" t="str">
        <f>IF(ISBLANK(laps_times[[#This Row],[25]]),"DNF",CONCATENATE(RANK(rounds_cum_time[[#This Row],[25]],rounds_cum_time[25],1),"."))</f>
        <v>23.</v>
      </c>
      <c r="AI23" s="130" t="str">
        <f>IF(ISBLANK(laps_times[[#This Row],[26]]),"DNF",CONCATENATE(RANK(rounds_cum_time[[#This Row],[26]],rounds_cum_time[26],1),"."))</f>
        <v>23.</v>
      </c>
      <c r="AJ23" s="130" t="str">
        <f>IF(ISBLANK(laps_times[[#This Row],[27]]),"DNF",CONCATENATE(RANK(rounds_cum_time[[#This Row],[27]],rounds_cum_time[27],1),"."))</f>
        <v>23.</v>
      </c>
      <c r="AK23" s="130" t="str">
        <f>IF(ISBLANK(laps_times[[#This Row],[28]]),"DNF",CONCATENATE(RANK(rounds_cum_time[[#This Row],[28]],rounds_cum_time[28],1),"."))</f>
        <v>23.</v>
      </c>
      <c r="AL23" s="130" t="str">
        <f>IF(ISBLANK(laps_times[[#This Row],[29]]),"DNF",CONCATENATE(RANK(rounds_cum_time[[#This Row],[29]],rounds_cum_time[29],1),"."))</f>
        <v>23.</v>
      </c>
      <c r="AM23" s="130" t="str">
        <f>IF(ISBLANK(laps_times[[#This Row],[30]]),"DNF",CONCATENATE(RANK(rounds_cum_time[[#This Row],[30]],rounds_cum_time[30],1),"."))</f>
        <v>24.</v>
      </c>
      <c r="AN23" s="130" t="str">
        <f>IF(ISBLANK(laps_times[[#This Row],[31]]),"DNF",CONCATENATE(RANK(rounds_cum_time[[#This Row],[31]],rounds_cum_time[31],1),"."))</f>
        <v>25.</v>
      </c>
      <c r="AO23" s="130" t="str">
        <f>IF(ISBLANK(laps_times[[#This Row],[32]]),"DNF",CONCATENATE(RANK(rounds_cum_time[[#This Row],[32]],rounds_cum_time[32],1),"."))</f>
        <v>25.</v>
      </c>
      <c r="AP23" s="130" t="str">
        <f>IF(ISBLANK(laps_times[[#This Row],[33]]),"DNF",CONCATENATE(RANK(rounds_cum_time[[#This Row],[33]],rounds_cum_time[33],1),"."))</f>
        <v>25.</v>
      </c>
      <c r="AQ23" s="130" t="str">
        <f>IF(ISBLANK(laps_times[[#This Row],[34]]),"DNF",CONCATENATE(RANK(rounds_cum_time[[#This Row],[34]],rounds_cum_time[34],1),"."))</f>
        <v>25.</v>
      </c>
      <c r="AR23" s="130" t="str">
        <f>IF(ISBLANK(laps_times[[#This Row],[35]]),"DNF",CONCATENATE(RANK(rounds_cum_time[[#This Row],[35]],rounds_cum_time[35],1),"."))</f>
        <v>25.</v>
      </c>
      <c r="AS23" s="130" t="str">
        <f>IF(ISBLANK(laps_times[[#This Row],[36]]),"DNF",CONCATENATE(RANK(rounds_cum_time[[#This Row],[36]],rounds_cum_time[36],1),"."))</f>
        <v>24.</v>
      </c>
      <c r="AT23" s="130" t="str">
        <f>IF(ISBLANK(laps_times[[#This Row],[37]]),"DNF",CONCATENATE(RANK(rounds_cum_time[[#This Row],[37]],rounds_cum_time[37],1),"."))</f>
        <v>24.</v>
      </c>
      <c r="AU23" s="130" t="str">
        <f>IF(ISBLANK(laps_times[[#This Row],[38]]),"DNF",CONCATENATE(RANK(rounds_cum_time[[#This Row],[38]],rounds_cum_time[38],1),"."))</f>
        <v>23.</v>
      </c>
      <c r="AV23" s="130" t="str">
        <f>IF(ISBLANK(laps_times[[#This Row],[39]]),"DNF",CONCATENATE(RANK(rounds_cum_time[[#This Row],[39]],rounds_cum_time[39],1),"."))</f>
        <v>23.</v>
      </c>
      <c r="AW23" s="130" t="str">
        <f>IF(ISBLANK(laps_times[[#This Row],[40]]),"DNF",CONCATENATE(RANK(rounds_cum_time[[#This Row],[40]],rounds_cum_time[40],1),"."))</f>
        <v>23.</v>
      </c>
      <c r="AX23" s="130" t="str">
        <f>IF(ISBLANK(laps_times[[#This Row],[41]]),"DNF",CONCATENATE(RANK(rounds_cum_time[[#This Row],[41]],rounds_cum_time[41],1),"."))</f>
        <v>22.</v>
      </c>
      <c r="AY23" s="130" t="str">
        <f>IF(ISBLANK(laps_times[[#This Row],[42]]),"DNF",CONCATENATE(RANK(rounds_cum_time[[#This Row],[42]],rounds_cum_time[42],1),"."))</f>
        <v>22.</v>
      </c>
      <c r="AZ23" s="130" t="str">
        <f>IF(ISBLANK(laps_times[[#This Row],[43]]),"DNF",CONCATENATE(RANK(rounds_cum_time[[#This Row],[43]],rounds_cum_time[43],1),"."))</f>
        <v>22.</v>
      </c>
      <c r="BA23" s="130" t="str">
        <f>IF(ISBLANK(laps_times[[#This Row],[44]]),"DNF",CONCATENATE(RANK(rounds_cum_time[[#This Row],[44]],rounds_cum_time[44],1),"."))</f>
        <v>22.</v>
      </c>
      <c r="BB23" s="130" t="str">
        <f>IF(ISBLANK(laps_times[[#This Row],[45]]),"DNF",CONCATENATE(RANK(rounds_cum_time[[#This Row],[45]],rounds_cum_time[45],1),"."))</f>
        <v>22.</v>
      </c>
      <c r="BC23" s="130" t="str">
        <f>IF(ISBLANK(laps_times[[#This Row],[46]]),"DNF",CONCATENATE(RANK(rounds_cum_time[[#This Row],[46]],rounds_cum_time[46],1),"."))</f>
        <v>22.</v>
      </c>
      <c r="BD23" s="130" t="str">
        <f>IF(ISBLANK(laps_times[[#This Row],[47]]),"DNF",CONCATENATE(RANK(rounds_cum_time[[#This Row],[47]],rounds_cum_time[47],1),"."))</f>
        <v>22.</v>
      </c>
      <c r="BE23" s="130" t="str">
        <f>IF(ISBLANK(laps_times[[#This Row],[48]]),"DNF",CONCATENATE(RANK(rounds_cum_time[[#This Row],[48]],rounds_cum_time[48],1),"."))</f>
        <v>22.</v>
      </c>
      <c r="BF23" s="130" t="str">
        <f>IF(ISBLANK(laps_times[[#This Row],[49]]),"DNF",CONCATENATE(RANK(rounds_cum_time[[#This Row],[49]],rounds_cum_time[49],1),"."))</f>
        <v>22.</v>
      </c>
      <c r="BG23" s="130" t="str">
        <f>IF(ISBLANK(laps_times[[#This Row],[50]]),"DNF",CONCATENATE(RANK(rounds_cum_time[[#This Row],[50]],rounds_cum_time[50],1),"."))</f>
        <v>22.</v>
      </c>
      <c r="BH23" s="130" t="str">
        <f>IF(ISBLANK(laps_times[[#This Row],[51]]),"DNF",CONCATENATE(RANK(rounds_cum_time[[#This Row],[51]],rounds_cum_time[51],1),"."))</f>
        <v>22.</v>
      </c>
      <c r="BI23" s="130" t="str">
        <f>IF(ISBLANK(laps_times[[#This Row],[52]]),"DNF",CONCATENATE(RANK(rounds_cum_time[[#This Row],[52]],rounds_cum_time[52],1),"."))</f>
        <v>22.</v>
      </c>
      <c r="BJ23" s="130" t="str">
        <f>IF(ISBLANK(laps_times[[#This Row],[53]]),"DNF",CONCATENATE(RANK(rounds_cum_time[[#This Row],[53]],rounds_cum_time[53],1),"."))</f>
        <v>21.</v>
      </c>
      <c r="BK23" s="130" t="str">
        <f>IF(ISBLANK(laps_times[[#This Row],[54]]),"DNF",CONCATENATE(RANK(rounds_cum_time[[#This Row],[54]],rounds_cum_time[54],1),"."))</f>
        <v>21.</v>
      </c>
      <c r="BL23" s="130" t="str">
        <f>IF(ISBLANK(laps_times[[#This Row],[55]]),"DNF",CONCATENATE(RANK(rounds_cum_time[[#This Row],[55]],rounds_cum_time[55],1),"."))</f>
        <v>21.</v>
      </c>
      <c r="BM23" s="130" t="str">
        <f>IF(ISBLANK(laps_times[[#This Row],[56]]),"DNF",CONCATENATE(RANK(rounds_cum_time[[#This Row],[56]],rounds_cum_time[56],1),"."))</f>
        <v>22.</v>
      </c>
      <c r="BN23" s="130" t="str">
        <f>IF(ISBLANK(laps_times[[#This Row],[57]]),"DNF",CONCATENATE(RANK(rounds_cum_time[[#This Row],[57]],rounds_cum_time[57],1),"."))</f>
        <v>21.</v>
      </c>
      <c r="BO23" s="130" t="str">
        <f>IF(ISBLANK(laps_times[[#This Row],[58]]),"DNF",CONCATENATE(RANK(rounds_cum_time[[#This Row],[58]],rounds_cum_time[58],1),"."))</f>
        <v>21.</v>
      </c>
      <c r="BP23" s="130" t="str">
        <f>IF(ISBLANK(laps_times[[#This Row],[59]]),"DNF",CONCATENATE(RANK(rounds_cum_time[[#This Row],[59]],rounds_cum_time[59],1),"."))</f>
        <v>21.</v>
      </c>
      <c r="BQ23" s="130" t="str">
        <f>IF(ISBLANK(laps_times[[#This Row],[60]]),"DNF",CONCATENATE(RANK(rounds_cum_time[[#This Row],[60]],rounds_cum_time[60],1),"."))</f>
        <v>21.</v>
      </c>
      <c r="BR23" s="130" t="str">
        <f>IF(ISBLANK(laps_times[[#This Row],[61]]),"DNF",CONCATENATE(RANK(rounds_cum_time[[#This Row],[61]],rounds_cum_time[61],1),"."))</f>
        <v>20.</v>
      </c>
      <c r="BS23" s="130" t="str">
        <f>IF(ISBLANK(laps_times[[#This Row],[62]]),"DNF",CONCATENATE(RANK(rounds_cum_time[[#This Row],[62]],rounds_cum_time[62],1),"."))</f>
        <v>20.</v>
      </c>
      <c r="BT23" s="131" t="str">
        <f>IF(ISBLANK(laps_times[[#This Row],[63]]),"DNF",CONCATENATE(RANK(rounds_cum_time[[#This Row],[63]],rounds_cum_time[63],1),"."))</f>
        <v>20.</v>
      </c>
      <c r="BU23" s="131" t="str">
        <f>IF(ISBLANK(laps_times[[#This Row],[64]]),"DNF",CONCATENATE(RANK(rounds_cum_time[[#This Row],[64]],rounds_cum_time[64],1),"."))</f>
        <v>20.</v>
      </c>
    </row>
    <row r="24" spans="2:73" x14ac:dyDescent="0.2">
      <c r="B24" s="124">
        <f>laps_times[[#This Row],[poř]]</f>
        <v>21</v>
      </c>
      <c r="C24" s="129">
        <f>laps_times[[#This Row],[s.č.]]</f>
        <v>65</v>
      </c>
      <c r="D24" s="125" t="str">
        <f>laps_times[[#This Row],[jméno]]</f>
        <v>Malík Jakub</v>
      </c>
      <c r="E24" s="126">
        <f>laps_times[[#This Row],[roč]]</f>
        <v>1991</v>
      </c>
      <c r="F24" s="126" t="str">
        <f>laps_times[[#This Row],[kat]]</f>
        <v>M20</v>
      </c>
      <c r="G24" s="126">
        <f>laps_times[[#This Row],[poř_kat]]</f>
        <v>1</v>
      </c>
      <c r="H24" s="125" t="str">
        <f>IF(ISBLANK(laps_times[[#This Row],[klub]]),"-",laps_times[[#This Row],[klub]])</f>
        <v>RUN TEAM Borovany</v>
      </c>
      <c r="I24" s="161">
        <f>laps_times[[#This Row],[celk. čas]]</f>
        <v>0.13679861111111111</v>
      </c>
      <c r="J24" s="130" t="str">
        <f>IF(ISBLANK(laps_times[[#This Row],[1]]),"DNF",CONCATENATE(RANK(rounds_cum_time[[#This Row],[1]],rounds_cum_time[1],1),"."))</f>
        <v>30.</v>
      </c>
      <c r="K24" s="130" t="str">
        <f>IF(ISBLANK(laps_times[[#This Row],[2]]),"DNF",CONCATENATE(RANK(rounds_cum_time[[#This Row],[2]],rounds_cum_time[2],1),"."))</f>
        <v>30.</v>
      </c>
      <c r="L24" s="130" t="str">
        <f>IF(ISBLANK(laps_times[[#This Row],[3]]),"DNF",CONCATENATE(RANK(rounds_cum_time[[#This Row],[3]],rounds_cum_time[3],1),"."))</f>
        <v>29.</v>
      </c>
      <c r="M24" s="130" t="str">
        <f>IF(ISBLANK(laps_times[[#This Row],[4]]),"DNF",CONCATENATE(RANK(rounds_cum_time[[#This Row],[4]],rounds_cum_time[4],1),"."))</f>
        <v>29.</v>
      </c>
      <c r="N24" s="130" t="str">
        <f>IF(ISBLANK(laps_times[[#This Row],[5]]),"DNF",CONCATENATE(RANK(rounds_cum_time[[#This Row],[5]],rounds_cum_time[5],1),"."))</f>
        <v>29.</v>
      </c>
      <c r="O24" s="130" t="str">
        <f>IF(ISBLANK(laps_times[[#This Row],[6]]),"DNF",CONCATENATE(RANK(rounds_cum_time[[#This Row],[6]],rounds_cum_time[6],1),"."))</f>
        <v>28.</v>
      </c>
      <c r="P24" s="130" t="str">
        <f>IF(ISBLANK(laps_times[[#This Row],[7]]),"DNF",CONCATENATE(RANK(rounds_cum_time[[#This Row],[7]],rounds_cum_time[7],1),"."))</f>
        <v>28.</v>
      </c>
      <c r="Q24" s="130" t="str">
        <f>IF(ISBLANK(laps_times[[#This Row],[8]]),"DNF",CONCATENATE(RANK(rounds_cum_time[[#This Row],[8]],rounds_cum_time[8],1),"."))</f>
        <v>28.</v>
      </c>
      <c r="R24" s="130" t="str">
        <f>IF(ISBLANK(laps_times[[#This Row],[9]]),"DNF",CONCATENATE(RANK(rounds_cum_time[[#This Row],[9]],rounds_cum_time[9],1),"."))</f>
        <v>28.</v>
      </c>
      <c r="S24" s="130" t="str">
        <f>IF(ISBLANK(laps_times[[#This Row],[10]]),"DNF",CONCATENATE(RANK(rounds_cum_time[[#This Row],[10]],rounds_cum_time[10],1),"."))</f>
        <v>28.</v>
      </c>
      <c r="T24" s="130" t="str">
        <f>IF(ISBLANK(laps_times[[#This Row],[11]]),"DNF",CONCATENATE(RANK(rounds_cum_time[[#This Row],[11]],rounds_cum_time[11],1),"."))</f>
        <v>28.</v>
      </c>
      <c r="U24" s="130" t="str">
        <f>IF(ISBLANK(laps_times[[#This Row],[12]]),"DNF",CONCATENATE(RANK(rounds_cum_time[[#This Row],[12]],rounds_cum_time[12],1),"."))</f>
        <v>28.</v>
      </c>
      <c r="V24" s="130" t="str">
        <f>IF(ISBLANK(laps_times[[#This Row],[13]]),"DNF",CONCATENATE(RANK(rounds_cum_time[[#This Row],[13]],rounds_cum_time[13],1),"."))</f>
        <v>28.</v>
      </c>
      <c r="W24" s="130" t="str">
        <f>IF(ISBLANK(laps_times[[#This Row],[14]]),"DNF",CONCATENATE(RANK(rounds_cum_time[[#This Row],[14]],rounds_cum_time[14],1),"."))</f>
        <v>28.</v>
      </c>
      <c r="X24" s="130" t="str">
        <f>IF(ISBLANK(laps_times[[#This Row],[15]]),"DNF",CONCATENATE(RANK(rounds_cum_time[[#This Row],[15]],rounds_cum_time[15],1),"."))</f>
        <v>28.</v>
      </c>
      <c r="Y24" s="130" t="str">
        <f>IF(ISBLANK(laps_times[[#This Row],[16]]),"DNF",CONCATENATE(RANK(rounds_cum_time[[#This Row],[16]],rounds_cum_time[16],1),"."))</f>
        <v>28.</v>
      </c>
      <c r="Z24" s="130" t="str">
        <f>IF(ISBLANK(laps_times[[#This Row],[17]]),"DNF",CONCATENATE(RANK(rounds_cum_time[[#This Row],[17]],rounds_cum_time[17],1),"."))</f>
        <v>28.</v>
      </c>
      <c r="AA24" s="130" t="str">
        <f>IF(ISBLANK(laps_times[[#This Row],[18]]),"DNF",CONCATENATE(RANK(rounds_cum_time[[#This Row],[18]],rounds_cum_time[18],1),"."))</f>
        <v>28.</v>
      </c>
      <c r="AB24" s="130" t="str">
        <f>IF(ISBLANK(laps_times[[#This Row],[19]]),"DNF",CONCATENATE(RANK(rounds_cum_time[[#This Row],[19]],rounds_cum_time[19],1),"."))</f>
        <v>26.</v>
      </c>
      <c r="AC24" s="130" t="str">
        <f>IF(ISBLANK(laps_times[[#This Row],[20]]),"DNF",CONCATENATE(RANK(rounds_cum_time[[#This Row],[20]],rounds_cum_time[20],1),"."))</f>
        <v>26.</v>
      </c>
      <c r="AD24" s="130" t="str">
        <f>IF(ISBLANK(laps_times[[#This Row],[21]]),"DNF",CONCATENATE(RANK(rounds_cum_time[[#This Row],[21]],rounds_cum_time[21],1),"."))</f>
        <v>26.</v>
      </c>
      <c r="AE24" s="130" t="str">
        <f>IF(ISBLANK(laps_times[[#This Row],[22]]),"DNF",CONCATENATE(RANK(rounds_cum_time[[#This Row],[22]],rounds_cum_time[22],1),"."))</f>
        <v>23.</v>
      </c>
      <c r="AF24" s="130" t="str">
        <f>IF(ISBLANK(laps_times[[#This Row],[23]]),"DNF",CONCATENATE(RANK(rounds_cum_time[[#This Row],[23]],rounds_cum_time[23],1),"."))</f>
        <v>23.</v>
      </c>
      <c r="AG24" s="130" t="str">
        <f>IF(ISBLANK(laps_times[[#This Row],[24]]),"DNF",CONCATENATE(RANK(rounds_cum_time[[#This Row],[24]],rounds_cum_time[24],1),"."))</f>
        <v>22.</v>
      </c>
      <c r="AH24" s="130" t="str">
        <f>IF(ISBLANK(laps_times[[#This Row],[25]]),"DNF",CONCATENATE(RANK(rounds_cum_time[[#This Row],[25]],rounds_cum_time[25],1),"."))</f>
        <v>22.</v>
      </c>
      <c r="AI24" s="130" t="str">
        <f>IF(ISBLANK(laps_times[[#This Row],[26]]),"DNF",CONCATENATE(RANK(rounds_cum_time[[#This Row],[26]],rounds_cum_time[26],1),"."))</f>
        <v>22.</v>
      </c>
      <c r="AJ24" s="130" t="str">
        <f>IF(ISBLANK(laps_times[[#This Row],[27]]),"DNF",CONCATENATE(RANK(rounds_cum_time[[#This Row],[27]],rounds_cum_time[27],1),"."))</f>
        <v>22.</v>
      </c>
      <c r="AK24" s="130" t="str">
        <f>IF(ISBLANK(laps_times[[#This Row],[28]]),"DNF",CONCATENATE(RANK(rounds_cum_time[[#This Row],[28]],rounds_cum_time[28],1),"."))</f>
        <v>22.</v>
      </c>
      <c r="AL24" s="130" t="str">
        <f>IF(ISBLANK(laps_times[[#This Row],[29]]),"DNF",CONCATENATE(RANK(rounds_cum_time[[#This Row],[29]],rounds_cum_time[29],1),"."))</f>
        <v>22.</v>
      </c>
      <c r="AM24" s="130" t="str">
        <f>IF(ISBLANK(laps_times[[#This Row],[30]]),"DNF",CONCATENATE(RANK(rounds_cum_time[[#This Row],[30]],rounds_cum_time[30],1),"."))</f>
        <v>22.</v>
      </c>
      <c r="AN24" s="130" t="str">
        <f>IF(ISBLANK(laps_times[[#This Row],[31]]),"DNF",CONCATENATE(RANK(rounds_cum_time[[#This Row],[31]],rounds_cum_time[31],1),"."))</f>
        <v>22.</v>
      </c>
      <c r="AO24" s="130" t="str">
        <f>IF(ISBLANK(laps_times[[#This Row],[32]]),"DNF",CONCATENATE(RANK(rounds_cum_time[[#This Row],[32]],rounds_cum_time[32],1),"."))</f>
        <v>22.</v>
      </c>
      <c r="AP24" s="130" t="str">
        <f>IF(ISBLANK(laps_times[[#This Row],[33]]),"DNF",CONCATENATE(RANK(rounds_cum_time[[#This Row],[33]],rounds_cum_time[33],1),"."))</f>
        <v>21.</v>
      </c>
      <c r="AQ24" s="130" t="str">
        <f>IF(ISBLANK(laps_times[[#This Row],[34]]),"DNF",CONCATENATE(RANK(rounds_cum_time[[#This Row],[34]],rounds_cum_time[34],1),"."))</f>
        <v>21.</v>
      </c>
      <c r="AR24" s="130" t="str">
        <f>IF(ISBLANK(laps_times[[#This Row],[35]]),"DNF",CONCATENATE(RANK(rounds_cum_time[[#This Row],[35]],rounds_cum_time[35],1),"."))</f>
        <v>21.</v>
      </c>
      <c r="AS24" s="130" t="str">
        <f>IF(ISBLANK(laps_times[[#This Row],[36]]),"DNF",CONCATENATE(RANK(rounds_cum_time[[#This Row],[36]],rounds_cum_time[36],1),"."))</f>
        <v>21.</v>
      </c>
      <c r="AT24" s="130" t="str">
        <f>IF(ISBLANK(laps_times[[#This Row],[37]]),"DNF",CONCATENATE(RANK(rounds_cum_time[[#This Row],[37]],rounds_cum_time[37],1),"."))</f>
        <v>20.</v>
      </c>
      <c r="AU24" s="130" t="str">
        <f>IF(ISBLANK(laps_times[[#This Row],[38]]),"DNF",CONCATENATE(RANK(rounds_cum_time[[#This Row],[38]],rounds_cum_time[38],1),"."))</f>
        <v>19.</v>
      </c>
      <c r="AV24" s="130" t="str">
        <f>IF(ISBLANK(laps_times[[#This Row],[39]]),"DNF",CONCATENATE(RANK(rounds_cum_time[[#This Row],[39]],rounds_cum_time[39],1),"."))</f>
        <v>19.</v>
      </c>
      <c r="AW24" s="130" t="str">
        <f>IF(ISBLANK(laps_times[[#This Row],[40]]),"DNF",CONCATENATE(RANK(rounds_cum_time[[#This Row],[40]],rounds_cum_time[40],1),"."))</f>
        <v>19.</v>
      </c>
      <c r="AX24" s="130" t="str">
        <f>IF(ISBLANK(laps_times[[#This Row],[41]]),"DNF",CONCATENATE(RANK(rounds_cum_time[[#This Row],[41]],rounds_cum_time[41],1),"."))</f>
        <v>19.</v>
      </c>
      <c r="AY24" s="130" t="str">
        <f>IF(ISBLANK(laps_times[[#This Row],[42]]),"DNF",CONCATENATE(RANK(rounds_cum_time[[#This Row],[42]],rounds_cum_time[42],1),"."))</f>
        <v>19.</v>
      </c>
      <c r="AZ24" s="130" t="str">
        <f>IF(ISBLANK(laps_times[[#This Row],[43]]),"DNF",CONCATENATE(RANK(rounds_cum_time[[#This Row],[43]],rounds_cum_time[43],1),"."))</f>
        <v>19.</v>
      </c>
      <c r="BA24" s="130" t="str">
        <f>IF(ISBLANK(laps_times[[#This Row],[44]]),"DNF",CONCATENATE(RANK(rounds_cum_time[[#This Row],[44]],rounds_cum_time[44],1),"."))</f>
        <v>19.</v>
      </c>
      <c r="BB24" s="130" t="str">
        <f>IF(ISBLANK(laps_times[[#This Row],[45]]),"DNF",CONCATENATE(RANK(rounds_cum_time[[#This Row],[45]],rounds_cum_time[45],1),"."))</f>
        <v>19.</v>
      </c>
      <c r="BC24" s="130" t="str">
        <f>IF(ISBLANK(laps_times[[#This Row],[46]]),"DNF",CONCATENATE(RANK(rounds_cum_time[[#This Row],[46]],rounds_cum_time[46],1),"."))</f>
        <v>19.</v>
      </c>
      <c r="BD24" s="130" t="str">
        <f>IF(ISBLANK(laps_times[[#This Row],[47]]),"DNF",CONCATENATE(RANK(rounds_cum_time[[#This Row],[47]],rounds_cum_time[47],1),"."))</f>
        <v>20.</v>
      </c>
      <c r="BE24" s="130" t="str">
        <f>IF(ISBLANK(laps_times[[#This Row],[48]]),"DNF",CONCATENATE(RANK(rounds_cum_time[[#This Row],[48]],rounds_cum_time[48],1),"."))</f>
        <v>20.</v>
      </c>
      <c r="BF24" s="130" t="str">
        <f>IF(ISBLANK(laps_times[[#This Row],[49]]),"DNF",CONCATENATE(RANK(rounds_cum_time[[#This Row],[49]],rounds_cum_time[49],1),"."))</f>
        <v>20.</v>
      </c>
      <c r="BG24" s="130" t="str">
        <f>IF(ISBLANK(laps_times[[#This Row],[50]]),"DNF",CONCATENATE(RANK(rounds_cum_time[[#This Row],[50]],rounds_cum_time[50],1),"."))</f>
        <v>20.</v>
      </c>
      <c r="BH24" s="130" t="str">
        <f>IF(ISBLANK(laps_times[[#This Row],[51]]),"DNF",CONCATENATE(RANK(rounds_cum_time[[#This Row],[51]],rounds_cum_time[51],1),"."))</f>
        <v>20.</v>
      </c>
      <c r="BI24" s="130" t="str">
        <f>IF(ISBLANK(laps_times[[#This Row],[52]]),"DNF",CONCATENATE(RANK(rounds_cum_time[[#This Row],[52]],rounds_cum_time[52],1),"."))</f>
        <v>20.</v>
      </c>
      <c r="BJ24" s="130" t="str">
        <f>IF(ISBLANK(laps_times[[#This Row],[53]]),"DNF",CONCATENATE(RANK(rounds_cum_time[[#This Row],[53]],rounds_cum_time[53],1),"."))</f>
        <v>20.</v>
      </c>
      <c r="BK24" s="130" t="str">
        <f>IF(ISBLANK(laps_times[[#This Row],[54]]),"DNF",CONCATENATE(RANK(rounds_cum_time[[#This Row],[54]],rounds_cum_time[54],1),"."))</f>
        <v>20.</v>
      </c>
      <c r="BL24" s="130" t="str">
        <f>IF(ISBLANK(laps_times[[#This Row],[55]]),"DNF",CONCATENATE(RANK(rounds_cum_time[[#This Row],[55]],rounds_cum_time[55],1),"."))</f>
        <v>20.</v>
      </c>
      <c r="BM24" s="130" t="str">
        <f>IF(ISBLANK(laps_times[[#This Row],[56]]),"DNF",CONCATENATE(RANK(rounds_cum_time[[#This Row],[56]],rounds_cum_time[56],1),"."))</f>
        <v>19.</v>
      </c>
      <c r="BN24" s="130" t="str">
        <f>IF(ISBLANK(laps_times[[#This Row],[57]]),"DNF",CONCATENATE(RANK(rounds_cum_time[[#This Row],[57]],rounds_cum_time[57],1),"."))</f>
        <v>19.</v>
      </c>
      <c r="BO24" s="130" t="str">
        <f>IF(ISBLANK(laps_times[[#This Row],[58]]),"DNF",CONCATENATE(RANK(rounds_cum_time[[#This Row],[58]],rounds_cum_time[58],1),"."))</f>
        <v>19.</v>
      </c>
      <c r="BP24" s="130" t="str">
        <f>IF(ISBLANK(laps_times[[#This Row],[59]]),"DNF",CONCATENATE(RANK(rounds_cum_time[[#This Row],[59]],rounds_cum_time[59],1),"."))</f>
        <v>19.</v>
      </c>
      <c r="BQ24" s="130" t="str">
        <f>IF(ISBLANK(laps_times[[#This Row],[60]]),"DNF",CONCATENATE(RANK(rounds_cum_time[[#This Row],[60]],rounds_cum_time[60],1),"."))</f>
        <v>20.</v>
      </c>
      <c r="BR24" s="130" t="str">
        <f>IF(ISBLANK(laps_times[[#This Row],[61]]),"DNF",CONCATENATE(RANK(rounds_cum_time[[#This Row],[61]],rounds_cum_time[61],1),"."))</f>
        <v>21.</v>
      </c>
      <c r="BS24" s="130" t="str">
        <f>IF(ISBLANK(laps_times[[#This Row],[62]]),"DNF",CONCATENATE(RANK(rounds_cum_time[[#This Row],[62]],rounds_cum_time[62],1),"."))</f>
        <v>21.</v>
      </c>
      <c r="BT24" s="131" t="str">
        <f>IF(ISBLANK(laps_times[[#This Row],[63]]),"DNF",CONCATENATE(RANK(rounds_cum_time[[#This Row],[63]],rounds_cum_time[63],1),"."))</f>
        <v>21.</v>
      </c>
      <c r="BU24" s="131" t="str">
        <f>IF(ISBLANK(laps_times[[#This Row],[64]]),"DNF",CONCATENATE(RANK(rounds_cum_time[[#This Row],[64]],rounds_cum_time[64],1),"."))</f>
        <v>21.</v>
      </c>
    </row>
    <row r="25" spans="2:73" x14ac:dyDescent="0.2">
      <c r="B25" s="124">
        <f>laps_times[[#This Row],[poř]]</f>
        <v>22</v>
      </c>
      <c r="C25" s="129">
        <f>laps_times[[#This Row],[s.č.]]</f>
        <v>129</v>
      </c>
      <c r="D25" s="125" t="str">
        <f>laps_times[[#This Row],[jméno]]</f>
        <v>Tománek Roman</v>
      </c>
      <c r="E25" s="126">
        <f>laps_times[[#This Row],[roč]]</f>
        <v>1960</v>
      </c>
      <c r="F25" s="126" t="str">
        <f>laps_times[[#This Row],[kat]]</f>
        <v>M50</v>
      </c>
      <c r="G25" s="126">
        <f>laps_times[[#This Row],[poř_kat]]</f>
        <v>2</v>
      </c>
      <c r="H25" s="125" t="str">
        <f>IF(ISBLANK(laps_times[[#This Row],[klub]]),"-",laps_times[[#This Row],[klub]])</f>
        <v>Gallak Slavičín</v>
      </c>
      <c r="I25" s="161">
        <f>laps_times[[#This Row],[celk. čas]]</f>
        <v>0.13774305555555555</v>
      </c>
      <c r="J25" s="130" t="str">
        <f>IF(ISBLANK(laps_times[[#This Row],[1]]),"DNF",CONCATENATE(RANK(rounds_cum_time[[#This Row],[1]],rounds_cum_time[1],1),"."))</f>
        <v>45.</v>
      </c>
      <c r="K25" s="130" t="str">
        <f>IF(ISBLANK(laps_times[[#This Row],[2]]),"DNF",CONCATENATE(RANK(rounds_cum_time[[#This Row],[2]],rounds_cum_time[2],1),"."))</f>
        <v>40.</v>
      </c>
      <c r="L25" s="130" t="str">
        <f>IF(ISBLANK(laps_times[[#This Row],[3]]),"DNF",CONCATENATE(RANK(rounds_cum_time[[#This Row],[3]],rounds_cum_time[3],1),"."))</f>
        <v>36.</v>
      </c>
      <c r="M25" s="130" t="str">
        <f>IF(ISBLANK(laps_times[[#This Row],[4]]),"DNF",CONCATENATE(RANK(rounds_cum_time[[#This Row],[4]],rounds_cum_time[4],1),"."))</f>
        <v>35.</v>
      </c>
      <c r="N25" s="130" t="str">
        <f>IF(ISBLANK(laps_times[[#This Row],[5]]),"DNF",CONCATENATE(RANK(rounds_cum_time[[#This Row],[5]],rounds_cum_time[5],1),"."))</f>
        <v>34.</v>
      </c>
      <c r="O25" s="130" t="str">
        <f>IF(ISBLANK(laps_times[[#This Row],[6]]),"DNF",CONCATENATE(RANK(rounds_cum_time[[#This Row],[6]],rounds_cum_time[6],1),"."))</f>
        <v>33.</v>
      </c>
      <c r="P25" s="130" t="str">
        <f>IF(ISBLANK(laps_times[[#This Row],[7]]),"DNF",CONCATENATE(RANK(rounds_cum_time[[#This Row],[7]],rounds_cum_time[7],1),"."))</f>
        <v>33.</v>
      </c>
      <c r="Q25" s="130" t="str">
        <f>IF(ISBLANK(laps_times[[#This Row],[8]]),"DNF",CONCATENATE(RANK(rounds_cum_time[[#This Row],[8]],rounds_cum_time[8],1),"."))</f>
        <v>31.</v>
      </c>
      <c r="R25" s="130" t="str">
        <f>IF(ISBLANK(laps_times[[#This Row],[9]]),"DNF",CONCATENATE(RANK(rounds_cum_time[[#This Row],[9]],rounds_cum_time[9],1),"."))</f>
        <v>31.</v>
      </c>
      <c r="S25" s="130" t="str">
        <f>IF(ISBLANK(laps_times[[#This Row],[10]]),"DNF",CONCATENATE(RANK(rounds_cum_time[[#This Row],[10]],rounds_cum_time[10],1),"."))</f>
        <v>31.</v>
      </c>
      <c r="T25" s="130" t="str">
        <f>IF(ISBLANK(laps_times[[#This Row],[11]]),"DNF",CONCATENATE(RANK(rounds_cum_time[[#This Row],[11]],rounds_cum_time[11],1),"."))</f>
        <v>31.</v>
      </c>
      <c r="U25" s="130" t="str">
        <f>IF(ISBLANK(laps_times[[#This Row],[12]]),"DNF",CONCATENATE(RANK(rounds_cum_time[[#This Row],[12]],rounds_cum_time[12],1),"."))</f>
        <v>31.</v>
      </c>
      <c r="V25" s="130" t="str">
        <f>IF(ISBLANK(laps_times[[#This Row],[13]]),"DNF",CONCATENATE(RANK(rounds_cum_time[[#This Row],[13]],rounds_cum_time[13],1),"."))</f>
        <v>31.</v>
      </c>
      <c r="W25" s="130" t="str">
        <f>IF(ISBLANK(laps_times[[#This Row],[14]]),"DNF",CONCATENATE(RANK(rounds_cum_time[[#This Row],[14]],rounds_cum_time[14],1),"."))</f>
        <v>30.</v>
      </c>
      <c r="X25" s="130" t="str">
        <f>IF(ISBLANK(laps_times[[#This Row],[15]]),"DNF",CONCATENATE(RANK(rounds_cum_time[[#This Row],[15]],rounds_cum_time[15],1),"."))</f>
        <v>30.</v>
      </c>
      <c r="Y25" s="130" t="str">
        <f>IF(ISBLANK(laps_times[[#This Row],[16]]),"DNF",CONCATENATE(RANK(rounds_cum_time[[#This Row],[16]],rounds_cum_time[16],1),"."))</f>
        <v>30.</v>
      </c>
      <c r="Z25" s="130" t="str">
        <f>IF(ISBLANK(laps_times[[#This Row],[17]]),"DNF",CONCATENATE(RANK(rounds_cum_time[[#This Row],[17]],rounds_cum_time[17],1),"."))</f>
        <v>30.</v>
      </c>
      <c r="AA25" s="130" t="str">
        <f>IF(ISBLANK(laps_times[[#This Row],[18]]),"DNF",CONCATENATE(RANK(rounds_cum_time[[#This Row],[18]],rounds_cum_time[18],1),"."))</f>
        <v>30.</v>
      </c>
      <c r="AB25" s="130" t="str">
        <f>IF(ISBLANK(laps_times[[#This Row],[19]]),"DNF",CONCATENATE(RANK(rounds_cum_time[[#This Row],[19]],rounds_cum_time[19],1),"."))</f>
        <v>30.</v>
      </c>
      <c r="AC25" s="130" t="str">
        <f>IF(ISBLANK(laps_times[[#This Row],[20]]),"DNF",CONCATENATE(RANK(rounds_cum_time[[#This Row],[20]],rounds_cum_time[20],1),"."))</f>
        <v>30.</v>
      </c>
      <c r="AD25" s="130" t="str">
        <f>IF(ISBLANK(laps_times[[#This Row],[21]]),"DNF",CONCATENATE(RANK(rounds_cum_time[[#This Row],[21]],rounds_cum_time[21],1),"."))</f>
        <v>30.</v>
      </c>
      <c r="AE25" s="130" t="str">
        <f>IF(ISBLANK(laps_times[[#This Row],[22]]),"DNF",CONCATENATE(RANK(rounds_cum_time[[#This Row],[22]],rounds_cum_time[22],1),"."))</f>
        <v>31.</v>
      </c>
      <c r="AF25" s="130" t="str">
        <f>IF(ISBLANK(laps_times[[#This Row],[23]]),"DNF",CONCATENATE(RANK(rounds_cum_time[[#This Row],[23]],rounds_cum_time[23],1),"."))</f>
        <v>31.</v>
      </c>
      <c r="AG25" s="130" t="str">
        <f>IF(ISBLANK(laps_times[[#This Row],[24]]),"DNF",CONCATENATE(RANK(rounds_cum_time[[#This Row],[24]],rounds_cum_time[24],1),"."))</f>
        <v>31.</v>
      </c>
      <c r="AH25" s="130" t="str">
        <f>IF(ISBLANK(laps_times[[#This Row],[25]]),"DNF",CONCATENATE(RANK(rounds_cum_time[[#This Row],[25]],rounds_cum_time[25],1),"."))</f>
        <v>31.</v>
      </c>
      <c r="AI25" s="130" t="str">
        <f>IF(ISBLANK(laps_times[[#This Row],[26]]),"DNF",CONCATENATE(RANK(rounds_cum_time[[#This Row],[26]],rounds_cum_time[26],1),"."))</f>
        <v>31.</v>
      </c>
      <c r="AJ25" s="130" t="str">
        <f>IF(ISBLANK(laps_times[[#This Row],[27]]),"DNF",CONCATENATE(RANK(rounds_cum_time[[#This Row],[27]],rounds_cum_time[27],1),"."))</f>
        <v>30.</v>
      </c>
      <c r="AK25" s="130" t="str">
        <f>IF(ISBLANK(laps_times[[#This Row],[28]]),"DNF",CONCATENATE(RANK(rounds_cum_time[[#This Row],[28]],rounds_cum_time[28],1),"."))</f>
        <v>30.</v>
      </c>
      <c r="AL25" s="130" t="str">
        <f>IF(ISBLANK(laps_times[[#This Row],[29]]),"DNF",CONCATENATE(RANK(rounds_cum_time[[#This Row],[29]],rounds_cum_time[29],1),"."))</f>
        <v>29.</v>
      </c>
      <c r="AM25" s="130" t="str">
        <f>IF(ISBLANK(laps_times[[#This Row],[30]]),"DNF",CONCATENATE(RANK(rounds_cum_time[[#This Row],[30]],rounds_cum_time[30],1),"."))</f>
        <v>29.</v>
      </c>
      <c r="AN25" s="130" t="str">
        <f>IF(ISBLANK(laps_times[[#This Row],[31]]),"DNF",CONCATENATE(RANK(rounds_cum_time[[#This Row],[31]],rounds_cum_time[31],1),"."))</f>
        <v>28.</v>
      </c>
      <c r="AO25" s="130" t="str">
        <f>IF(ISBLANK(laps_times[[#This Row],[32]]),"DNF",CONCATENATE(RANK(rounds_cum_time[[#This Row],[32]],rounds_cum_time[32],1),"."))</f>
        <v>28.</v>
      </c>
      <c r="AP25" s="130" t="str">
        <f>IF(ISBLANK(laps_times[[#This Row],[33]]),"DNF",CONCATENATE(RANK(rounds_cum_time[[#This Row],[33]],rounds_cum_time[33],1),"."))</f>
        <v>28.</v>
      </c>
      <c r="AQ25" s="130" t="str">
        <f>IF(ISBLANK(laps_times[[#This Row],[34]]),"DNF",CONCATENATE(RANK(rounds_cum_time[[#This Row],[34]],rounds_cum_time[34],1),"."))</f>
        <v>28.</v>
      </c>
      <c r="AR25" s="130" t="str">
        <f>IF(ISBLANK(laps_times[[#This Row],[35]]),"DNF",CONCATENATE(RANK(rounds_cum_time[[#This Row],[35]],rounds_cum_time[35],1),"."))</f>
        <v>28.</v>
      </c>
      <c r="AS25" s="130" t="str">
        <f>IF(ISBLANK(laps_times[[#This Row],[36]]),"DNF",CONCATENATE(RANK(rounds_cum_time[[#This Row],[36]],rounds_cum_time[36],1),"."))</f>
        <v>28.</v>
      </c>
      <c r="AT25" s="130" t="str">
        <f>IF(ISBLANK(laps_times[[#This Row],[37]]),"DNF",CONCATENATE(RANK(rounds_cum_time[[#This Row],[37]],rounds_cum_time[37],1),"."))</f>
        <v>28.</v>
      </c>
      <c r="AU25" s="130" t="str">
        <f>IF(ISBLANK(laps_times[[#This Row],[38]]),"DNF",CONCATENATE(RANK(rounds_cum_time[[#This Row],[38]],rounds_cum_time[38],1),"."))</f>
        <v>27.</v>
      </c>
      <c r="AV25" s="130" t="str">
        <f>IF(ISBLANK(laps_times[[#This Row],[39]]),"DNF",CONCATENATE(RANK(rounds_cum_time[[#This Row],[39]],rounds_cum_time[39],1),"."))</f>
        <v>26.</v>
      </c>
      <c r="AW25" s="130" t="str">
        <f>IF(ISBLANK(laps_times[[#This Row],[40]]),"DNF",CONCATENATE(RANK(rounds_cum_time[[#This Row],[40]],rounds_cum_time[40],1),"."))</f>
        <v>26.</v>
      </c>
      <c r="AX25" s="130" t="str">
        <f>IF(ISBLANK(laps_times[[#This Row],[41]]),"DNF",CONCATENATE(RANK(rounds_cum_time[[#This Row],[41]],rounds_cum_time[41],1),"."))</f>
        <v>26.</v>
      </c>
      <c r="AY25" s="130" t="str">
        <f>IF(ISBLANK(laps_times[[#This Row],[42]]),"DNF",CONCATENATE(RANK(rounds_cum_time[[#This Row],[42]],rounds_cum_time[42],1),"."))</f>
        <v>25.</v>
      </c>
      <c r="AZ25" s="130" t="str">
        <f>IF(ISBLANK(laps_times[[#This Row],[43]]),"DNF",CONCATENATE(RANK(rounds_cum_time[[#This Row],[43]],rounds_cum_time[43],1),"."))</f>
        <v>25.</v>
      </c>
      <c r="BA25" s="130" t="str">
        <f>IF(ISBLANK(laps_times[[#This Row],[44]]),"DNF",CONCATENATE(RANK(rounds_cum_time[[#This Row],[44]],rounds_cum_time[44],1),"."))</f>
        <v>25.</v>
      </c>
      <c r="BB25" s="130" t="str">
        <f>IF(ISBLANK(laps_times[[#This Row],[45]]),"DNF",CONCATENATE(RANK(rounds_cum_time[[#This Row],[45]],rounds_cum_time[45],1),"."))</f>
        <v>24.</v>
      </c>
      <c r="BC25" s="130" t="str">
        <f>IF(ISBLANK(laps_times[[#This Row],[46]]),"DNF",CONCATENATE(RANK(rounds_cum_time[[#This Row],[46]],rounds_cum_time[46],1),"."))</f>
        <v>23.</v>
      </c>
      <c r="BD25" s="130" t="str">
        <f>IF(ISBLANK(laps_times[[#This Row],[47]]),"DNF",CONCATENATE(RANK(rounds_cum_time[[#This Row],[47]],rounds_cum_time[47],1),"."))</f>
        <v>23.</v>
      </c>
      <c r="BE25" s="130" t="str">
        <f>IF(ISBLANK(laps_times[[#This Row],[48]]),"DNF",CONCATENATE(RANK(rounds_cum_time[[#This Row],[48]],rounds_cum_time[48],1),"."))</f>
        <v>23.</v>
      </c>
      <c r="BF25" s="130" t="str">
        <f>IF(ISBLANK(laps_times[[#This Row],[49]]),"DNF",CONCATENATE(RANK(rounds_cum_time[[#This Row],[49]],rounds_cum_time[49],1),"."))</f>
        <v>23.</v>
      </c>
      <c r="BG25" s="130" t="str">
        <f>IF(ISBLANK(laps_times[[#This Row],[50]]),"DNF",CONCATENATE(RANK(rounds_cum_time[[#This Row],[50]],rounds_cum_time[50],1),"."))</f>
        <v>23.</v>
      </c>
      <c r="BH25" s="130" t="str">
        <f>IF(ISBLANK(laps_times[[#This Row],[51]]),"DNF",CONCATENATE(RANK(rounds_cum_time[[#This Row],[51]],rounds_cum_time[51],1),"."))</f>
        <v>23.</v>
      </c>
      <c r="BI25" s="130" t="str">
        <f>IF(ISBLANK(laps_times[[#This Row],[52]]),"DNF",CONCATENATE(RANK(rounds_cum_time[[#This Row],[52]],rounds_cum_time[52],1),"."))</f>
        <v>23.</v>
      </c>
      <c r="BJ25" s="130" t="str">
        <f>IF(ISBLANK(laps_times[[#This Row],[53]]),"DNF",CONCATENATE(RANK(rounds_cum_time[[#This Row],[53]],rounds_cum_time[53],1),"."))</f>
        <v>23.</v>
      </c>
      <c r="BK25" s="130" t="str">
        <f>IF(ISBLANK(laps_times[[#This Row],[54]]),"DNF",CONCATENATE(RANK(rounds_cum_time[[#This Row],[54]],rounds_cum_time[54],1),"."))</f>
        <v>24.</v>
      </c>
      <c r="BL25" s="130" t="str">
        <f>IF(ISBLANK(laps_times[[#This Row],[55]]),"DNF",CONCATENATE(RANK(rounds_cum_time[[#This Row],[55]],rounds_cum_time[55],1),"."))</f>
        <v>24.</v>
      </c>
      <c r="BM25" s="130" t="str">
        <f>IF(ISBLANK(laps_times[[#This Row],[56]]),"DNF",CONCATENATE(RANK(rounds_cum_time[[#This Row],[56]],rounds_cum_time[56],1),"."))</f>
        <v>24.</v>
      </c>
      <c r="BN25" s="130" t="str">
        <f>IF(ISBLANK(laps_times[[#This Row],[57]]),"DNF",CONCATENATE(RANK(rounds_cum_time[[#This Row],[57]],rounds_cum_time[57],1),"."))</f>
        <v>23.</v>
      </c>
      <c r="BO25" s="130" t="str">
        <f>IF(ISBLANK(laps_times[[#This Row],[58]]),"DNF",CONCATENATE(RANK(rounds_cum_time[[#This Row],[58]],rounds_cum_time[58],1),"."))</f>
        <v>22.</v>
      </c>
      <c r="BP25" s="130" t="str">
        <f>IF(ISBLANK(laps_times[[#This Row],[59]]),"DNF",CONCATENATE(RANK(rounds_cum_time[[#This Row],[59]],rounds_cum_time[59],1),"."))</f>
        <v>22.</v>
      </c>
      <c r="BQ25" s="130" t="str">
        <f>IF(ISBLANK(laps_times[[#This Row],[60]]),"DNF",CONCATENATE(RANK(rounds_cum_time[[#This Row],[60]],rounds_cum_time[60],1),"."))</f>
        <v>22.</v>
      </c>
      <c r="BR25" s="130" t="str">
        <f>IF(ISBLANK(laps_times[[#This Row],[61]]),"DNF",CONCATENATE(RANK(rounds_cum_time[[#This Row],[61]],rounds_cum_time[61],1),"."))</f>
        <v>22.</v>
      </c>
      <c r="BS25" s="130" t="str">
        <f>IF(ISBLANK(laps_times[[#This Row],[62]]),"DNF",CONCATENATE(RANK(rounds_cum_time[[#This Row],[62]],rounds_cum_time[62],1),"."))</f>
        <v>22.</v>
      </c>
      <c r="BT25" s="131" t="str">
        <f>IF(ISBLANK(laps_times[[#This Row],[63]]),"DNF",CONCATENATE(RANK(rounds_cum_time[[#This Row],[63]],rounds_cum_time[63],1),"."))</f>
        <v>22.</v>
      </c>
      <c r="BU25" s="131" t="str">
        <f>IF(ISBLANK(laps_times[[#This Row],[64]]),"DNF",CONCATENATE(RANK(rounds_cum_time[[#This Row],[64]],rounds_cum_time[64],1),"."))</f>
        <v>22.</v>
      </c>
    </row>
    <row r="26" spans="2:73" x14ac:dyDescent="0.2">
      <c r="B26" s="124">
        <f>laps_times[[#This Row],[poř]]</f>
        <v>23</v>
      </c>
      <c r="C26" s="129">
        <f>laps_times[[#This Row],[s.č.]]</f>
        <v>39</v>
      </c>
      <c r="D26" s="125" t="str">
        <f>laps_times[[#This Row],[jméno]]</f>
        <v>Horáková Lenka</v>
      </c>
      <c r="E26" s="126">
        <f>laps_times[[#This Row],[roč]]</f>
        <v>1982</v>
      </c>
      <c r="F26" s="126" t="str">
        <f>laps_times[[#This Row],[kat]]</f>
        <v>Z2</v>
      </c>
      <c r="G26" s="126">
        <f>laps_times[[#This Row],[poř_kat]]</f>
        <v>1</v>
      </c>
      <c r="H26" s="125" t="str">
        <f>IF(ISBLANK(laps_times[[#This Row],[klub]]),"-",laps_times[[#This Row],[klub]])</f>
        <v>-</v>
      </c>
      <c r="I26" s="161">
        <f>laps_times[[#This Row],[celk. čas]]</f>
        <v>0.1388912037037037</v>
      </c>
      <c r="J26" s="130" t="str">
        <f>IF(ISBLANK(laps_times[[#This Row],[1]]),"DNF",CONCATENATE(RANK(rounds_cum_time[[#This Row],[1]],rounds_cum_time[1],1),"."))</f>
        <v>36.</v>
      </c>
      <c r="K26" s="130" t="str">
        <f>IF(ISBLANK(laps_times[[#This Row],[2]]),"DNF",CONCATENATE(RANK(rounds_cum_time[[#This Row],[2]],rounds_cum_time[2],1),"."))</f>
        <v>35.</v>
      </c>
      <c r="L26" s="130" t="str">
        <f>IF(ISBLANK(laps_times[[#This Row],[3]]),"DNF",CONCATENATE(RANK(rounds_cum_time[[#This Row],[3]],rounds_cum_time[3],1),"."))</f>
        <v>35.</v>
      </c>
      <c r="M26" s="130" t="str">
        <f>IF(ISBLANK(laps_times[[#This Row],[4]]),"DNF",CONCATENATE(RANK(rounds_cum_time[[#This Row],[4]],rounds_cum_time[4],1),"."))</f>
        <v>34.</v>
      </c>
      <c r="N26" s="130" t="str">
        <f>IF(ISBLANK(laps_times[[#This Row],[5]]),"DNF",CONCATENATE(RANK(rounds_cum_time[[#This Row],[5]],rounds_cum_time[5],1),"."))</f>
        <v>35.</v>
      </c>
      <c r="O26" s="130" t="str">
        <f>IF(ISBLANK(laps_times[[#This Row],[6]]),"DNF",CONCATENATE(RANK(rounds_cum_time[[#This Row],[6]],rounds_cum_time[6],1),"."))</f>
        <v>35.</v>
      </c>
      <c r="P26" s="130" t="str">
        <f>IF(ISBLANK(laps_times[[#This Row],[7]]),"DNF",CONCATENATE(RANK(rounds_cum_time[[#This Row],[7]],rounds_cum_time[7],1),"."))</f>
        <v>35.</v>
      </c>
      <c r="Q26" s="130" t="str">
        <f>IF(ISBLANK(laps_times[[#This Row],[8]]),"DNF",CONCATENATE(RANK(rounds_cum_time[[#This Row],[8]],rounds_cum_time[8],1),"."))</f>
        <v>35.</v>
      </c>
      <c r="R26" s="130" t="str">
        <f>IF(ISBLANK(laps_times[[#This Row],[9]]),"DNF",CONCATENATE(RANK(rounds_cum_time[[#This Row],[9]],rounds_cum_time[9],1),"."))</f>
        <v>36.</v>
      </c>
      <c r="S26" s="130" t="str">
        <f>IF(ISBLANK(laps_times[[#This Row],[10]]),"DNF",CONCATENATE(RANK(rounds_cum_time[[#This Row],[10]],rounds_cum_time[10],1),"."))</f>
        <v>37.</v>
      </c>
      <c r="T26" s="130" t="str">
        <f>IF(ISBLANK(laps_times[[#This Row],[11]]),"DNF",CONCATENATE(RANK(rounds_cum_time[[#This Row],[11]],rounds_cum_time[11],1),"."))</f>
        <v>37.</v>
      </c>
      <c r="U26" s="130" t="str">
        <f>IF(ISBLANK(laps_times[[#This Row],[12]]),"DNF",CONCATENATE(RANK(rounds_cum_time[[#This Row],[12]],rounds_cum_time[12],1),"."))</f>
        <v>37.</v>
      </c>
      <c r="V26" s="130" t="str">
        <f>IF(ISBLANK(laps_times[[#This Row],[13]]),"DNF",CONCATENATE(RANK(rounds_cum_time[[#This Row],[13]],rounds_cum_time[13],1),"."))</f>
        <v>37.</v>
      </c>
      <c r="W26" s="130" t="str">
        <f>IF(ISBLANK(laps_times[[#This Row],[14]]),"DNF",CONCATENATE(RANK(rounds_cum_time[[#This Row],[14]],rounds_cum_time[14],1),"."))</f>
        <v>36.</v>
      </c>
      <c r="X26" s="130" t="str">
        <f>IF(ISBLANK(laps_times[[#This Row],[15]]),"DNF",CONCATENATE(RANK(rounds_cum_time[[#This Row],[15]],rounds_cum_time[15],1),"."))</f>
        <v>36.</v>
      </c>
      <c r="Y26" s="130" t="str">
        <f>IF(ISBLANK(laps_times[[#This Row],[16]]),"DNF",CONCATENATE(RANK(rounds_cum_time[[#This Row],[16]],rounds_cum_time[16],1),"."))</f>
        <v>36.</v>
      </c>
      <c r="Z26" s="130" t="str">
        <f>IF(ISBLANK(laps_times[[#This Row],[17]]),"DNF",CONCATENATE(RANK(rounds_cum_time[[#This Row],[17]],rounds_cum_time[17],1),"."))</f>
        <v>36.</v>
      </c>
      <c r="AA26" s="130" t="str">
        <f>IF(ISBLANK(laps_times[[#This Row],[18]]),"DNF",CONCATENATE(RANK(rounds_cum_time[[#This Row],[18]],rounds_cum_time[18],1),"."))</f>
        <v>35.</v>
      </c>
      <c r="AB26" s="130" t="str">
        <f>IF(ISBLANK(laps_times[[#This Row],[19]]),"DNF",CONCATENATE(RANK(rounds_cum_time[[#This Row],[19]],rounds_cum_time[19],1),"."))</f>
        <v>35.</v>
      </c>
      <c r="AC26" s="130" t="str">
        <f>IF(ISBLANK(laps_times[[#This Row],[20]]),"DNF",CONCATENATE(RANK(rounds_cum_time[[#This Row],[20]],rounds_cum_time[20],1),"."))</f>
        <v>35.</v>
      </c>
      <c r="AD26" s="130" t="str">
        <f>IF(ISBLANK(laps_times[[#This Row],[21]]),"DNF",CONCATENATE(RANK(rounds_cum_time[[#This Row],[21]],rounds_cum_time[21],1),"."))</f>
        <v>35.</v>
      </c>
      <c r="AE26" s="130" t="str">
        <f>IF(ISBLANK(laps_times[[#This Row],[22]]),"DNF",CONCATENATE(RANK(rounds_cum_time[[#This Row],[22]],rounds_cum_time[22],1),"."))</f>
        <v>35.</v>
      </c>
      <c r="AF26" s="130" t="str">
        <f>IF(ISBLANK(laps_times[[#This Row],[23]]),"DNF",CONCATENATE(RANK(rounds_cum_time[[#This Row],[23]],rounds_cum_time[23],1),"."))</f>
        <v>35.</v>
      </c>
      <c r="AG26" s="130" t="str">
        <f>IF(ISBLANK(laps_times[[#This Row],[24]]),"DNF",CONCATENATE(RANK(rounds_cum_time[[#This Row],[24]],rounds_cum_time[24],1),"."))</f>
        <v>35.</v>
      </c>
      <c r="AH26" s="130" t="str">
        <f>IF(ISBLANK(laps_times[[#This Row],[25]]),"DNF",CONCATENATE(RANK(rounds_cum_time[[#This Row],[25]],rounds_cum_time[25],1),"."))</f>
        <v>34.</v>
      </c>
      <c r="AI26" s="130" t="str">
        <f>IF(ISBLANK(laps_times[[#This Row],[26]]),"DNF",CONCATENATE(RANK(rounds_cum_time[[#This Row],[26]],rounds_cum_time[26],1),"."))</f>
        <v>34.</v>
      </c>
      <c r="AJ26" s="130" t="str">
        <f>IF(ISBLANK(laps_times[[#This Row],[27]]),"DNF",CONCATENATE(RANK(rounds_cum_time[[#This Row],[27]],rounds_cum_time[27],1),"."))</f>
        <v>34.</v>
      </c>
      <c r="AK26" s="130" t="str">
        <f>IF(ISBLANK(laps_times[[#This Row],[28]]),"DNF",CONCATENATE(RANK(rounds_cum_time[[#This Row],[28]],rounds_cum_time[28],1),"."))</f>
        <v>34.</v>
      </c>
      <c r="AL26" s="130" t="str">
        <f>IF(ISBLANK(laps_times[[#This Row],[29]]),"DNF",CONCATENATE(RANK(rounds_cum_time[[#This Row],[29]],rounds_cum_time[29],1),"."))</f>
        <v>32.</v>
      </c>
      <c r="AM26" s="130" t="str">
        <f>IF(ISBLANK(laps_times[[#This Row],[30]]),"DNF",CONCATENATE(RANK(rounds_cum_time[[#This Row],[30]],rounds_cum_time[30],1),"."))</f>
        <v>32.</v>
      </c>
      <c r="AN26" s="130" t="str">
        <f>IF(ISBLANK(laps_times[[#This Row],[31]]),"DNF",CONCATENATE(RANK(rounds_cum_time[[#This Row],[31]],rounds_cum_time[31],1),"."))</f>
        <v>32.</v>
      </c>
      <c r="AO26" s="130" t="str">
        <f>IF(ISBLANK(laps_times[[#This Row],[32]]),"DNF",CONCATENATE(RANK(rounds_cum_time[[#This Row],[32]],rounds_cum_time[32],1),"."))</f>
        <v>32.</v>
      </c>
      <c r="AP26" s="130" t="str">
        <f>IF(ISBLANK(laps_times[[#This Row],[33]]),"DNF",CONCATENATE(RANK(rounds_cum_time[[#This Row],[33]],rounds_cum_time[33],1),"."))</f>
        <v>32.</v>
      </c>
      <c r="AQ26" s="130" t="str">
        <f>IF(ISBLANK(laps_times[[#This Row],[34]]),"DNF",CONCATENATE(RANK(rounds_cum_time[[#This Row],[34]],rounds_cum_time[34],1),"."))</f>
        <v>32.</v>
      </c>
      <c r="AR26" s="130" t="str">
        <f>IF(ISBLANK(laps_times[[#This Row],[35]]),"DNF",CONCATENATE(RANK(rounds_cum_time[[#This Row],[35]],rounds_cum_time[35],1),"."))</f>
        <v>32.</v>
      </c>
      <c r="AS26" s="130" t="str">
        <f>IF(ISBLANK(laps_times[[#This Row],[36]]),"DNF",CONCATENATE(RANK(rounds_cum_time[[#This Row],[36]],rounds_cum_time[36],1),"."))</f>
        <v>32.</v>
      </c>
      <c r="AT26" s="130" t="str">
        <f>IF(ISBLANK(laps_times[[#This Row],[37]]),"DNF",CONCATENATE(RANK(rounds_cum_time[[#This Row],[37]],rounds_cum_time[37],1),"."))</f>
        <v>31.</v>
      </c>
      <c r="AU26" s="130" t="str">
        <f>IF(ISBLANK(laps_times[[#This Row],[38]]),"DNF",CONCATENATE(RANK(rounds_cum_time[[#This Row],[38]],rounds_cum_time[38],1),"."))</f>
        <v>29.</v>
      </c>
      <c r="AV26" s="130" t="str">
        <f>IF(ISBLANK(laps_times[[#This Row],[39]]),"DNF",CONCATENATE(RANK(rounds_cum_time[[#This Row],[39]],rounds_cum_time[39],1),"."))</f>
        <v>29.</v>
      </c>
      <c r="AW26" s="130" t="str">
        <f>IF(ISBLANK(laps_times[[#This Row],[40]]),"DNF",CONCATENATE(RANK(rounds_cum_time[[#This Row],[40]],rounds_cum_time[40],1),"."))</f>
        <v>29.</v>
      </c>
      <c r="AX26" s="130" t="str">
        <f>IF(ISBLANK(laps_times[[#This Row],[41]]),"DNF",CONCATENATE(RANK(rounds_cum_time[[#This Row],[41]],rounds_cum_time[41],1),"."))</f>
        <v>29.</v>
      </c>
      <c r="AY26" s="130" t="str">
        <f>IF(ISBLANK(laps_times[[#This Row],[42]]),"DNF",CONCATENATE(RANK(rounds_cum_time[[#This Row],[42]],rounds_cum_time[42],1),"."))</f>
        <v>29.</v>
      </c>
      <c r="AZ26" s="130" t="str">
        <f>IF(ISBLANK(laps_times[[#This Row],[43]]),"DNF",CONCATENATE(RANK(rounds_cum_time[[#This Row],[43]],rounds_cum_time[43],1),"."))</f>
        <v>28.</v>
      </c>
      <c r="BA26" s="130" t="str">
        <f>IF(ISBLANK(laps_times[[#This Row],[44]]),"DNF",CONCATENATE(RANK(rounds_cum_time[[#This Row],[44]],rounds_cum_time[44],1),"."))</f>
        <v>27.</v>
      </c>
      <c r="BB26" s="130" t="str">
        <f>IF(ISBLANK(laps_times[[#This Row],[45]]),"DNF",CONCATENATE(RANK(rounds_cum_time[[#This Row],[45]],rounds_cum_time[45],1),"."))</f>
        <v>27.</v>
      </c>
      <c r="BC26" s="130" t="str">
        <f>IF(ISBLANK(laps_times[[#This Row],[46]]),"DNF",CONCATENATE(RANK(rounds_cum_time[[#This Row],[46]],rounds_cum_time[46],1),"."))</f>
        <v>28.</v>
      </c>
      <c r="BD26" s="130" t="str">
        <f>IF(ISBLANK(laps_times[[#This Row],[47]]),"DNF",CONCATENATE(RANK(rounds_cum_time[[#This Row],[47]],rounds_cum_time[47],1),"."))</f>
        <v>28.</v>
      </c>
      <c r="BE26" s="130" t="str">
        <f>IF(ISBLANK(laps_times[[#This Row],[48]]),"DNF",CONCATENATE(RANK(rounds_cum_time[[#This Row],[48]],rounds_cum_time[48],1),"."))</f>
        <v>28.</v>
      </c>
      <c r="BF26" s="130" t="str">
        <f>IF(ISBLANK(laps_times[[#This Row],[49]]),"DNF",CONCATENATE(RANK(rounds_cum_time[[#This Row],[49]],rounds_cum_time[49],1),"."))</f>
        <v>28.</v>
      </c>
      <c r="BG26" s="130" t="str">
        <f>IF(ISBLANK(laps_times[[#This Row],[50]]),"DNF",CONCATENATE(RANK(rounds_cum_time[[#This Row],[50]],rounds_cum_time[50],1),"."))</f>
        <v>28.</v>
      </c>
      <c r="BH26" s="130" t="str">
        <f>IF(ISBLANK(laps_times[[#This Row],[51]]),"DNF",CONCATENATE(RANK(rounds_cum_time[[#This Row],[51]],rounds_cum_time[51],1),"."))</f>
        <v>27.</v>
      </c>
      <c r="BI26" s="130" t="str">
        <f>IF(ISBLANK(laps_times[[#This Row],[52]]),"DNF",CONCATENATE(RANK(rounds_cum_time[[#This Row],[52]],rounds_cum_time[52],1),"."))</f>
        <v>26.</v>
      </c>
      <c r="BJ26" s="130" t="str">
        <f>IF(ISBLANK(laps_times[[#This Row],[53]]),"DNF",CONCATENATE(RANK(rounds_cum_time[[#This Row],[53]],rounds_cum_time[53],1),"."))</f>
        <v>26.</v>
      </c>
      <c r="BK26" s="130" t="str">
        <f>IF(ISBLANK(laps_times[[#This Row],[54]]),"DNF",CONCATENATE(RANK(rounds_cum_time[[#This Row],[54]],rounds_cum_time[54],1),"."))</f>
        <v>26.</v>
      </c>
      <c r="BL26" s="130" t="str">
        <f>IF(ISBLANK(laps_times[[#This Row],[55]]),"DNF",CONCATENATE(RANK(rounds_cum_time[[#This Row],[55]],rounds_cum_time[55],1),"."))</f>
        <v>26.</v>
      </c>
      <c r="BM26" s="130" t="str">
        <f>IF(ISBLANK(laps_times[[#This Row],[56]]),"DNF",CONCATENATE(RANK(rounds_cum_time[[#This Row],[56]],rounds_cum_time[56],1),"."))</f>
        <v>26.</v>
      </c>
      <c r="BN26" s="130" t="str">
        <f>IF(ISBLANK(laps_times[[#This Row],[57]]),"DNF",CONCATENATE(RANK(rounds_cum_time[[#This Row],[57]],rounds_cum_time[57],1),"."))</f>
        <v>26.</v>
      </c>
      <c r="BO26" s="130" t="str">
        <f>IF(ISBLANK(laps_times[[#This Row],[58]]),"DNF",CONCATENATE(RANK(rounds_cum_time[[#This Row],[58]],rounds_cum_time[58],1),"."))</f>
        <v>26.</v>
      </c>
      <c r="BP26" s="130" t="str">
        <f>IF(ISBLANK(laps_times[[#This Row],[59]]),"DNF",CONCATENATE(RANK(rounds_cum_time[[#This Row],[59]],rounds_cum_time[59],1),"."))</f>
        <v>26.</v>
      </c>
      <c r="BQ26" s="130" t="str">
        <f>IF(ISBLANK(laps_times[[#This Row],[60]]),"DNF",CONCATENATE(RANK(rounds_cum_time[[#This Row],[60]],rounds_cum_time[60],1),"."))</f>
        <v>25.</v>
      </c>
      <c r="BR26" s="130" t="str">
        <f>IF(ISBLANK(laps_times[[#This Row],[61]]),"DNF",CONCATENATE(RANK(rounds_cum_time[[#This Row],[61]],rounds_cum_time[61],1),"."))</f>
        <v>25.</v>
      </c>
      <c r="BS26" s="130" t="str">
        <f>IF(ISBLANK(laps_times[[#This Row],[62]]),"DNF",CONCATENATE(RANK(rounds_cum_time[[#This Row],[62]],rounds_cum_time[62],1),"."))</f>
        <v>23.</v>
      </c>
      <c r="BT26" s="131" t="str">
        <f>IF(ISBLANK(laps_times[[#This Row],[63]]),"DNF",CONCATENATE(RANK(rounds_cum_time[[#This Row],[63]],rounds_cum_time[63],1),"."))</f>
        <v>23.</v>
      </c>
      <c r="BU26" s="131" t="str">
        <f>IF(ISBLANK(laps_times[[#This Row],[64]]),"DNF",CONCATENATE(RANK(rounds_cum_time[[#This Row],[64]],rounds_cum_time[64],1),"."))</f>
        <v>23.</v>
      </c>
    </row>
    <row r="27" spans="2:73" x14ac:dyDescent="0.2">
      <c r="B27" s="124">
        <f>laps_times[[#This Row],[poř]]</f>
        <v>24</v>
      </c>
      <c r="C27" s="129">
        <f>laps_times[[#This Row],[s.č.]]</f>
        <v>51</v>
      </c>
      <c r="D27" s="125" t="str">
        <f>laps_times[[#This Row],[jméno]]</f>
        <v>Klimeš Petr</v>
      </c>
      <c r="E27" s="126">
        <f>laps_times[[#This Row],[roč]]</f>
        <v>1980</v>
      </c>
      <c r="F27" s="126" t="str">
        <f>laps_times[[#This Row],[kat]]</f>
        <v>M30</v>
      </c>
      <c r="G27" s="126">
        <f>laps_times[[#This Row],[poř_kat]]</f>
        <v>11</v>
      </c>
      <c r="H27" s="125" t="str">
        <f>IF(ISBLANK(laps_times[[#This Row],[klub]]),"-",laps_times[[#This Row],[klub]])</f>
        <v>RUN TEAM Borovany</v>
      </c>
      <c r="I27" s="161">
        <f>laps_times[[#This Row],[celk. čas]]</f>
        <v>0.13899305555555555</v>
      </c>
      <c r="J27" s="130" t="str">
        <f>IF(ISBLANK(laps_times[[#This Row],[1]]),"DNF",CONCATENATE(RANK(rounds_cum_time[[#This Row],[1]],rounds_cum_time[1],1),"."))</f>
        <v>22.</v>
      </c>
      <c r="K27" s="130" t="str">
        <f>IF(ISBLANK(laps_times[[#This Row],[2]]),"DNF",CONCATENATE(RANK(rounds_cum_time[[#This Row],[2]],rounds_cum_time[2],1),"."))</f>
        <v>23.</v>
      </c>
      <c r="L27" s="130" t="str">
        <f>IF(ISBLANK(laps_times[[#This Row],[3]]),"DNF",CONCATENATE(RANK(rounds_cum_time[[#This Row],[3]],rounds_cum_time[3],1),"."))</f>
        <v>22.</v>
      </c>
      <c r="M27" s="130" t="str">
        <f>IF(ISBLANK(laps_times[[#This Row],[4]]),"DNF",CONCATENATE(RANK(rounds_cum_time[[#This Row],[4]],rounds_cum_time[4],1),"."))</f>
        <v>21.</v>
      </c>
      <c r="N27" s="130" t="str">
        <f>IF(ISBLANK(laps_times[[#This Row],[5]]),"DNF",CONCATENATE(RANK(rounds_cum_time[[#This Row],[5]],rounds_cum_time[5],1),"."))</f>
        <v>21.</v>
      </c>
      <c r="O27" s="130" t="str">
        <f>IF(ISBLANK(laps_times[[#This Row],[6]]),"DNF",CONCATENATE(RANK(rounds_cum_time[[#This Row],[6]],rounds_cum_time[6],1),"."))</f>
        <v>20.</v>
      </c>
      <c r="P27" s="130" t="str">
        <f>IF(ISBLANK(laps_times[[#This Row],[7]]),"DNF",CONCATENATE(RANK(rounds_cum_time[[#This Row],[7]],rounds_cum_time[7],1),"."))</f>
        <v>19.</v>
      </c>
      <c r="Q27" s="130" t="str">
        <f>IF(ISBLANK(laps_times[[#This Row],[8]]),"DNF",CONCATENATE(RANK(rounds_cum_time[[#This Row],[8]],rounds_cum_time[8],1),"."))</f>
        <v>19.</v>
      </c>
      <c r="R27" s="130" t="str">
        <f>IF(ISBLANK(laps_times[[#This Row],[9]]),"DNF",CONCATENATE(RANK(rounds_cum_time[[#This Row],[9]],rounds_cum_time[9],1),"."))</f>
        <v>19.</v>
      </c>
      <c r="S27" s="130" t="str">
        <f>IF(ISBLANK(laps_times[[#This Row],[10]]),"DNF",CONCATENATE(RANK(rounds_cum_time[[#This Row],[10]],rounds_cum_time[10],1),"."))</f>
        <v>19.</v>
      </c>
      <c r="T27" s="130" t="str">
        <f>IF(ISBLANK(laps_times[[#This Row],[11]]),"DNF",CONCATENATE(RANK(rounds_cum_time[[#This Row],[11]],rounds_cum_time[11],1),"."))</f>
        <v>21.</v>
      </c>
      <c r="U27" s="130" t="str">
        <f>IF(ISBLANK(laps_times[[#This Row],[12]]),"DNF",CONCATENATE(RANK(rounds_cum_time[[#This Row],[12]],rounds_cum_time[12],1),"."))</f>
        <v>19.</v>
      </c>
      <c r="V27" s="130" t="str">
        <f>IF(ISBLANK(laps_times[[#This Row],[13]]),"DNF",CONCATENATE(RANK(rounds_cum_time[[#This Row],[13]],rounds_cum_time[13],1),"."))</f>
        <v>19.</v>
      </c>
      <c r="W27" s="130" t="str">
        <f>IF(ISBLANK(laps_times[[#This Row],[14]]),"DNF",CONCATENATE(RANK(rounds_cum_time[[#This Row],[14]],rounds_cum_time[14],1),"."))</f>
        <v>19.</v>
      </c>
      <c r="X27" s="130" t="str">
        <f>IF(ISBLANK(laps_times[[#This Row],[15]]),"DNF",CONCATENATE(RANK(rounds_cum_time[[#This Row],[15]],rounds_cum_time[15],1),"."))</f>
        <v>19.</v>
      </c>
      <c r="Y27" s="130" t="str">
        <f>IF(ISBLANK(laps_times[[#This Row],[16]]),"DNF",CONCATENATE(RANK(rounds_cum_time[[#This Row],[16]],rounds_cum_time[16],1),"."))</f>
        <v>19.</v>
      </c>
      <c r="Z27" s="130" t="str">
        <f>IF(ISBLANK(laps_times[[#This Row],[17]]),"DNF",CONCATENATE(RANK(rounds_cum_time[[#This Row],[17]],rounds_cum_time[17],1),"."))</f>
        <v>19.</v>
      </c>
      <c r="AA27" s="130" t="str">
        <f>IF(ISBLANK(laps_times[[#This Row],[18]]),"DNF",CONCATENATE(RANK(rounds_cum_time[[#This Row],[18]],rounds_cum_time[18],1),"."))</f>
        <v>19.</v>
      </c>
      <c r="AB27" s="130" t="str">
        <f>IF(ISBLANK(laps_times[[#This Row],[19]]),"DNF",CONCATENATE(RANK(rounds_cum_time[[#This Row],[19]],rounds_cum_time[19],1),"."))</f>
        <v>19.</v>
      </c>
      <c r="AC27" s="130" t="str">
        <f>IF(ISBLANK(laps_times[[#This Row],[20]]),"DNF",CONCATENATE(RANK(rounds_cum_time[[#This Row],[20]],rounds_cum_time[20],1),"."))</f>
        <v>19.</v>
      </c>
      <c r="AD27" s="130" t="str">
        <f>IF(ISBLANK(laps_times[[#This Row],[21]]),"DNF",CONCATENATE(RANK(rounds_cum_time[[#This Row],[21]],rounds_cum_time[21],1),"."))</f>
        <v>19.</v>
      </c>
      <c r="AE27" s="130" t="str">
        <f>IF(ISBLANK(laps_times[[#This Row],[22]]),"DNF",CONCATENATE(RANK(rounds_cum_time[[#This Row],[22]],rounds_cum_time[22],1),"."))</f>
        <v>19.</v>
      </c>
      <c r="AF27" s="130" t="str">
        <f>IF(ISBLANK(laps_times[[#This Row],[23]]),"DNF",CONCATENATE(RANK(rounds_cum_time[[#This Row],[23]],rounds_cum_time[23],1),"."))</f>
        <v>19.</v>
      </c>
      <c r="AG27" s="130" t="str">
        <f>IF(ISBLANK(laps_times[[#This Row],[24]]),"DNF",CONCATENATE(RANK(rounds_cum_time[[#This Row],[24]],rounds_cum_time[24],1),"."))</f>
        <v>19.</v>
      </c>
      <c r="AH27" s="130" t="str">
        <f>IF(ISBLANK(laps_times[[#This Row],[25]]),"DNF",CONCATENATE(RANK(rounds_cum_time[[#This Row],[25]],rounds_cum_time[25],1),"."))</f>
        <v>19.</v>
      </c>
      <c r="AI27" s="130" t="str">
        <f>IF(ISBLANK(laps_times[[#This Row],[26]]),"DNF",CONCATENATE(RANK(rounds_cum_time[[#This Row],[26]],rounds_cum_time[26],1),"."))</f>
        <v>19.</v>
      </c>
      <c r="AJ27" s="130" t="str">
        <f>IF(ISBLANK(laps_times[[#This Row],[27]]),"DNF",CONCATENATE(RANK(rounds_cum_time[[#This Row],[27]],rounds_cum_time[27],1),"."))</f>
        <v>19.</v>
      </c>
      <c r="AK27" s="130" t="str">
        <f>IF(ISBLANK(laps_times[[#This Row],[28]]),"DNF",CONCATENATE(RANK(rounds_cum_time[[#This Row],[28]],rounds_cum_time[28],1),"."))</f>
        <v>19.</v>
      </c>
      <c r="AL27" s="130" t="str">
        <f>IF(ISBLANK(laps_times[[#This Row],[29]]),"DNF",CONCATENATE(RANK(rounds_cum_time[[#This Row],[29]],rounds_cum_time[29],1),"."))</f>
        <v>18.</v>
      </c>
      <c r="AM27" s="130" t="str">
        <f>IF(ISBLANK(laps_times[[#This Row],[30]]),"DNF",CONCATENATE(RANK(rounds_cum_time[[#This Row],[30]],rounds_cum_time[30],1),"."))</f>
        <v>18.</v>
      </c>
      <c r="AN27" s="130" t="str">
        <f>IF(ISBLANK(laps_times[[#This Row],[31]]),"DNF",CONCATENATE(RANK(rounds_cum_time[[#This Row],[31]],rounds_cum_time[31],1),"."))</f>
        <v>18.</v>
      </c>
      <c r="AO27" s="130" t="str">
        <f>IF(ISBLANK(laps_times[[#This Row],[32]]),"DNF",CONCATENATE(RANK(rounds_cum_time[[#This Row],[32]],rounds_cum_time[32],1),"."))</f>
        <v>18.</v>
      </c>
      <c r="AP27" s="130" t="str">
        <f>IF(ISBLANK(laps_times[[#This Row],[33]]),"DNF",CONCATENATE(RANK(rounds_cum_time[[#This Row],[33]],rounds_cum_time[33],1),"."))</f>
        <v>18.</v>
      </c>
      <c r="AQ27" s="130" t="str">
        <f>IF(ISBLANK(laps_times[[#This Row],[34]]),"DNF",CONCATENATE(RANK(rounds_cum_time[[#This Row],[34]],rounds_cum_time[34],1),"."))</f>
        <v>17.</v>
      </c>
      <c r="AR27" s="130" t="str">
        <f>IF(ISBLANK(laps_times[[#This Row],[35]]),"DNF",CONCATENATE(RANK(rounds_cum_time[[#This Row],[35]],rounds_cum_time[35],1),"."))</f>
        <v>17.</v>
      </c>
      <c r="AS27" s="130" t="str">
        <f>IF(ISBLANK(laps_times[[#This Row],[36]]),"DNF",CONCATENATE(RANK(rounds_cum_time[[#This Row],[36]],rounds_cum_time[36],1),"."))</f>
        <v>17.</v>
      </c>
      <c r="AT27" s="130" t="str">
        <f>IF(ISBLANK(laps_times[[#This Row],[37]]),"DNF",CONCATENATE(RANK(rounds_cum_time[[#This Row],[37]],rounds_cum_time[37],1),"."))</f>
        <v>17.</v>
      </c>
      <c r="AU27" s="130" t="str">
        <f>IF(ISBLANK(laps_times[[#This Row],[38]]),"DNF",CONCATENATE(RANK(rounds_cum_time[[#This Row],[38]],rounds_cum_time[38],1),"."))</f>
        <v>16.</v>
      </c>
      <c r="AV27" s="130" t="str">
        <f>IF(ISBLANK(laps_times[[#This Row],[39]]),"DNF",CONCATENATE(RANK(rounds_cum_time[[#This Row],[39]],rounds_cum_time[39],1),"."))</f>
        <v>16.</v>
      </c>
      <c r="AW27" s="130" t="str">
        <f>IF(ISBLANK(laps_times[[#This Row],[40]]),"DNF",CONCATENATE(RANK(rounds_cum_time[[#This Row],[40]],rounds_cum_time[40],1),"."))</f>
        <v>16.</v>
      </c>
      <c r="AX27" s="130" t="str">
        <f>IF(ISBLANK(laps_times[[#This Row],[41]]),"DNF",CONCATENATE(RANK(rounds_cum_time[[#This Row],[41]],rounds_cum_time[41],1),"."))</f>
        <v>16.</v>
      </c>
      <c r="AY27" s="130" t="str">
        <f>IF(ISBLANK(laps_times[[#This Row],[42]]),"DNF",CONCATENATE(RANK(rounds_cum_time[[#This Row],[42]],rounds_cum_time[42],1),"."))</f>
        <v>15.</v>
      </c>
      <c r="AZ27" s="130" t="str">
        <f>IF(ISBLANK(laps_times[[#This Row],[43]]),"DNF",CONCATENATE(RANK(rounds_cum_time[[#This Row],[43]],rounds_cum_time[43],1),"."))</f>
        <v>16.</v>
      </c>
      <c r="BA27" s="130" t="str">
        <f>IF(ISBLANK(laps_times[[#This Row],[44]]),"DNF",CONCATENATE(RANK(rounds_cum_time[[#This Row],[44]],rounds_cum_time[44],1),"."))</f>
        <v>16.</v>
      </c>
      <c r="BB27" s="130" t="str">
        <f>IF(ISBLANK(laps_times[[#This Row],[45]]),"DNF",CONCATENATE(RANK(rounds_cum_time[[#This Row],[45]],rounds_cum_time[45],1),"."))</f>
        <v>15.</v>
      </c>
      <c r="BC27" s="130" t="str">
        <f>IF(ISBLANK(laps_times[[#This Row],[46]]),"DNF",CONCATENATE(RANK(rounds_cum_time[[#This Row],[46]],rounds_cum_time[46],1),"."))</f>
        <v>15.</v>
      </c>
      <c r="BD27" s="130" t="str">
        <f>IF(ISBLANK(laps_times[[#This Row],[47]]),"DNF",CONCATENATE(RANK(rounds_cum_time[[#This Row],[47]],rounds_cum_time[47],1),"."))</f>
        <v>15.</v>
      </c>
      <c r="BE27" s="130" t="str">
        <f>IF(ISBLANK(laps_times[[#This Row],[48]]),"DNF",CONCATENATE(RANK(rounds_cum_time[[#This Row],[48]],rounds_cum_time[48],1),"."))</f>
        <v>16.</v>
      </c>
      <c r="BF27" s="130" t="str">
        <f>IF(ISBLANK(laps_times[[#This Row],[49]]),"DNF",CONCATENATE(RANK(rounds_cum_time[[#This Row],[49]],rounds_cum_time[49],1),"."))</f>
        <v>16.</v>
      </c>
      <c r="BG27" s="130" t="str">
        <f>IF(ISBLANK(laps_times[[#This Row],[50]]),"DNF",CONCATENATE(RANK(rounds_cum_time[[#This Row],[50]],rounds_cum_time[50],1),"."))</f>
        <v>16.</v>
      </c>
      <c r="BH27" s="130" t="str">
        <f>IF(ISBLANK(laps_times[[#This Row],[51]]),"DNF",CONCATENATE(RANK(rounds_cum_time[[#This Row],[51]],rounds_cum_time[51],1),"."))</f>
        <v>16.</v>
      </c>
      <c r="BI27" s="130" t="str">
        <f>IF(ISBLANK(laps_times[[#This Row],[52]]),"DNF",CONCATENATE(RANK(rounds_cum_time[[#This Row],[52]],rounds_cum_time[52],1),"."))</f>
        <v>16.</v>
      </c>
      <c r="BJ27" s="130" t="str">
        <f>IF(ISBLANK(laps_times[[#This Row],[53]]),"DNF",CONCATENATE(RANK(rounds_cum_time[[#This Row],[53]],rounds_cum_time[53],1),"."))</f>
        <v>17.</v>
      </c>
      <c r="BK27" s="130" t="str">
        <f>IF(ISBLANK(laps_times[[#This Row],[54]]),"DNF",CONCATENATE(RANK(rounds_cum_time[[#This Row],[54]],rounds_cum_time[54],1),"."))</f>
        <v>17.</v>
      </c>
      <c r="BL27" s="130" t="str">
        <f>IF(ISBLANK(laps_times[[#This Row],[55]]),"DNF",CONCATENATE(RANK(rounds_cum_time[[#This Row],[55]],rounds_cum_time[55],1),"."))</f>
        <v>19.</v>
      </c>
      <c r="BM27" s="130" t="str">
        <f>IF(ISBLANK(laps_times[[#This Row],[56]]),"DNF",CONCATENATE(RANK(rounds_cum_time[[#This Row],[56]],rounds_cum_time[56],1),"."))</f>
        <v>20.</v>
      </c>
      <c r="BN27" s="130" t="str">
        <f>IF(ISBLANK(laps_times[[#This Row],[57]]),"DNF",CONCATENATE(RANK(rounds_cum_time[[#This Row],[57]],rounds_cum_time[57],1),"."))</f>
        <v>22.</v>
      </c>
      <c r="BO27" s="130" t="str">
        <f>IF(ISBLANK(laps_times[[#This Row],[58]]),"DNF",CONCATENATE(RANK(rounds_cum_time[[#This Row],[58]],rounds_cum_time[58],1),"."))</f>
        <v>24.</v>
      </c>
      <c r="BP27" s="130" t="str">
        <f>IF(ISBLANK(laps_times[[#This Row],[59]]),"DNF",CONCATENATE(RANK(rounds_cum_time[[#This Row],[59]],rounds_cum_time[59],1),"."))</f>
        <v>24.</v>
      </c>
      <c r="BQ27" s="130" t="str">
        <f>IF(ISBLANK(laps_times[[#This Row],[60]]),"DNF",CONCATENATE(RANK(rounds_cum_time[[#This Row],[60]],rounds_cum_time[60],1),"."))</f>
        <v>24.</v>
      </c>
      <c r="BR27" s="130" t="str">
        <f>IF(ISBLANK(laps_times[[#This Row],[61]]),"DNF",CONCATENATE(RANK(rounds_cum_time[[#This Row],[61]],rounds_cum_time[61],1),"."))</f>
        <v>24.</v>
      </c>
      <c r="BS27" s="130" t="str">
        <f>IF(ISBLANK(laps_times[[#This Row],[62]]),"DNF",CONCATENATE(RANK(rounds_cum_time[[#This Row],[62]],rounds_cum_time[62],1),"."))</f>
        <v>25.</v>
      </c>
      <c r="BT27" s="131" t="str">
        <f>IF(ISBLANK(laps_times[[#This Row],[63]]),"DNF",CONCATENATE(RANK(rounds_cum_time[[#This Row],[63]],rounds_cum_time[63],1),"."))</f>
        <v>24.</v>
      </c>
      <c r="BU27" s="131" t="str">
        <f>IF(ISBLANK(laps_times[[#This Row],[64]]),"DNF",CONCATENATE(RANK(rounds_cum_time[[#This Row],[64]],rounds_cum_time[64],1),"."))</f>
        <v>24.</v>
      </c>
    </row>
    <row r="28" spans="2:73" x14ac:dyDescent="0.2">
      <c r="B28" s="124">
        <f>laps_times[[#This Row],[poř]]</f>
        <v>25</v>
      </c>
      <c r="C28" s="129">
        <f>laps_times[[#This Row],[s.č.]]</f>
        <v>125</v>
      </c>
      <c r="D28" s="125" t="str">
        <f>laps_times[[#This Row],[jméno]]</f>
        <v>Tkadlčík Zbyněk</v>
      </c>
      <c r="E28" s="126">
        <f>laps_times[[#This Row],[roč]]</f>
        <v>1974</v>
      </c>
      <c r="F28" s="126" t="str">
        <f>laps_times[[#This Row],[kat]]</f>
        <v>M40</v>
      </c>
      <c r="G28" s="126">
        <f>laps_times[[#This Row],[poř_kat]]</f>
        <v>10</v>
      </c>
      <c r="H28" s="125" t="str">
        <f>IF(ISBLANK(laps_times[[#This Row],[klub]]),"-",laps_times[[#This Row],[klub]])</f>
        <v>Borci zdar!</v>
      </c>
      <c r="I28" s="161">
        <f>laps_times[[#This Row],[celk. čas]]</f>
        <v>0.1391064814814815</v>
      </c>
      <c r="J28" s="130" t="str">
        <f>IF(ISBLANK(laps_times[[#This Row],[1]]),"DNF",CONCATENATE(RANK(rounds_cum_time[[#This Row],[1]],rounds_cum_time[1],1),"."))</f>
        <v>33.</v>
      </c>
      <c r="K28" s="130" t="str">
        <f>IF(ISBLANK(laps_times[[#This Row],[2]]),"DNF",CONCATENATE(RANK(rounds_cum_time[[#This Row],[2]],rounds_cum_time[2],1),"."))</f>
        <v>28.</v>
      </c>
      <c r="L28" s="130" t="str">
        <f>IF(ISBLANK(laps_times[[#This Row],[3]]),"DNF",CONCATENATE(RANK(rounds_cum_time[[#This Row],[3]],rounds_cum_time[3],1),"."))</f>
        <v>27.</v>
      </c>
      <c r="M28" s="130" t="str">
        <f>IF(ISBLANK(laps_times[[#This Row],[4]]),"DNF",CONCATENATE(RANK(rounds_cum_time[[#This Row],[4]],rounds_cum_time[4],1),"."))</f>
        <v>26.</v>
      </c>
      <c r="N28" s="130" t="str">
        <f>IF(ISBLANK(laps_times[[#This Row],[5]]),"DNF",CONCATENATE(RANK(rounds_cum_time[[#This Row],[5]],rounds_cum_time[5],1),"."))</f>
        <v>27.</v>
      </c>
      <c r="O28" s="130" t="str">
        <f>IF(ISBLANK(laps_times[[#This Row],[6]]),"DNF",CONCATENATE(RANK(rounds_cum_time[[#This Row],[6]],rounds_cum_time[6],1),"."))</f>
        <v>27.</v>
      </c>
      <c r="P28" s="130" t="str">
        <f>IF(ISBLANK(laps_times[[#This Row],[7]]),"DNF",CONCATENATE(RANK(rounds_cum_time[[#This Row],[7]],rounds_cum_time[7],1),"."))</f>
        <v>26.</v>
      </c>
      <c r="Q28" s="130" t="str">
        <f>IF(ISBLANK(laps_times[[#This Row],[8]]),"DNF",CONCATENATE(RANK(rounds_cum_time[[#This Row],[8]],rounds_cum_time[8],1),"."))</f>
        <v>26.</v>
      </c>
      <c r="R28" s="130" t="str">
        <f>IF(ISBLANK(laps_times[[#This Row],[9]]),"DNF",CONCATENATE(RANK(rounds_cum_time[[#This Row],[9]],rounds_cum_time[9],1),"."))</f>
        <v>26.</v>
      </c>
      <c r="S28" s="130" t="str">
        <f>IF(ISBLANK(laps_times[[#This Row],[10]]),"DNF",CONCATENATE(RANK(rounds_cum_time[[#This Row],[10]],rounds_cum_time[10],1),"."))</f>
        <v>27.</v>
      </c>
      <c r="T28" s="130" t="str">
        <f>IF(ISBLANK(laps_times[[#This Row],[11]]),"DNF",CONCATENATE(RANK(rounds_cum_time[[#This Row],[11]],rounds_cum_time[11],1),"."))</f>
        <v>26.</v>
      </c>
      <c r="U28" s="130" t="str">
        <f>IF(ISBLANK(laps_times[[#This Row],[12]]),"DNF",CONCATENATE(RANK(rounds_cum_time[[#This Row],[12]],rounds_cum_time[12],1),"."))</f>
        <v>26.</v>
      </c>
      <c r="V28" s="130" t="str">
        <f>IF(ISBLANK(laps_times[[#This Row],[13]]),"DNF",CONCATENATE(RANK(rounds_cum_time[[#This Row],[13]],rounds_cum_time[13],1),"."))</f>
        <v>25.</v>
      </c>
      <c r="W28" s="130" t="str">
        <f>IF(ISBLANK(laps_times[[#This Row],[14]]),"DNF",CONCATENATE(RANK(rounds_cum_time[[#This Row],[14]],rounds_cum_time[14],1),"."))</f>
        <v>24.</v>
      </c>
      <c r="X28" s="130" t="str">
        <f>IF(ISBLANK(laps_times[[#This Row],[15]]),"DNF",CONCATENATE(RANK(rounds_cum_time[[#This Row],[15]],rounds_cum_time[15],1),"."))</f>
        <v>25.</v>
      </c>
      <c r="Y28" s="130" t="str">
        <f>IF(ISBLANK(laps_times[[#This Row],[16]]),"DNF",CONCATENATE(RANK(rounds_cum_time[[#This Row],[16]],rounds_cum_time[16],1),"."))</f>
        <v>24.</v>
      </c>
      <c r="Z28" s="130" t="str">
        <f>IF(ISBLANK(laps_times[[#This Row],[17]]),"DNF",CONCATENATE(RANK(rounds_cum_time[[#This Row],[17]],rounds_cum_time[17],1),"."))</f>
        <v>24.</v>
      </c>
      <c r="AA28" s="130" t="str">
        <f>IF(ISBLANK(laps_times[[#This Row],[18]]),"DNF",CONCATENATE(RANK(rounds_cum_time[[#This Row],[18]],rounds_cum_time[18],1),"."))</f>
        <v>24.</v>
      </c>
      <c r="AB28" s="130" t="str">
        <f>IF(ISBLANK(laps_times[[#This Row],[19]]),"DNF",CONCATENATE(RANK(rounds_cum_time[[#This Row],[19]],rounds_cum_time[19],1),"."))</f>
        <v>24.</v>
      </c>
      <c r="AC28" s="130" t="str">
        <f>IF(ISBLANK(laps_times[[#This Row],[20]]),"DNF",CONCATENATE(RANK(rounds_cum_time[[#This Row],[20]],rounds_cum_time[20],1),"."))</f>
        <v>23.</v>
      </c>
      <c r="AD28" s="130" t="str">
        <f>IF(ISBLANK(laps_times[[#This Row],[21]]),"DNF",CONCATENATE(RANK(rounds_cum_time[[#This Row],[21]],rounds_cum_time[21],1),"."))</f>
        <v>23.</v>
      </c>
      <c r="AE28" s="130" t="str">
        <f>IF(ISBLANK(laps_times[[#This Row],[22]]),"DNF",CONCATENATE(RANK(rounds_cum_time[[#This Row],[22]],rounds_cum_time[22],1),"."))</f>
        <v>24.</v>
      </c>
      <c r="AF28" s="130" t="str">
        <f>IF(ISBLANK(laps_times[[#This Row],[23]]),"DNF",CONCATENATE(RANK(rounds_cum_time[[#This Row],[23]],rounds_cum_time[23],1),"."))</f>
        <v>25.</v>
      </c>
      <c r="AG28" s="130" t="str">
        <f>IF(ISBLANK(laps_times[[#This Row],[24]]),"DNF",CONCATENATE(RANK(rounds_cum_time[[#This Row],[24]],rounds_cum_time[24],1),"."))</f>
        <v>25.</v>
      </c>
      <c r="AH28" s="130" t="str">
        <f>IF(ISBLANK(laps_times[[#This Row],[25]]),"DNF",CONCATENATE(RANK(rounds_cum_time[[#This Row],[25]],rounds_cum_time[25],1),"."))</f>
        <v>25.</v>
      </c>
      <c r="AI28" s="130" t="str">
        <f>IF(ISBLANK(laps_times[[#This Row],[26]]),"DNF",CONCATENATE(RANK(rounds_cum_time[[#This Row],[26]],rounds_cum_time[26],1),"."))</f>
        <v>25.</v>
      </c>
      <c r="AJ28" s="130" t="str">
        <f>IF(ISBLANK(laps_times[[#This Row],[27]]),"DNF",CONCATENATE(RANK(rounds_cum_time[[#This Row],[27]],rounds_cum_time[27],1),"."))</f>
        <v>24.</v>
      </c>
      <c r="AK28" s="130" t="str">
        <f>IF(ISBLANK(laps_times[[#This Row],[28]]),"DNF",CONCATENATE(RANK(rounds_cum_time[[#This Row],[28]],rounds_cum_time[28],1),"."))</f>
        <v>25.</v>
      </c>
      <c r="AL28" s="130" t="str">
        <f>IF(ISBLANK(laps_times[[#This Row],[29]]),"DNF",CONCATENATE(RANK(rounds_cum_time[[#This Row],[29]],rounds_cum_time[29],1),"."))</f>
        <v>25.</v>
      </c>
      <c r="AM28" s="130" t="str">
        <f>IF(ISBLANK(laps_times[[#This Row],[30]]),"DNF",CONCATENATE(RANK(rounds_cum_time[[#This Row],[30]],rounds_cum_time[30],1),"."))</f>
        <v>25.</v>
      </c>
      <c r="AN28" s="130" t="str">
        <f>IF(ISBLANK(laps_times[[#This Row],[31]]),"DNF",CONCATENATE(RANK(rounds_cum_time[[#This Row],[31]],rounds_cum_time[31],1),"."))</f>
        <v>24.</v>
      </c>
      <c r="AO28" s="130" t="str">
        <f>IF(ISBLANK(laps_times[[#This Row],[32]]),"DNF",CONCATENATE(RANK(rounds_cum_time[[#This Row],[32]],rounds_cum_time[32],1),"."))</f>
        <v>24.</v>
      </c>
      <c r="AP28" s="130" t="str">
        <f>IF(ISBLANK(laps_times[[#This Row],[33]]),"DNF",CONCATENATE(RANK(rounds_cum_time[[#This Row],[33]],rounds_cum_time[33],1),"."))</f>
        <v>24.</v>
      </c>
      <c r="AQ28" s="130" t="str">
        <f>IF(ISBLANK(laps_times[[#This Row],[34]]),"DNF",CONCATENATE(RANK(rounds_cum_time[[#This Row],[34]],rounds_cum_time[34],1),"."))</f>
        <v>24.</v>
      </c>
      <c r="AR28" s="130" t="str">
        <f>IF(ISBLANK(laps_times[[#This Row],[35]]),"DNF",CONCATENATE(RANK(rounds_cum_time[[#This Row],[35]],rounds_cum_time[35],1),"."))</f>
        <v>23.</v>
      </c>
      <c r="AS28" s="130" t="str">
        <f>IF(ISBLANK(laps_times[[#This Row],[36]]),"DNF",CONCATENATE(RANK(rounds_cum_time[[#This Row],[36]],rounds_cum_time[36],1),"."))</f>
        <v>23.</v>
      </c>
      <c r="AT28" s="130" t="str">
        <f>IF(ISBLANK(laps_times[[#This Row],[37]]),"DNF",CONCATENATE(RANK(rounds_cum_time[[#This Row],[37]],rounds_cum_time[37],1),"."))</f>
        <v>23.</v>
      </c>
      <c r="AU28" s="130" t="str">
        <f>IF(ISBLANK(laps_times[[#This Row],[38]]),"DNF",CONCATENATE(RANK(rounds_cum_time[[#This Row],[38]],rounds_cum_time[38],1),"."))</f>
        <v>22.</v>
      </c>
      <c r="AV28" s="130" t="str">
        <f>IF(ISBLANK(laps_times[[#This Row],[39]]),"DNF",CONCATENATE(RANK(rounds_cum_time[[#This Row],[39]],rounds_cum_time[39],1),"."))</f>
        <v>21.</v>
      </c>
      <c r="AW28" s="130" t="str">
        <f>IF(ISBLANK(laps_times[[#This Row],[40]]),"DNF",CONCATENATE(RANK(rounds_cum_time[[#This Row],[40]],rounds_cum_time[40],1),"."))</f>
        <v>21.</v>
      </c>
      <c r="AX28" s="130" t="str">
        <f>IF(ISBLANK(laps_times[[#This Row],[41]]),"DNF",CONCATENATE(RANK(rounds_cum_time[[#This Row],[41]],rounds_cum_time[41],1),"."))</f>
        <v>21.</v>
      </c>
      <c r="AY28" s="130" t="str">
        <f>IF(ISBLANK(laps_times[[#This Row],[42]]),"DNF",CONCATENATE(RANK(rounds_cum_time[[#This Row],[42]],rounds_cum_time[42],1),"."))</f>
        <v>21.</v>
      </c>
      <c r="AZ28" s="130" t="str">
        <f>IF(ISBLANK(laps_times[[#This Row],[43]]),"DNF",CONCATENATE(RANK(rounds_cum_time[[#This Row],[43]],rounds_cum_time[43],1),"."))</f>
        <v>21.</v>
      </c>
      <c r="BA28" s="130" t="str">
        <f>IF(ISBLANK(laps_times[[#This Row],[44]]),"DNF",CONCATENATE(RANK(rounds_cum_time[[#This Row],[44]],rounds_cum_time[44],1),"."))</f>
        <v>21.</v>
      </c>
      <c r="BB28" s="130" t="str">
        <f>IF(ISBLANK(laps_times[[#This Row],[45]]),"DNF",CONCATENATE(RANK(rounds_cum_time[[#This Row],[45]],rounds_cum_time[45],1),"."))</f>
        <v>21.</v>
      </c>
      <c r="BC28" s="130" t="str">
        <f>IF(ISBLANK(laps_times[[#This Row],[46]]),"DNF",CONCATENATE(RANK(rounds_cum_time[[#This Row],[46]],rounds_cum_time[46],1),"."))</f>
        <v>21.</v>
      </c>
      <c r="BD28" s="130" t="str">
        <f>IF(ISBLANK(laps_times[[#This Row],[47]]),"DNF",CONCATENATE(RANK(rounds_cum_time[[#This Row],[47]],rounds_cum_time[47],1),"."))</f>
        <v>21.</v>
      </c>
      <c r="BE28" s="130" t="str">
        <f>IF(ISBLANK(laps_times[[#This Row],[48]]),"DNF",CONCATENATE(RANK(rounds_cum_time[[#This Row],[48]],rounds_cum_time[48],1),"."))</f>
        <v>21.</v>
      </c>
      <c r="BF28" s="130" t="str">
        <f>IF(ISBLANK(laps_times[[#This Row],[49]]),"DNF",CONCATENATE(RANK(rounds_cum_time[[#This Row],[49]],rounds_cum_time[49],1),"."))</f>
        <v>21.</v>
      </c>
      <c r="BG28" s="130" t="str">
        <f>IF(ISBLANK(laps_times[[#This Row],[50]]),"DNF",CONCATENATE(RANK(rounds_cum_time[[#This Row],[50]],rounds_cum_time[50],1),"."))</f>
        <v>21.</v>
      </c>
      <c r="BH28" s="130" t="str">
        <f>IF(ISBLANK(laps_times[[#This Row],[51]]),"DNF",CONCATENATE(RANK(rounds_cum_time[[#This Row],[51]],rounds_cum_time[51],1),"."))</f>
        <v>21.</v>
      </c>
      <c r="BI28" s="130" t="str">
        <f>IF(ISBLANK(laps_times[[#This Row],[52]]),"DNF",CONCATENATE(RANK(rounds_cum_time[[#This Row],[52]],rounds_cum_time[52],1),"."))</f>
        <v>21.</v>
      </c>
      <c r="BJ28" s="130" t="str">
        <f>IF(ISBLANK(laps_times[[#This Row],[53]]),"DNF",CONCATENATE(RANK(rounds_cum_time[[#This Row],[53]],rounds_cum_time[53],1),"."))</f>
        <v>22.</v>
      </c>
      <c r="BK28" s="130" t="str">
        <f>IF(ISBLANK(laps_times[[#This Row],[54]]),"DNF",CONCATENATE(RANK(rounds_cum_time[[#This Row],[54]],rounds_cum_time[54],1),"."))</f>
        <v>22.</v>
      </c>
      <c r="BL28" s="130" t="str">
        <f>IF(ISBLANK(laps_times[[#This Row],[55]]),"DNF",CONCATENATE(RANK(rounds_cum_time[[#This Row],[55]],rounds_cum_time[55],1),"."))</f>
        <v>23.</v>
      </c>
      <c r="BM28" s="130" t="str">
        <f>IF(ISBLANK(laps_times[[#This Row],[56]]),"DNF",CONCATENATE(RANK(rounds_cum_time[[#This Row],[56]],rounds_cum_time[56],1),"."))</f>
        <v>23.</v>
      </c>
      <c r="BN28" s="130" t="str">
        <f>IF(ISBLANK(laps_times[[#This Row],[57]]),"DNF",CONCATENATE(RANK(rounds_cum_time[[#This Row],[57]],rounds_cum_time[57],1),"."))</f>
        <v>24.</v>
      </c>
      <c r="BO28" s="130" t="str">
        <f>IF(ISBLANK(laps_times[[#This Row],[58]]),"DNF",CONCATENATE(RANK(rounds_cum_time[[#This Row],[58]],rounds_cum_time[58],1),"."))</f>
        <v>23.</v>
      </c>
      <c r="BP28" s="130" t="str">
        <f>IF(ISBLANK(laps_times[[#This Row],[59]]),"DNF",CONCATENATE(RANK(rounds_cum_time[[#This Row],[59]],rounds_cum_time[59],1),"."))</f>
        <v>23.</v>
      </c>
      <c r="BQ28" s="130" t="str">
        <f>IF(ISBLANK(laps_times[[#This Row],[60]]),"DNF",CONCATENATE(RANK(rounds_cum_time[[#This Row],[60]],rounds_cum_time[60],1),"."))</f>
        <v>23.</v>
      </c>
      <c r="BR28" s="130" t="str">
        <f>IF(ISBLANK(laps_times[[#This Row],[61]]),"DNF",CONCATENATE(RANK(rounds_cum_time[[#This Row],[61]],rounds_cum_time[61],1),"."))</f>
        <v>23.</v>
      </c>
      <c r="BS28" s="130" t="str">
        <f>IF(ISBLANK(laps_times[[#This Row],[62]]),"DNF",CONCATENATE(RANK(rounds_cum_time[[#This Row],[62]],rounds_cum_time[62],1),"."))</f>
        <v>24.</v>
      </c>
      <c r="BT28" s="131" t="str">
        <f>IF(ISBLANK(laps_times[[#This Row],[63]]),"DNF",CONCATENATE(RANK(rounds_cum_time[[#This Row],[63]],rounds_cum_time[63],1),"."))</f>
        <v>25.</v>
      </c>
      <c r="BU28" s="131" t="str">
        <f>IF(ISBLANK(laps_times[[#This Row],[64]]),"DNF",CONCATENATE(RANK(rounds_cum_time[[#This Row],[64]],rounds_cum_time[64],1),"."))</f>
        <v>25.</v>
      </c>
    </row>
    <row r="29" spans="2:73" x14ac:dyDescent="0.2">
      <c r="B29" s="124">
        <f>laps_times[[#This Row],[poř]]</f>
        <v>26</v>
      </c>
      <c r="C29" s="129">
        <f>laps_times[[#This Row],[s.č.]]</f>
        <v>73</v>
      </c>
      <c r="D29" s="125" t="str">
        <f>laps_times[[#This Row],[jméno]]</f>
        <v>Mikolášek Arnošt</v>
      </c>
      <c r="E29" s="126">
        <f>laps_times[[#This Row],[roč]]</f>
        <v>1965</v>
      </c>
      <c r="F29" s="126" t="str">
        <f>laps_times[[#This Row],[kat]]</f>
        <v>M50</v>
      </c>
      <c r="G29" s="126">
        <f>laps_times[[#This Row],[poř_kat]]</f>
        <v>3</v>
      </c>
      <c r="H29" s="125" t="str">
        <f>IF(ISBLANK(laps_times[[#This Row],[klub]]),"-",laps_times[[#This Row],[klub]])</f>
        <v>TC Dvořák</v>
      </c>
      <c r="I29" s="161">
        <f>laps_times[[#This Row],[celk. čas]]</f>
        <v>0.13914699074074074</v>
      </c>
      <c r="J29" s="130" t="str">
        <f>IF(ISBLANK(laps_times[[#This Row],[1]]),"DNF",CONCATENATE(RANK(rounds_cum_time[[#This Row],[1]],rounds_cum_time[1],1),"."))</f>
        <v>25.</v>
      </c>
      <c r="K29" s="130" t="str">
        <f>IF(ISBLANK(laps_times[[#This Row],[2]]),"DNF",CONCATENATE(RANK(rounds_cum_time[[#This Row],[2]],rounds_cum_time[2],1),"."))</f>
        <v>24.</v>
      </c>
      <c r="L29" s="130" t="str">
        <f>IF(ISBLANK(laps_times[[#This Row],[3]]),"DNF",CONCATENATE(RANK(rounds_cum_time[[#This Row],[3]],rounds_cum_time[3],1),"."))</f>
        <v>25.</v>
      </c>
      <c r="M29" s="130" t="str">
        <f>IF(ISBLANK(laps_times[[#This Row],[4]]),"DNF",CONCATENATE(RANK(rounds_cum_time[[#This Row],[4]],rounds_cum_time[4],1),"."))</f>
        <v>24.</v>
      </c>
      <c r="N29" s="130" t="str">
        <f>IF(ISBLANK(laps_times[[#This Row],[5]]),"DNF",CONCATENATE(RANK(rounds_cum_time[[#This Row],[5]],rounds_cum_time[5],1),"."))</f>
        <v>24.</v>
      </c>
      <c r="O29" s="130" t="str">
        <f>IF(ISBLANK(laps_times[[#This Row],[6]]),"DNF",CONCATENATE(RANK(rounds_cum_time[[#This Row],[6]],rounds_cum_time[6],1),"."))</f>
        <v>25.</v>
      </c>
      <c r="P29" s="130" t="str">
        <f>IF(ISBLANK(laps_times[[#This Row],[7]]),"DNF",CONCATENATE(RANK(rounds_cum_time[[#This Row],[7]],rounds_cum_time[7],1),"."))</f>
        <v>25.</v>
      </c>
      <c r="Q29" s="130" t="str">
        <f>IF(ISBLANK(laps_times[[#This Row],[8]]),"DNF",CONCATENATE(RANK(rounds_cum_time[[#This Row],[8]],rounds_cum_time[8],1),"."))</f>
        <v>24.</v>
      </c>
      <c r="R29" s="130" t="str">
        <f>IF(ISBLANK(laps_times[[#This Row],[9]]),"DNF",CONCATENATE(RANK(rounds_cum_time[[#This Row],[9]],rounds_cum_time[9],1),"."))</f>
        <v>24.</v>
      </c>
      <c r="S29" s="130" t="str">
        <f>IF(ISBLANK(laps_times[[#This Row],[10]]),"DNF",CONCATENATE(RANK(rounds_cum_time[[#This Row],[10]],rounds_cum_time[10],1),"."))</f>
        <v>24.</v>
      </c>
      <c r="T29" s="130" t="str">
        <f>IF(ISBLANK(laps_times[[#This Row],[11]]),"DNF",CONCATENATE(RANK(rounds_cum_time[[#This Row],[11]],rounds_cum_time[11],1),"."))</f>
        <v>25.</v>
      </c>
      <c r="U29" s="130" t="str">
        <f>IF(ISBLANK(laps_times[[#This Row],[12]]),"DNF",CONCATENATE(RANK(rounds_cum_time[[#This Row],[12]],rounds_cum_time[12],1),"."))</f>
        <v>24.</v>
      </c>
      <c r="V29" s="130" t="str">
        <f>IF(ISBLANK(laps_times[[#This Row],[13]]),"DNF",CONCATENATE(RANK(rounds_cum_time[[#This Row],[13]],rounds_cum_time[13],1),"."))</f>
        <v>24.</v>
      </c>
      <c r="W29" s="130" t="str">
        <f>IF(ISBLANK(laps_times[[#This Row],[14]]),"DNF",CONCATENATE(RANK(rounds_cum_time[[#This Row],[14]],rounds_cum_time[14],1),"."))</f>
        <v>27.</v>
      </c>
      <c r="X29" s="130" t="str">
        <f>IF(ISBLANK(laps_times[[#This Row],[15]]),"DNF",CONCATENATE(RANK(rounds_cum_time[[#This Row],[15]],rounds_cum_time[15],1),"."))</f>
        <v>26.</v>
      </c>
      <c r="Y29" s="130" t="str">
        <f>IF(ISBLANK(laps_times[[#This Row],[16]]),"DNF",CONCATENATE(RANK(rounds_cum_time[[#This Row],[16]],rounds_cum_time[16],1),"."))</f>
        <v>27.</v>
      </c>
      <c r="Z29" s="130" t="str">
        <f>IF(ISBLANK(laps_times[[#This Row],[17]]),"DNF",CONCATENATE(RANK(rounds_cum_time[[#This Row],[17]],rounds_cum_time[17],1),"."))</f>
        <v>26.</v>
      </c>
      <c r="AA29" s="130" t="str">
        <f>IF(ISBLANK(laps_times[[#This Row],[18]]),"DNF",CONCATENATE(RANK(rounds_cum_time[[#This Row],[18]],rounds_cum_time[18],1),"."))</f>
        <v>27.</v>
      </c>
      <c r="AB29" s="130" t="str">
        <f>IF(ISBLANK(laps_times[[#This Row],[19]]),"DNF",CONCATENATE(RANK(rounds_cum_time[[#This Row],[19]],rounds_cum_time[19],1),"."))</f>
        <v>27.</v>
      </c>
      <c r="AC29" s="130" t="str">
        <f>IF(ISBLANK(laps_times[[#This Row],[20]]),"DNF",CONCATENATE(RANK(rounds_cum_time[[#This Row],[20]],rounds_cum_time[20],1),"."))</f>
        <v>28.</v>
      </c>
      <c r="AD29" s="130" t="str">
        <f>IF(ISBLANK(laps_times[[#This Row],[21]]),"DNF",CONCATENATE(RANK(rounds_cum_time[[#This Row],[21]],rounds_cum_time[21],1),"."))</f>
        <v>28.</v>
      </c>
      <c r="AE29" s="130" t="str">
        <f>IF(ISBLANK(laps_times[[#This Row],[22]]),"DNF",CONCATENATE(RANK(rounds_cum_time[[#This Row],[22]],rounds_cum_time[22],1),"."))</f>
        <v>27.</v>
      </c>
      <c r="AF29" s="130" t="str">
        <f>IF(ISBLANK(laps_times[[#This Row],[23]]),"DNF",CONCATENATE(RANK(rounds_cum_time[[#This Row],[23]],rounds_cum_time[23],1),"."))</f>
        <v>27.</v>
      </c>
      <c r="AG29" s="130" t="str">
        <f>IF(ISBLANK(laps_times[[#This Row],[24]]),"DNF",CONCATENATE(RANK(rounds_cum_time[[#This Row],[24]],rounds_cum_time[24],1),"."))</f>
        <v>26.</v>
      </c>
      <c r="AH29" s="130" t="str">
        <f>IF(ISBLANK(laps_times[[#This Row],[25]]),"DNF",CONCATENATE(RANK(rounds_cum_time[[#This Row],[25]],rounds_cum_time[25],1),"."))</f>
        <v>26.</v>
      </c>
      <c r="AI29" s="130" t="str">
        <f>IF(ISBLANK(laps_times[[#This Row],[26]]),"DNF",CONCATENATE(RANK(rounds_cum_time[[#This Row],[26]],rounds_cum_time[26],1),"."))</f>
        <v>27.</v>
      </c>
      <c r="AJ29" s="130" t="str">
        <f>IF(ISBLANK(laps_times[[#This Row],[27]]),"DNF",CONCATENATE(RANK(rounds_cum_time[[#This Row],[27]],rounds_cum_time[27],1),"."))</f>
        <v>26.</v>
      </c>
      <c r="AK29" s="130" t="str">
        <f>IF(ISBLANK(laps_times[[#This Row],[28]]),"DNF",CONCATENATE(RANK(rounds_cum_time[[#This Row],[28]],rounds_cum_time[28],1),"."))</f>
        <v>26.</v>
      </c>
      <c r="AL29" s="130" t="str">
        <f>IF(ISBLANK(laps_times[[#This Row],[29]]),"DNF",CONCATENATE(RANK(rounds_cum_time[[#This Row],[29]],rounds_cum_time[29],1),"."))</f>
        <v>26.</v>
      </c>
      <c r="AM29" s="130" t="str">
        <f>IF(ISBLANK(laps_times[[#This Row],[30]]),"DNF",CONCATENATE(RANK(rounds_cum_time[[#This Row],[30]],rounds_cum_time[30],1),"."))</f>
        <v>27.</v>
      </c>
      <c r="AN29" s="130" t="str">
        <f>IF(ISBLANK(laps_times[[#This Row],[31]]),"DNF",CONCATENATE(RANK(rounds_cum_time[[#This Row],[31]],rounds_cum_time[31],1),"."))</f>
        <v>27.</v>
      </c>
      <c r="AO29" s="130" t="str">
        <f>IF(ISBLANK(laps_times[[#This Row],[32]]),"DNF",CONCATENATE(RANK(rounds_cum_time[[#This Row],[32]],rounds_cum_time[32],1),"."))</f>
        <v>27.</v>
      </c>
      <c r="AP29" s="130" t="str">
        <f>IF(ISBLANK(laps_times[[#This Row],[33]]),"DNF",CONCATENATE(RANK(rounds_cum_time[[#This Row],[33]],rounds_cum_time[33],1),"."))</f>
        <v>27.</v>
      </c>
      <c r="AQ29" s="130" t="str">
        <f>IF(ISBLANK(laps_times[[#This Row],[34]]),"DNF",CONCATENATE(RANK(rounds_cum_time[[#This Row],[34]],rounds_cum_time[34],1),"."))</f>
        <v>26.</v>
      </c>
      <c r="AR29" s="130" t="str">
        <f>IF(ISBLANK(laps_times[[#This Row],[35]]),"DNF",CONCATENATE(RANK(rounds_cum_time[[#This Row],[35]],rounds_cum_time[35],1),"."))</f>
        <v>27.</v>
      </c>
      <c r="AS29" s="130" t="str">
        <f>IF(ISBLANK(laps_times[[#This Row],[36]]),"DNF",CONCATENATE(RANK(rounds_cum_time[[#This Row],[36]],rounds_cum_time[36],1),"."))</f>
        <v>27.</v>
      </c>
      <c r="AT29" s="130" t="str">
        <f>IF(ISBLANK(laps_times[[#This Row],[37]]),"DNF",CONCATENATE(RANK(rounds_cum_time[[#This Row],[37]],rounds_cum_time[37],1),"."))</f>
        <v>25.</v>
      </c>
      <c r="AU29" s="130" t="str">
        <f>IF(ISBLANK(laps_times[[#This Row],[38]]),"DNF",CONCATENATE(RANK(rounds_cum_time[[#This Row],[38]],rounds_cum_time[38],1),"."))</f>
        <v>25.</v>
      </c>
      <c r="AV29" s="130" t="str">
        <f>IF(ISBLANK(laps_times[[#This Row],[39]]),"DNF",CONCATENATE(RANK(rounds_cum_time[[#This Row],[39]],rounds_cum_time[39],1),"."))</f>
        <v>25.</v>
      </c>
      <c r="AW29" s="130" t="str">
        <f>IF(ISBLANK(laps_times[[#This Row],[40]]),"DNF",CONCATENATE(RANK(rounds_cum_time[[#This Row],[40]],rounds_cum_time[40],1),"."))</f>
        <v>25.</v>
      </c>
      <c r="AX29" s="130" t="str">
        <f>IF(ISBLANK(laps_times[[#This Row],[41]]),"DNF",CONCATENATE(RANK(rounds_cum_time[[#This Row],[41]],rounds_cum_time[41],1),"."))</f>
        <v>24.</v>
      </c>
      <c r="AY29" s="130" t="str">
        <f>IF(ISBLANK(laps_times[[#This Row],[42]]),"DNF",CONCATENATE(RANK(rounds_cum_time[[#This Row],[42]],rounds_cum_time[42],1),"."))</f>
        <v>23.</v>
      </c>
      <c r="AZ29" s="130" t="str">
        <f>IF(ISBLANK(laps_times[[#This Row],[43]]),"DNF",CONCATENATE(RANK(rounds_cum_time[[#This Row],[43]],rounds_cum_time[43],1),"."))</f>
        <v>23.</v>
      </c>
      <c r="BA29" s="130" t="str">
        <f>IF(ISBLANK(laps_times[[#This Row],[44]]),"DNF",CONCATENATE(RANK(rounds_cum_time[[#This Row],[44]],rounds_cum_time[44],1),"."))</f>
        <v>23.</v>
      </c>
      <c r="BB29" s="130" t="str">
        <f>IF(ISBLANK(laps_times[[#This Row],[45]]),"DNF",CONCATENATE(RANK(rounds_cum_time[[#This Row],[45]],rounds_cum_time[45],1),"."))</f>
        <v>23.</v>
      </c>
      <c r="BC29" s="130" t="str">
        <f>IF(ISBLANK(laps_times[[#This Row],[46]]),"DNF",CONCATENATE(RANK(rounds_cum_time[[#This Row],[46]],rounds_cum_time[46],1),"."))</f>
        <v>24.</v>
      </c>
      <c r="BD29" s="130" t="str">
        <f>IF(ISBLANK(laps_times[[#This Row],[47]]),"DNF",CONCATENATE(RANK(rounds_cum_time[[#This Row],[47]],rounds_cum_time[47],1),"."))</f>
        <v>24.</v>
      </c>
      <c r="BE29" s="130" t="str">
        <f>IF(ISBLANK(laps_times[[#This Row],[48]]),"DNF",CONCATENATE(RANK(rounds_cum_time[[#This Row],[48]],rounds_cum_time[48],1),"."))</f>
        <v>24.</v>
      </c>
      <c r="BF29" s="130" t="str">
        <f>IF(ISBLANK(laps_times[[#This Row],[49]]),"DNF",CONCATENATE(RANK(rounds_cum_time[[#This Row],[49]],rounds_cum_time[49],1),"."))</f>
        <v>24.</v>
      </c>
      <c r="BG29" s="130" t="str">
        <f>IF(ISBLANK(laps_times[[#This Row],[50]]),"DNF",CONCATENATE(RANK(rounds_cum_time[[#This Row],[50]],rounds_cum_time[50],1),"."))</f>
        <v>24.</v>
      </c>
      <c r="BH29" s="130" t="str">
        <f>IF(ISBLANK(laps_times[[#This Row],[51]]),"DNF",CONCATENATE(RANK(rounds_cum_time[[#This Row],[51]],rounds_cum_time[51],1),"."))</f>
        <v>24.</v>
      </c>
      <c r="BI29" s="130" t="str">
        <f>IF(ISBLANK(laps_times[[#This Row],[52]]),"DNF",CONCATENATE(RANK(rounds_cum_time[[#This Row],[52]],rounds_cum_time[52],1),"."))</f>
        <v>25.</v>
      </c>
      <c r="BJ29" s="130" t="str">
        <f>IF(ISBLANK(laps_times[[#This Row],[53]]),"DNF",CONCATENATE(RANK(rounds_cum_time[[#This Row],[53]],rounds_cum_time[53],1),"."))</f>
        <v>25.</v>
      </c>
      <c r="BK29" s="130" t="str">
        <f>IF(ISBLANK(laps_times[[#This Row],[54]]),"DNF",CONCATENATE(RANK(rounds_cum_time[[#This Row],[54]],rounds_cum_time[54],1),"."))</f>
        <v>25.</v>
      </c>
      <c r="BL29" s="130" t="str">
        <f>IF(ISBLANK(laps_times[[#This Row],[55]]),"DNF",CONCATENATE(RANK(rounds_cum_time[[#This Row],[55]],rounds_cum_time[55],1),"."))</f>
        <v>25.</v>
      </c>
      <c r="BM29" s="130" t="str">
        <f>IF(ISBLANK(laps_times[[#This Row],[56]]),"DNF",CONCATENATE(RANK(rounds_cum_time[[#This Row],[56]],rounds_cum_time[56],1),"."))</f>
        <v>25.</v>
      </c>
      <c r="BN29" s="130" t="str">
        <f>IF(ISBLANK(laps_times[[#This Row],[57]]),"DNF",CONCATENATE(RANK(rounds_cum_time[[#This Row],[57]],rounds_cum_time[57],1),"."))</f>
        <v>25.</v>
      </c>
      <c r="BO29" s="130" t="str">
        <f>IF(ISBLANK(laps_times[[#This Row],[58]]),"DNF",CONCATENATE(RANK(rounds_cum_time[[#This Row],[58]],rounds_cum_time[58],1),"."))</f>
        <v>25.</v>
      </c>
      <c r="BP29" s="130" t="str">
        <f>IF(ISBLANK(laps_times[[#This Row],[59]]),"DNF",CONCATENATE(RANK(rounds_cum_time[[#This Row],[59]],rounds_cum_time[59],1),"."))</f>
        <v>25.</v>
      </c>
      <c r="BQ29" s="130" t="str">
        <f>IF(ISBLANK(laps_times[[#This Row],[60]]),"DNF",CONCATENATE(RANK(rounds_cum_time[[#This Row],[60]],rounds_cum_time[60],1),"."))</f>
        <v>26.</v>
      </c>
      <c r="BR29" s="130" t="str">
        <f>IF(ISBLANK(laps_times[[#This Row],[61]]),"DNF",CONCATENATE(RANK(rounds_cum_time[[#This Row],[61]],rounds_cum_time[61],1),"."))</f>
        <v>26.</v>
      </c>
      <c r="BS29" s="130" t="str">
        <f>IF(ISBLANK(laps_times[[#This Row],[62]]),"DNF",CONCATENATE(RANK(rounds_cum_time[[#This Row],[62]],rounds_cum_time[62],1),"."))</f>
        <v>26.</v>
      </c>
      <c r="BT29" s="131" t="str">
        <f>IF(ISBLANK(laps_times[[#This Row],[63]]),"DNF",CONCATENATE(RANK(rounds_cum_time[[#This Row],[63]],rounds_cum_time[63],1),"."))</f>
        <v>26.</v>
      </c>
      <c r="BU29" s="131" t="str">
        <f>IF(ISBLANK(laps_times[[#This Row],[64]]),"DNF",CONCATENATE(RANK(rounds_cum_time[[#This Row],[64]],rounds_cum_time[64],1),"."))</f>
        <v>26.</v>
      </c>
    </row>
    <row r="30" spans="2:73" x14ac:dyDescent="0.2">
      <c r="B30" s="124">
        <f>laps_times[[#This Row],[poř]]</f>
        <v>27</v>
      </c>
      <c r="C30" s="129">
        <f>laps_times[[#This Row],[s.č.]]</f>
        <v>79</v>
      </c>
      <c r="D30" s="125" t="str">
        <f>laps_times[[#This Row],[jméno]]</f>
        <v>Macek Tomáš</v>
      </c>
      <c r="E30" s="126">
        <f>laps_times[[#This Row],[roč]]</f>
        <v>1979</v>
      </c>
      <c r="F30" s="126" t="str">
        <f>laps_times[[#This Row],[kat]]</f>
        <v>M30</v>
      </c>
      <c r="G30" s="126">
        <f>laps_times[[#This Row],[poř_kat]]</f>
        <v>12</v>
      </c>
      <c r="H30" s="125" t="str">
        <f>IF(ISBLANK(laps_times[[#This Row],[klub]]),"-",laps_times[[#This Row],[klub]])</f>
        <v>AC Mageo</v>
      </c>
      <c r="I30" s="161">
        <f>laps_times[[#This Row],[celk. čas]]</f>
        <v>0.1407511574074074</v>
      </c>
      <c r="J30" s="130" t="str">
        <f>IF(ISBLANK(laps_times[[#This Row],[1]]),"DNF",CONCATENATE(RANK(rounds_cum_time[[#This Row],[1]],rounds_cum_time[1],1),"."))</f>
        <v>37.</v>
      </c>
      <c r="K30" s="130" t="str">
        <f>IF(ISBLANK(laps_times[[#This Row],[2]]),"DNF",CONCATENATE(RANK(rounds_cum_time[[#This Row],[2]],rounds_cum_time[2],1),"."))</f>
        <v>36.</v>
      </c>
      <c r="L30" s="130" t="str">
        <f>IF(ISBLANK(laps_times[[#This Row],[3]]),"DNF",CONCATENATE(RANK(rounds_cum_time[[#This Row],[3]],rounds_cum_time[3],1),"."))</f>
        <v>37.</v>
      </c>
      <c r="M30" s="130" t="str">
        <f>IF(ISBLANK(laps_times[[#This Row],[4]]),"DNF",CONCATENATE(RANK(rounds_cum_time[[#This Row],[4]],rounds_cum_time[4],1),"."))</f>
        <v>38.</v>
      </c>
      <c r="N30" s="130" t="str">
        <f>IF(ISBLANK(laps_times[[#This Row],[5]]),"DNF",CONCATENATE(RANK(rounds_cum_time[[#This Row],[5]],rounds_cum_time[5],1),"."))</f>
        <v>36.</v>
      </c>
      <c r="O30" s="130" t="str">
        <f>IF(ISBLANK(laps_times[[#This Row],[6]]),"DNF",CONCATENATE(RANK(rounds_cum_time[[#This Row],[6]],rounds_cum_time[6],1),"."))</f>
        <v>36.</v>
      </c>
      <c r="P30" s="130" t="str">
        <f>IF(ISBLANK(laps_times[[#This Row],[7]]),"DNF",CONCATENATE(RANK(rounds_cum_time[[#This Row],[7]],rounds_cum_time[7],1),"."))</f>
        <v>36.</v>
      </c>
      <c r="Q30" s="130" t="str">
        <f>IF(ISBLANK(laps_times[[#This Row],[8]]),"DNF",CONCATENATE(RANK(rounds_cum_time[[#This Row],[8]],rounds_cum_time[8],1),"."))</f>
        <v>34.</v>
      </c>
      <c r="R30" s="130" t="str">
        <f>IF(ISBLANK(laps_times[[#This Row],[9]]),"DNF",CONCATENATE(RANK(rounds_cum_time[[#This Row],[9]],rounds_cum_time[9],1),"."))</f>
        <v>34.</v>
      </c>
      <c r="S30" s="130" t="str">
        <f>IF(ISBLANK(laps_times[[#This Row],[10]]),"DNF",CONCATENATE(RANK(rounds_cum_time[[#This Row],[10]],rounds_cum_time[10],1),"."))</f>
        <v>33.</v>
      </c>
      <c r="T30" s="130" t="str">
        <f>IF(ISBLANK(laps_times[[#This Row],[11]]),"DNF",CONCATENATE(RANK(rounds_cum_time[[#This Row],[11]],rounds_cum_time[11],1),"."))</f>
        <v>33.</v>
      </c>
      <c r="U30" s="130" t="str">
        <f>IF(ISBLANK(laps_times[[#This Row],[12]]),"DNF",CONCATENATE(RANK(rounds_cum_time[[#This Row],[12]],rounds_cum_time[12],1),"."))</f>
        <v>33.</v>
      </c>
      <c r="V30" s="130" t="str">
        <f>IF(ISBLANK(laps_times[[#This Row],[13]]),"DNF",CONCATENATE(RANK(rounds_cum_time[[#This Row],[13]],rounds_cum_time[13],1),"."))</f>
        <v>33.</v>
      </c>
      <c r="W30" s="130" t="str">
        <f>IF(ISBLANK(laps_times[[#This Row],[14]]),"DNF",CONCATENATE(RANK(rounds_cum_time[[#This Row],[14]],rounds_cum_time[14],1),"."))</f>
        <v>32.</v>
      </c>
      <c r="X30" s="130" t="str">
        <f>IF(ISBLANK(laps_times[[#This Row],[15]]),"DNF",CONCATENATE(RANK(rounds_cum_time[[#This Row],[15]],rounds_cum_time[15],1),"."))</f>
        <v>32.</v>
      </c>
      <c r="Y30" s="130" t="str">
        <f>IF(ISBLANK(laps_times[[#This Row],[16]]),"DNF",CONCATENATE(RANK(rounds_cum_time[[#This Row],[16]],rounds_cum_time[16],1),"."))</f>
        <v>32.</v>
      </c>
      <c r="Z30" s="130" t="str">
        <f>IF(ISBLANK(laps_times[[#This Row],[17]]),"DNF",CONCATENATE(RANK(rounds_cum_time[[#This Row],[17]],rounds_cum_time[17],1),"."))</f>
        <v>32.</v>
      </c>
      <c r="AA30" s="130" t="str">
        <f>IF(ISBLANK(laps_times[[#This Row],[18]]),"DNF",CONCATENATE(RANK(rounds_cum_time[[#This Row],[18]],rounds_cum_time[18],1),"."))</f>
        <v>31.</v>
      </c>
      <c r="AB30" s="130" t="str">
        <f>IF(ISBLANK(laps_times[[#This Row],[19]]),"DNF",CONCATENATE(RANK(rounds_cum_time[[#This Row],[19]],rounds_cum_time[19],1),"."))</f>
        <v>31.</v>
      </c>
      <c r="AC30" s="130" t="str">
        <f>IF(ISBLANK(laps_times[[#This Row],[20]]),"DNF",CONCATENATE(RANK(rounds_cum_time[[#This Row],[20]],rounds_cum_time[20],1),"."))</f>
        <v>31.</v>
      </c>
      <c r="AD30" s="130" t="str">
        <f>IF(ISBLANK(laps_times[[#This Row],[21]]),"DNF",CONCATENATE(RANK(rounds_cum_time[[#This Row],[21]],rounds_cum_time[21],1),"."))</f>
        <v>31.</v>
      </c>
      <c r="AE30" s="130" t="str">
        <f>IF(ISBLANK(laps_times[[#This Row],[22]]),"DNF",CONCATENATE(RANK(rounds_cum_time[[#This Row],[22]],rounds_cum_time[22],1),"."))</f>
        <v>30.</v>
      </c>
      <c r="AF30" s="130" t="str">
        <f>IF(ISBLANK(laps_times[[#This Row],[23]]),"DNF",CONCATENATE(RANK(rounds_cum_time[[#This Row],[23]],rounds_cum_time[23],1),"."))</f>
        <v>30.</v>
      </c>
      <c r="AG30" s="130" t="str">
        <f>IF(ISBLANK(laps_times[[#This Row],[24]]),"DNF",CONCATENATE(RANK(rounds_cum_time[[#This Row],[24]],rounds_cum_time[24],1),"."))</f>
        <v>30.</v>
      </c>
      <c r="AH30" s="130" t="str">
        <f>IF(ISBLANK(laps_times[[#This Row],[25]]),"DNF",CONCATENATE(RANK(rounds_cum_time[[#This Row],[25]],rounds_cum_time[25],1),"."))</f>
        <v>29.</v>
      </c>
      <c r="AI30" s="130" t="str">
        <f>IF(ISBLANK(laps_times[[#This Row],[26]]),"DNF",CONCATENATE(RANK(rounds_cum_time[[#This Row],[26]],rounds_cum_time[26],1),"."))</f>
        <v>29.</v>
      </c>
      <c r="AJ30" s="130" t="str">
        <f>IF(ISBLANK(laps_times[[#This Row],[27]]),"DNF",CONCATENATE(RANK(rounds_cum_time[[#This Row],[27]],rounds_cum_time[27],1),"."))</f>
        <v>29.</v>
      </c>
      <c r="AK30" s="130" t="str">
        <f>IF(ISBLANK(laps_times[[#This Row],[28]]),"DNF",CONCATENATE(RANK(rounds_cum_time[[#This Row],[28]],rounds_cum_time[28],1),"."))</f>
        <v>29.</v>
      </c>
      <c r="AL30" s="130" t="str">
        <f>IF(ISBLANK(laps_times[[#This Row],[29]]),"DNF",CONCATENATE(RANK(rounds_cum_time[[#This Row],[29]],rounds_cum_time[29],1),"."))</f>
        <v>30.</v>
      </c>
      <c r="AM30" s="130" t="str">
        <f>IF(ISBLANK(laps_times[[#This Row],[30]]),"DNF",CONCATENATE(RANK(rounds_cum_time[[#This Row],[30]],rounds_cum_time[30],1),"."))</f>
        <v>30.</v>
      </c>
      <c r="AN30" s="130" t="str">
        <f>IF(ISBLANK(laps_times[[#This Row],[31]]),"DNF",CONCATENATE(RANK(rounds_cum_time[[#This Row],[31]],rounds_cum_time[31],1),"."))</f>
        <v>30.</v>
      </c>
      <c r="AO30" s="130" t="str">
        <f>IF(ISBLANK(laps_times[[#This Row],[32]]),"DNF",CONCATENATE(RANK(rounds_cum_time[[#This Row],[32]],rounds_cum_time[32],1),"."))</f>
        <v>29.</v>
      </c>
      <c r="AP30" s="130" t="str">
        <f>IF(ISBLANK(laps_times[[#This Row],[33]]),"DNF",CONCATENATE(RANK(rounds_cum_time[[#This Row],[33]],rounds_cum_time[33],1),"."))</f>
        <v>29.</v>
      </c>
      <c r="AQ30" s="130" t="str">
        <f>IF(ISBLANK(laps_times[[#This Row],[34]]),"DNF",CONCATENATE(RANK(rounds_cum_time[[#This Row],[34]],rounds_cum_time[34],1),"."))</f>
        <v>29.</v>
      </c>
      <c r="AR30" s="130" t="str">
        <f>IF(ISBLANK(laps_times[[#This Row],[35]]),"DNF",CONCATENATE(RANK(rounds_cum_time[[#This Row],[35]],rounds_cum_time[35],1),"."))</f>
        <v>29.</v>
      </c>
      <c r="AS30" s="130" t="str">
        <f>IF(ISBLANK(laps_times[[#This Row],[36]]),"DNF",CONCATENATE(RANK(rounds_cum_time[[#This Row],[36]],rounds_cum_time[36],1),"."))</f>
        <v>29.</v>
      </c>
      <c r="AT30" s="130" t="str">
        <f>IF(ISBLANK(laps_times[[#This Row],[37]]),"DNF",CONCATENATE(RANK(rounds_cum_time[[#This Row],[37]],rounds_cum_time[37],1),"."))</f>
        <v>29.</v>
      </c>
      <c r="AU30" s="130" t="str">
        <f>IF(ISBLANK(laps_times[[#This Row],[38]]),"DNF",CONCATENATE(RANK(rounds_cum_time[[#This Row],[38]],rounds_cum_time[38],1),"."))</f>
        <v>28.</v>
      </c>
      <c r="AV30" s="130" t="str">
        <f>IF(ISBLANK(laps_times[[#This Row],[39]]),"DNF",CONCATENATE(RANK(rounds_cum_time[[#This Row],[39]],rounds_cum_time[39],1),"."))</f>
        <v>28.</v>
      </c>
      <c r="AW30" s="130" t="str">
        <f>IF(ISBLANK(laps_times[[#This Row],[40]]),"DNF",CONCATENATE(RANK(rounds_cum_time[[#This Row],[40]],rounds_cum_time[40],1),"."))</f>
        <v>28.</v>
      </c>
      <c r="AX30" s="130" t="str">
        <f>IF(ISBLANK(laps_times[[#This Row],[41]]),"DNF",CONCATENATE(RANK(rounds_cum_time[[#This Row],[41]],rounds_cum_time[41],1),"."))</f>
        <v>28.</v>
      </c>
      <c r="AY30" s="130" t="str">
        <f>IF(ISBLANK(laps_times[[#This Row],[42]]),"DNF",CONCATENATE(RANK(rounds_cum_time[[#This Row],[42]],rounds_cum_time[42],1),"."))</f>
        <v>26.</v>
      </c>
      <c r="AZ30" s="130" t="str">
        <f>IF(ISBLANK(laps_times[[#This Row],[43]]),"DNF",CONCATENATE(RANK(rounds_cum_time[[#This Row],[43]],rounds_cum_time[43],1),"."))</f>
        <v>26.</v>
      </c>
      <c r="BA30" s="130" t="str">
        <f>IF(ISBLANK(laps_times[[#This Row],[44]]),"DNF",CONCATENATE(RANK(rounds_cum_time[[#This Row],[44]],rounds_cum_time[44],1),"."))</f>
        <v>26.</v>
      </c>
      <c r="BB30" s="130" t="str">
        <f>IF(ISBLANK(laps_times[[#This Row],[45]]),"DNF",CONCATENATE(RANK(rounds_cum_time[[#This Row],[45]],rounds_cum_time[45],1),"."))</f>
        <v>26.</v>
      </c>
      <c r="BC30" s="130" t="str">
        <f>IF(ISBLANK(laps_times[[#This Row],[46]]),"DNF",CONCATENATE(RANK(rounds_cum_time[[#This Row],[46]],rounds_cum_time[46],1),"."))</f>
        <v>26.</v>
      </c>
      <c r="BD30" s="130" t="str">
        <f>IF(ISBLANK(laps_times[[#This Row],[47]]),"DNF",CONCATENATE(RANK(rounds_cum_time[[#This Row],[47]],rounds_cum_time[47],1),"."))</f>
        <v>26.</v>
      </c>
      <c r="BE30" s="130" t="str">
        <f>IF(ISBLANK(laps_times[[#This Row],[48]]),"DNF",CONCATENATE(RANK(rounds_cum_time[[#This Row],[48]],rounds_cum_time[48],1),"."))</f>
        <v>26.</v>
      </c>
      <c r="BF30" s="130" t="str">
        <f>IF(ISBLANK(laps_times[[#This Row],[49]]),"DNF",CONCATENATE(RANK(rounds_cum_time[[#This Row],[49]],rounds_cum_time[49],1),"."))</f>
        <v>27.</v>
      </c>
      <c r="BG30" s="130" t="str">
        <f>IF(ISBLANK(laps_times[[#This Row],[50]]),"DNF",CONCATENATE(RANK(rounds_cum_time[[#This Row],[50]],rounds_cum_time[50],1),"."))</f>
        <v>27.</v>
      </c>
      <c r="BH30" s="130" t="str">
        <f>IF(ISBLANK(laps_times[[#This Row],[51]]),"DNF",CONCATENATE(RANK(rounds_cum_time[[#This Row],[51]],rounds_cum_time[51],1),"."))</f>
        <v>28.</v>
      </c>
      <c r="BI30" s="130" t="str">
        <f>IF(ISBLANK(laps_times[[#This Row],[52]]),"DNF",CONCATENATE(RANK(rounds_cum_time[[#This Row],[52]],rounds_cum_time[52],1),"."))</f>
        <v>27.</v>
      </c>
      <c r="BJ30" s="130" t="str">
        <f>IF(ISBLANK(laps_times[[#This Row],[53]]),"DNF",CONCATENATE(RANK(rounds_cum_time[[#This Row],[53]],rounds_cum_time[53],1),"."))</f>
        <v>27.</v>
      </c>
      <c r="BK30" s="130" t="str">
        <f>IF(ISBLANK(laps_times[[#This Row],[54]]),"DNF",CONCATENATE(RANK(rounds_cum_time[[#This Row],[54]],rounds_cum_time[54],1),"."))</f>
        <v>27.</v>
      </c>
      <c r="BL30" s="130" t="str">
        <f>IF(ISBLANK(laps_times[[#This Row],[55]]),"DNF",CONCATENATE(RANK(rounds_cum_time[[#This Row],[55]],rounds_cum_time[55],1),"."))</f>
        <v>27.</v>
      </c>
      <c r="BM30" s="130" t="str">
        <f>IF(ISBLANK(laps_times[[#This Row],[56]]),"DNF",CONCATENATE(RANK(rounds_cum_time[[#This Row],[56]],rounds_cum_time[56],1),"."))</f>
        <v>27.</v>
      </c>
      <c r="BN30" s="130" t="str">
        <f>IF(ISBLANK(laps_times[[#This Row],[57]]),"DNF",CONCATENATE(RANK(rounds_cum_time[[#This Row],[57]],rounds_cum_time[57],1),"."))</f>
        <v>27.</v>
      </c>
      <c r="BO30" s="130" t="str">
        <f>IF(ISBLANK(laps_times[[#This Row],[58]]),"DNF",CONCATENATE(RANK(rounds_cum_time[[#This Row],[58]],rounds_cum_time[58],1),"."))</f>
        <v>27.</v>
      </c>
      <c r="BP30" s="130" t="str">
        <f>IF(ISBLANK(laps_times[[#This Row],[59]]),"DNF",CONCATENATE(RANK(rounds_cum_time[[#This Row],[59]],rounds_cum_time[59],1),"."))</f>
        <v>27.</v>
      </c>
      <c r="BQ30" s="130" t="str">
        <f>IF(ISBLANK(laps_times[[#This Row],[60]]),"DNF",CONCATENATE(RANK(rounds_cum_time[[#This Row],[60]],rounds_cum_time[60],1),"."))</f>
        <v>27.</v>
      </c>
      <c r="BR30" s="130" t="str">
        <f>IF(ISBLANK(laps_times[[#This Row],[61]]),"DNF",CONCATENATE(RANK(rounds_cum_time[[#This Row],[61]],rounds_cum_time[61],1),"."))</f>
        <v>27.</v>
      </c>
      <c r="BS30" s="130" t="str">
        <f>IF(ISBLANK(laps_times[[#This Row],[62]]),"DNF",CONCATENATE(RANK(rounds_cum_time[[#This Row],[62]],rounds_cum_time[62],1),"."))</f>
        <v>27.</v>
      </c>
      <c r="BT30" s="131" t="str">
        <f>IF(ISBLANK(laps_times[[#This Row],[63]]),"DNF",CONCATENATE(RANK(rounds_cum_time[[#This Row],[63]],rounds_cum_time[63],1),"."))</f>
        <v>27.</v>
      </c>
      <c r="BU30" s="131" t="str">
        <f>IF(ISBLANK(laps_times[[#This Row],[64]]),"DNF",CONCATENATE(RANK(rounds_cum_time[[#This Row],[64]],rounds_cum_time[64],1),"."))</f>
        <v>27.</v>
      </c>
    </row>
    <row r="31" spans="2:73" x14ac:dyDescent="0.2">
      <c r="B31" s="124">
        <f>laps_times[[#This Row],[poř]]</f>
        <v>28</v>
      </c>
      <c r="C31" s="129">
        <f>laps_times[[#This Row],[s.č.]]</f>
        <v>13</v>
      </c>
      <c r="D31" s="125" t="str">
        <f>laps_times[[#This Row],[jméno]]</f>
        <v>Diviš Jiří</v>
      </c>
      <c r="E31" s="126">
        <f>laps_times[[#This Row],[roč]]</f>
        <v>1975</v>
      </c>
      <c r="F31" s="126" t="str">
        <f>laps_times[[#This Row],[kat]]</f>
        <v>M40</v>
      </c>
      <c r="G31" s="126">
        <f>laps_times[[#This Row],[poř_kat]]</f>
        <v>11</v>
      </c>
      <c r="H31" s="125" t="str">
        <f>IF(ISBLANK(laps_times[[#This Row],[klub]]),"-",laps_times[[#This Row],[klub]])</f>
        <v>CBC Team České Budějovice</v>
      </c>
      <c r="I31" s="161">
        <f>laps_times[[#This Row],[celk. čas]]</f>
        <v>0.14092013888888888</v>
      </c>
      <c r="J31" s="130" t="str">
        <f>IF(ISBLANK(laps_times[[#This Row],[1]]),"DNF",CONCATENATE(RANK(rounds_cum_time[[#This Row],[1]],rounds_cum_time[1],1),"."))</f>
        <v>24.</v>
      </c>
      <c r="K31" s="130" t="str">
        <f>IF(ISBLANK(laps_times[[#This Row],[2]]),"DNF",CONCATENATE(RANK(rounds_cum_time[[#This Row],[2]],rounds_cum_time[2],1),"."))</f>
        <v>25.</v>
      </c>
      <c r="L31" s="130" t="str">
        <f>IF(ISBLANK(laps_times[[#This Row],[3]]),"DNF",CONCATENATE(RANK(rounds_cum_time[[#This Row],[3]],rounds_cum_time[3],1),"."))</f>
        <v>24.</v>
      </c>
      <c r="M31" s="130" t="str">
        <f>IF(ISBLANK(laps_times[[#This Row],[4]]),"DNF",CONCATENATE(RANK(rounds_cum_time[[#This Row],[4]],rounds_cum_time[4],1),"."))</f>
        <v>25.</v>
      </c>
      <c r="N31" s="130" t="str">
        <f>IF(ISBLANK(laps_times[[#This Row],[5]]),"DNF",CONCATENATE(RANK(rounds_cum_time[[#This Row],[5]],rounds_cum_time[5],1),"."))</f>
        <v>25.</v>
      </c>
      <c r="O31" s="130" t="str">
        <f>IF(ISBLANK(laps_times[[#This Row],[6]]),"DNF",CONCATENATE(RANK(rounds_cum_time[[#This Row],[6]],rounds_cum_time[6],1),"."))</f>
        <v>24.</v>
      </c>
      <c r="P31" s="130" t="str">
        <f>IF(ISBLANK(laps_times[[#This Row],[7]]),"DNF",CONCATENATE(RANK(rounds_cum_time[[#This Row],[7]],rounds_cum_time[7],1),"."))</f>
        <v>24.</v>
      </c>
      <c r="Q31" s="130" t="str">
        <f>IF(ISBLANK(laps_times[[#This Row],[8]]),"DNF",CONCATENATE(RANK(rounds_cum_time[[#This Row],[8]],rounds_cum_time[8],1),"."))</f>
        <v>25.</v>
      </c>
      <c r="R31" s="130" t="str">
        <f>IF(ISBLANK(laps_times[[#This Row],[9]]),"DNF",CONCATENATE(RANK(rounds_cum_time[[#This Row],[9]],rounds_cum_time[9],1),"."))</f>
        <v>25.</v>
      </c>
      <c r="S31" s="130" t="str">
        <f>IF(ISBLANK(laps_times[[#This Row],[10]]),"DNF",CONCATENATE(RANK(rounds_cum_time[[#This Row],[10]],rounds_cum_time[10],1),"."))</f>
        <v>25.</v>
      </c>
      <c r="T31" s="130" t="str">
        <f>IF(ISBLANK(laps_times[[#This Row],[11]]),"DNF",CONCATENATE(RANK(rounds_cum_time[[#This Row],[11]],rounds_cum_time[11],1),"."))</f>
        <v>24.</v>
      </c>
      <c r="U31" s="130" t="str">
        <f>IF(ISBLANK(laps_times[[#This Row],[12]]),"DNF",CONCATENATE(RANK(rounds_cum_time[[#This Row],[12]],rounds_cum_time[12],1),"."))</f>
        <v>25.</v>
      </c>
      <c r="V31" s="130" t="str">
        <f>IF(ISBLANK(laps_times[[#This Row],[13]]),"DNF",CONCATENATE(RANK(rounds_cum_time[[#This Row],[13]],rounds_cum_time[13],1),"."))</f>
        <v>26.</v>
      </c>
      <c r="W31" s="130" t="str">
        <f>IF(ISBLANK(laps_times[[#This Row],[14]]),"DNF",CONCATENATE(RANK(rounds_cum_time[[#This Row],[14]],rounds_cum_time[14],1),"."))</f>
        <v>26.</v>
      </c>
      <c r="X31" s="130" t="str">
        <f>IF(ISBLANK(laps_times[[#This Row],[15]]),"DNF",CONCATENATE(RANK(rounds_cum_time[[#This Row],[15]],rounds_cum_time[15],1),"."))</f>
        <v>27.</v>
      </c>
      <c r="Y31" s="130" t="str">
        <f>IF(ISBLANK(laps_times[[#This Row],[16]]),"DNF",CONCATENATE(RANK(rounds_cum_time[[#This Row],[16]],rounds_cum_time[16],1),"."))</f>
        <v>26.</v>
      </c>
      <c r="Z31" s="130" t="str">
        <f>IF(ISBLANK(laps_times[[#This Row],[17]]),"DNF",CONCATENATE(RANK(rounds_cum_time[[#This Row],[17]],rounds_cum_time[17],1),"."))</f>
        <v>27.</v>
      </c>
      <c r="AA31" s="130" t="str">
        <f>IF(ISBLANK(laps_times[[#This Row],[18]]),"DNF",CONCATENATE(RANK(rounds_cum_time[[#This Row],[18]],rounds_cum_time[18],1),"."))</f>
        <v>26.</v>
      </c>
      <c r="AB31" s="130" t="str">
        <f>IF(ISBLANK(laps_times[[#This Row],[19]]),"DNF",CONCATENATE(RANK(rounds_cum_time[[#This Row],[19]],rounds_cum_time[19],1),"."))</f>
        <v>28.</v>
      </c>
      <c r="AC31" s="130" t="str">
        <f>IF(ISBLANK(laps_times[[#This Row],[20]]),"DNF",CONCATENATE(RANK(rounds_cum_time[[#This Row],[20]],rounds_cum_time[20],1),"."))</f>
        <v>27.</v>
      </c>
      <c r="AD31" s="130" t="str">
        <f>IF(ISBLANK(laps_times[[#This Row],[21]]),"DNF",CONCATENATE(RANK(rounds_cum_time[[#This Row],[21]],rounds_cum_time[21],1),"."))</f>
        <v>27.</v>
      </c>
      <c r="AE31" s="130" t="str">
        <f>IF(ISBLANK(laps_times[[#This Row],[22]]),"DNF",CONCATENATE(RANK(rounds_cum_time[[#This Row],[22]],rounds_cum_time[22],1),"."))</f>
        <v>28.</v>
      </c>
      <c r="AF31" s="130" t="str">
        <f>IF(ISBLANK(laps_times[[#This Row],[23]]),"DNF",CONCATENATE(RANK(rounds_cum_time[[#This Row],[23]],rounds_cum_time[23],1),"."))</f>
        <v>26.</v>
      </c>
      <c r="AG31" s="130" t="str">
        <f>IF(ISBLANK(laps_times[[#This Row],[24]]),"DNF",CONCATENATE(RANK(rounds_cum_time[[#This Row],[24]],rounds_cum_time[24],1),"."))</f>
        <v>27.</v>
      </c>
      <c r="AH31" s="130" t="str">
        <f>IF(ISBLANK(laps_times[[#This Row],[25]]),"DNF",CONCATENATE(RANK(rounds_cum_time[[#This Row],[25]],rounds_cum_time[25],1),"."))</f>
        <v>27.</v>
      </c>
      <c r="AI31" s="130" t="str">
        <f>IF(ISBLANK(laps_times[[#This Row],[26]]),"DNF",CONCATENATE(RANK(rounds_cum_time[[#This Row],[26]],rounds_cum_time[26],1),"."))</f>
        <v>26.</v>
      </c>
      <c r="AJ31" s="130" t="str">
        <f>IF(ISBLANK(laps_times[[#This Row],[27]]),"DNF",CONCATENATE(RANK(rounds_cum_time[[#This Row],[27]],rounds_cum_time[27],1),"."))</f>
        <v>27.</v>
      </c>
      <c r="AK31" s="130" t="str">
        <f>IF(ISBLANK(laps_times[[#This Row],[28]]),"DNF",CONCATENATE(RANK(rounds_cum_time[[#This Row],[28]],rounds_cum_time[28],1),"."))</f>
        <v>27.</v>
      </c>
      <c r="AL31" s="130" t="str">
        <f>IF(ISBLANK(laps_times[[#This Row],[29]]),"DNF",CONCATENATE(RANK(rounds_cum_time[[#This Row],[29]],rounds_cum_time[29],1),"."))</f>
        <v>27.</v>
      </c>
      <c r="AM31" s="130" t="str">
        <f>IF(ISBLANK(laps_times[[#This Row],[30]]),"DNF",CONCATENATE(RANK(rounds_cum_time[[#This Row],[30]],rounds_cum_time[30],1),"."))</f>
        <v>26.</v>
      </c>
      <c r="AN31" s="130" t="str">
        <f>IF(ISBLANK(laps_times[[#This Row],[31]]),"DNF",CONCATENATE(RANK(rounds_cum_time[[#This Row],[31]],rounds_cum_time[31],1),"."))</f>
        <v>26.</v>
      </c>
      <c r="AO31" s="130" t="str">
        <f>IF(ISBLANK(laps_times[[#This Row],[32]]),"DNF",CONCATENATE(RANK(rounds_cum_time[[#This Row],[32]],rounds_cum_time[32],1),"."))</f>
        <v>26.</v>
      </c>
      <c r="AP31" s="130" t="str">
        <f>IF(ISBLANK(laps_times[[#This Row],[33]]),"DNF",CONCATENATE(RANK(rounds_cum_time[[#This Row],[33]],rounds_cum_time[33],1),"."))</f>
        <v>26.</v>
      </c>
      <c r="AQ31" s="130" t="str">
        <f>IF(ISBLANK(laps_times[[#This Row],[34]]),"DNF",CONCATENATE(RANK(rounds_cum_time[[#This Row],[34]],rounds_cum_time[34],1),"."))</f>
        <v>27.</v>
      </c>
      <c r="AR31" s="130" t="str">
        <f>IF(ISBLANK(laps_times[[#This Row],[35]]),"DNF",CONCATENATE(RANK(rounds_cum_time[[#This Row],[35]],rounds_cum_time[35],1),"."))</f>
        <v>26.</v>
      </c>
      <c r="AS31" s="130" t="str">
        <f>IF(ISBLANK(laps_times[[#This Row],[36]]),"DNF",CONCATENATE(RANK(rounds_cum_time[[#This Row],[36]],rounds_cum_time[36],1),"."))</f>
        <v>26.</v>
      </c>
      <c r="AT31" s="130" t="str">
        <f>IF(ISBLANK(laps_times[[#This Row],[37]]),"DNF",CONCATENATE(RANK(rounds_cum_time[[#This Row],[37]],rounds_cum_time[37],1),"."))</f>
        <v>25.</v>
      </c>
      <c r="AU31" s="130" t="str">
        <f>IF(ISBLANK(laps_times[[#This Row],[38]]),"DNF",CONCATENATE(RANK(rounds_cum_time[[#This Row],[38]],rounds_cum_time[38],1),"."))</f>
        <v>24.</v>
      </c>
      <c r="AV31" s="130" t="str">
        <f>IF(ISBLANK(laps_times[[#This Row],[39]]),"DNF",CONCATENATE(RANK(rounds_cum_time[[#This Row],[39]],rounds_cum_time[39],1),"."))</f>
        <v>24.</v>
      </c>
      <c r="AW31" s="130" t="str">
        <f>IF(ISBLANK(laps_times[[#This Row],[40]]),"DNF",CONCATENATE(RANK(rounds_cum_time[[#This Row],[40]],rounds_cum_time[40],1),"."))</f>
        <v>24.</v>
      </c>
      <c r="AX31" s="130" t="str">
        <f>IF(ISBLANK(laps_times[[#This Row],[41]]),"DNF",CONCATENATE(RANK(rounds_cum_time[[#This Row],[41]],rounds_cum_time[41],1),"."))</f>
        <v>23.</v>
      </c>
      <c r="AY31" s="130" t="str">
        <f>IF(ISBLANK(laps_times[[#This Row],[42]]),"DNF",CONCATENATE(RANK(rounds_cum_time[[#This Row],[42]],rounds_cum_time[42],1),"."))</f>
        <v>24.</v>
      </c>
      <c r="AZ31" s="130" t="str">
        <f>IF(ISBLANK(laps_times[[#This Row],[43]]),"DNF",CONCATENATE(RANK(rounds_cum_time[[#This Row],[43]],rounds_cum_time[43],1),"."))</f>
        <v>24.</v>
      </c>
      <c r="BA31" s="130" t="str">
        <f>IF(ISBLANK(laps_times[[#This Row],[44]]),"DNF",CONCATENATE(RANK(rounds_cum_time[[#This Row],[44]],rounds_cum_time[44],1),"."))</f>
        <v>24.</v>
      </c>
      <c r="BB31" s="130" t="str">
        <f>IF(ISBLANK(laps_times[[#This Row],[45]]),"DNF",CONCATENATE(RANK(rounds_cum_time[[#This Row],[45]],rounds_cum_time[45],1),"."))</f>
        <v>25.</v>
      </c>
      <c r="BC31" s="130" t="str">
        <f>IF(ISBLANK(laps_times[[#This Row],[46]]),"DNF",CONCATENATE(RANK(rounds_cum_time[[#This Row],[46]],rounds_cum_time[46],1),"."))</f>
        <v>25.</v>
      </c>
      <c r="BD31" s="130" t="str">
        <f>IF(ISBLANK(laps_times[[#This Row],[47]]),"DNF",CONCATENATE(RANK(rounds_cum_time[[#This Row],[47]],rounds_cum_time[47],1),"."))</f>
        <v>25.</v>
      </c>
      <c r="BE31" s="130" t="str">
        <f>IF(ISBLANK(laps_times[[#This Row],[48]]),"DNF",CONCATENATE(RANK(rounds_cum_time[[#This Row],[48]],rounds_cum_time[48],1),"."))</f>
        <v>25.</v>
      </c>
      <c r="BF31" s="130" t="str">
        <f>IF(ISBLANK(laps_times[[#This Row],[49]]),"DNF",CONCATENATE(RANK(rounds_cum_time[[#This Row],[49]],rounds_cum_time[49],1),"."))</f>
        <v>25.</v>
      </c>
      <c r="BG31" s="130" t="str">
        <f>IF(ISBLANK(laps_times[[#This Row],[50]]),"DNF",CONCATENATE(RANK(rounds_cum_time[[#This Row],[50]],rounds_cum_time[50],1),"."))</f>
        <v>26.</v>
      </c>
      <c r="BH31" s="130" t="str">
        <f>IF(ISBLANK(laps_times[[#This Row],[51]]),"DNF",CONCATENATE(RANK(rounds_cum_time[[#This Row],[51]],rounds_cum_time[51],1),"."))</f>
        <v>26.</v>
      </c>
      <c r="BI31" s="130" t="str">
        <f>IF(ISBLANK(laps_times[[#This Row],[52]]),"DNF",CONCATENATE(RANK(rounds_cum_time[[#This Row],[52]],rounds_cum_time[52],1),"."))</f>
        <v>28.</v>
      </c>
      <c r="BJ31" s="130" t="str">
        <f>IF(ISBLANK(laps_times[[#This Row],[53]]),"DNF",CONCATENATE(RANK(rounds_cum_time[[#This Row],[53]],rounds_cum_time[53],1),"."))</f>
        <v>28.</v>
      </c>
      <c r="BK31" s="130" t="str">
        <f>IF(ISBLANK(laps_times[[#This Row],[54]]),"DNF",CONCATENATE(RANK(rounds_cum_time[[#This Row],[54]],rounds_cum_time[54],1),"."))</f>
        <v>28.</v>
      </c>
      <c r="BL31" s="130" t="str">
        <f>IF(ISBLANK(laps_times[[#This Row],[55]]),"DNF",CONCATENATE(RANK(rounds_cum_time[[#This Row],[55]],rounds_cum_time[55],1),"."))</f>
        <v>28.</v>
      </c>
      <c r="BM31" s="130" t="str">
        <f>IF(ISBLANK(laps_times[[#This Row],[56]]),"DNF",CONCATENATE(RANK(rounds_cum_time[[#This Row],[56]],rounds_cum_time[56],1),"."))</f>
        <v>28.</v>
      </c>
      <c r="BN31" s="130" t="str">
        <f>IF(ISBLANK(laps_times[[#This Row],[57]]),"DNF",CONCATENATE(RANK(rounds_cum_time[[#This Row],[57]],rounds_cum_time[57],1),"."))</f>
        <v>28.</v>
      </c>
      <c r="BO31" s="130" t="str">
        <f>IF(ISBLANK(laps_times[[#This Row],[58]]),"DNF",CONCATENATE(RANK(rounds_cum_time[[#This Row],[58]],rounds_cum_time[58],1),"."))</f>
        <v>28.</v>
      </c>
      <c r="BP31" s="130" t="str">
        <f>IF(ISBLANK(laps_times[[#This Row],[59]]),"DNF",CONCATENATE(RANK(rounds_cum_time[[#This Row],[59]],rounds_cum_time[59],1),"."))</f>
        <v>28.</v>
      </c>
      <c r="BQ31" s="130" t="str">
        <f>IF(ISBLANK(laps_times[[#This Row],[60]]),"DNF",CONCATENATE(RANK(rounds_cum_time[[#This Row],[60]],rounds_cum_time[60],1),"."))</f>
        <v>28.</v>
      </c>
      <c r="BR31" s="130" t="str">
        <f>IF(ISBLANK(laps_times[[#This Row],[61]]),"DNF",CONCATENATE(RANK(rounds_cum_time[[#This Row],[61]],rounds_cum_time[61],1),"."))</f>
        <v>28.</v>
      </c>
      <c r="BS31" s="130" t="str">
        <f>IF(ISBLANK(laps_times[[#This Row],[62]]),"DNF",CONCATENATE(RANK(rounds_cum_time[[#This Row],[62]],rounds_cum_time[62],1),"."))</f>
        <v>28.</v>
      </c>
      <c r="BT31" s="131" t="str">
        <f>IF(ISBLANK(laps_times[[#This Row],[63]]),"DNF",CONCATENATE(RANK(rounds_cum_time[[#This Row],[63]],rounds_cum_time[63],1),"."))</f>
        <v>28.</v>
      </c>
      <c r="BU31" s="131" t="str">
        <f>IF(ISBLANK(laps_times[[#This Row],[64]]),"DNF",CONCATENATE(RANK(rounds_cum_time[[#This Row],[64]],rounds_cum_time[64],1),"."))</f>
        <v>28.</v>
      </c>
    </row>
    <row r="32" spans="2:73" x14ac:dyDescent="0.2">
      <c r="B32" s="124">
        <f>laps_times[[#This Row],[poř]]</f>
        <v>29</v>
      </c>
      <c r="C32" s="129">
        <f>laps_times[[#This Row],[s.č.]]</f>
        <v>119</v>
      </c>
      <c r="D32" s="125" t="str">
        <f>laps_times[[#This Row],[jméno]]</f>
        <v>Švanda Petr</v>
      </c>
      <c r="E32" s="126">
        <f>laps_times[[#This Row],[roč]]</f>
        <v>1967</v>
      </c>
      <c r="F32" s="126" t="str">
        <f>laps_times[[#This Row],[kat]]</f>
        <v>M50</v>
      </c>
      <c r="G32" s="126">
        <f>laps_times[[#This Row],[poř_kat]]</f>
        <v>4</v>
      </c>
      <c r="H32" s="125" t="str">
        <f>IF(ISBLANK(laps_times[[#This Row],[klub]]),"-",laps_times[[#This Row],[klub]])</f>
        <v>MK Kladno &amp; iThinkBeer</v>
      </c>
      <c r="I32" s="161">
        <f>laps_times[[#This Row],[celk. čas]]</f>
        <v>0.14093055555555556</v>
      </c>
      <c r="J32" s="130" t="str">
        <f>IF(ISBLANK(laps_times[[#This Row],[1]]),"DNF",CONCATENATE(RANK(rounds_cum_time[[#This Row],[1]],rounds_cum_time[1],1),"."))</f>
        <v>59.</v>
      </c>
      <c r="K32" s="130" t="str">
        <f>IF(ISBLANK(laps_times[[#This Row],[2]]),"DNF",CONCATENATE(RANK(rounds_cum_time[[#This Row],[2]],rounds_cum_time[2],1),"."))</f>
        <v>65.</v>
      </c>
      <c r="L32" s="130" t="str">
        <f>IF(ISBLANK(laps_times[[#This Row],[3]]),"DNF",CONCATENATE(RANK(rounds_cum_time[[#This Row],[3]],rounds_cum_time[3],1),"."))</f>
        <v>65.</v>
      </c>
      <c r="M32" s="130" t="str">
        <f>IF(ISBLANK(laps_times[[#This Row],[4]]),"DNF",CONCATENATE(RANK(rounds_cum_time[[#This Row],[4]],rounds_cum_time[4],1),"."))</f>
        <v>63.</v>
      </c>
      <c r="N32" s="130" t="str">
        <f>IF(ISBLANK(laps_times[[#This Row],[5]]),"DNF",CONCATENATE(RANK(rounds_cum_time[[#This Row],[5]],rounds_cum_time[5],1),"."))</f>
        <v>62.</v>
      </c>
      <c r="O32" s="130" t="str">
        <f>IF(ISBLANK(laps_times[[#This Row],[6]]),"DNF",CONCATENATE(RANK(rounds_cum_time[[#This Row],[6]],rounds_cum_time[6],1),"."))</f>
        <v>58.</v>
      </c>
      <c r="P32" s="130" t="str">
        <f>IF(ISBLANK(laps_times[[#This Row],[7]]),"DNF",CONCATENATE(RANK(rounds_cum_time[[#This Row],[7]],rounds_cum_time[7],1),"."))</f>
        <v>54.</v>
      </c>
      <c r="Q32" s="130" t="str">
        <f>IF(ISBLANK(laps_times[[#This Row],[8]]),"DNF",CONCATENATE(RANK(rounds_cum_time[[#This Row],[8]],rounds_cum_time[8],1),"."))</f>
        <v>54.</v>
      </c>
      <c r="R32" s="130" t="str">
        <f>IF(ISBLANK(laps_times[[#This Row],[9]]),"DNF",CONCATENATE(RANK(rounds_cum_time[[#This Row],[9]],rounds_cum_time[9],1),"."))</f>
        <v>49.</v>
      </c>
      <c r="S32" s="130" t="str">
        <f>IF(ISBLANK(laps_times[[#This Row],[10]]),"DNF",CONCATENATE(RANK(rounds_cum_time[[#This Row],[10]],rounds_cum_time[10],1),"."))</f>
        <v>48.</v>
      </c>
      <c r="T32" s="130" t="str">
        <f>IF(ISBLANK(laps_times[[#This Row],[11]]),"DNF",CONCATENATE(RANK(rounds_cum_time[[#This Row],[11]],rounds_cum_time[11],1),"."))</f>
        <v>46.</v>
      </c>
      <c r="U32" s="130" t="str">
        <f>IF(ISBLANK(laps_times[[#This Row],[12]]),"DNF",CONCATENATE(RANK(rounds_cum_time[[#This Row],[12]],rounds_cum_time[12],1),"."))</f>
        <v>45.</v>
      </c>
      <c r="V32" s="130" t="str">
        <f>IF(ISBLANK(laps_times[[#This Row],[13]]),"DNF",CONCATENATE(RANK(rounds_cum_time[[#This Row],[13]],rounds_cum_time[13],1),"."))</f>
        <v>46.</v>
      </c>
      <c r="W32" s="130" t="str">
        <f>IF(ISBLANK(laps_times[[#This Row],[14]]),"DNF",CONCATENATE(RANK(rounds_cum_time[[#This Row],[14]],rounds_cum_time[14],1),"."))</f>
        <v>44.</v>
      </c>
      <c r="X32" s="130" t="str">
        <f>IF(ISBLANK(laps_times[[#This Row],[15]]),"DNF",CONCATENATE(RANK(rounds_cum_time[[#This Row],[15]],rounds_cum_time[15],1),"."))</f>
        <v>45.</v>
      </c>
      <c r="Y32" s="130" t="str">
        <f>IF(ISBLANK(laps_times[[#This Row],[16]]),"DNF",CONCATENATE(RANK(rounds_cum_time[[#This Row],[16]],rounds_cum_time[16],1),"."))</f>
        <v>45.</v>
      </c>
      <c r="Z32" s="130" t="str">
        <f>IF(ISBLANK(laps_times[[#This Row],[17]]),"DNF",CONCATENATE(RANK(rounds_cum_time[[#This Row],[17]],rounds_cum_time[17],1),"."))</f>
        <v>42.</v>
      </c>
      <c r="AA32" s="130" t="str">
        <f>IF(ISBLANK(laps_times[[#This Row],[18]]),"DNF",CONCATENATE(RANK(rounds_cum_time[[#This Row],[18]],rounds_cum_time[18],1),"."))</f>
        <v>42.</v>
      </c>
      <c r="AB32" s="130" t="str">
        <f>IF(ISBLANK(laps_times[[#This Row],[19]]),"DNF",CONCATENATE(RANK(rounds_cum_time[[#This Row],[19]],rounds_cum_time[19],1),"."))</f>
        <v>42.</v>
      </c>
      <c r="AC32" s="130" t="str">
        <f>IF(ISBLANK(laps_times[[#This Row],[20]]),"DNF",CONCATENATE(RANK(rounds_cum_time[[#This Row],[20]],rounds_cum_time[20],1),"."))</f>
        <v>43.</v>
      </c>
      <c r="AD32" s="130" t="str">
        <f>IF(ISBLANK(laps_times[[#This Row],[21]]),"DNF",CONCATENATE(RANK(rounds_cum_time[[#This Row],[21]],rounds_cum_time[21],1),"."))</f>
        <v>44.</v>
      </c>
      <c r="AE32" s="130" t="str">
        <f>IF(ISBLANK(laps_times[[#This Row],[22]]),"DNF",CONCATENATE(RANK(rounds_cum_time[[#This Row],[22]],rounds_cum_time[22],1),"."))</f>
        <v>43.</v>
      </c>
      <c r="AF32" s="130" t="str">
        <f>IF(ISBLANK(laps_times[[#This Row],[23]]),"DNF",CONCATENATE(RANK(rounds_cum_time[[#This Row],[23]],rounds_cum_time[23],1),"."))</f>
        <v>43.</v>
      </c>
      <c r="AG32" s="130" t="str">
        <f>IF(ISBLANK(laps_times[[#This Row],[24]]),"DNF",CONCATENATE(RANK(rounds_cum_time[[#This Row],[24]],rounds_cum_time[24],1),"."))</f>
        <v>42.</v>
      </c>
      <c r="AH32" s="130" t="str">
        <f>IF(ISBLANK(laps_times[[#This Row],[25]]),"DNF",CONCATENATE(RANK(rounds_cum_time[[#This Row],[25]],rounds_cum_time[25],1),"."))</f>
        <v>42.</v>
      </c>
      <c r="AI32" s="130" t="str">
        <f>IF(ISBLANK(laps_times[[#This Row],[26]]),"DNF",CONCATENATE(RANK(rounds_cum_time[[#This Row],[26]],rounds_cum_time[26],1),"."))</f>
        <v>42.</v>
      </c>
      <c r="AJ32" s="130" t="str">
        <f>IF(ISBLANK(laps_times[[#This Row],[27]]),"DNF",CONCATENATE(RANK(rounds_cum_time[[#This Row],[27]],rounds_cum_time[27],1),"."))</f>
        <v>42.</v>
      </c>
      <c r="AK32" s="130" t="str">
        <f>IF(ISBLANK(laps_times[[#This Row],[28]]),"DNF",CONCATENATE(RANK(rounds_cum_time[[#This Row],[28]],rounds_cum_time[28],1),"."))</f>
        <v>42.</v>
      </c>
      <c r="AL32" s="130" t="str">
        <f>IF(ISBLANK(laps_times[[#This Row],[29]]),"DNF",CONCATENATE(RANK(rounds_cum_time[[#This Row],[29]],rounds_cum_time[29],1),"."))</f>
        <v>42.</v>
      </c>
      <c r="AM32" s="130" t="str">
        <f>IF(ISBLANK(laps_times[[#This Row],[30]]),"DNF",CONCATENATE(RANK(rounds_cum_time[[#This Row],[30]],rounds_cum_time[30],1),"."))</f>
        <v>42.</v>
      </c>
      <c r="AN32" s="130" t="str">
        <f>IF(ISBLANK(laps_times[[#This Row],[31]]),"DNF",CONCATENATE(RANK(rounds_cum_time[[#This Row],[31]],rounds_cum_time[31],1),"."))</f>
        <v>42.</v>
      </c>
      <c r="AO32" s="130" t="str">
        <f>IF(ISBLANK(laps_times[[#This Row],[32]]),"DNF",CONCATENATE(RANK(rounds_cum_time[[#This Row],[32]],rounds_cum_time[32],1),"."))</f>
        <v>41.</v>
      </c>
      <c r="AP32" s="130" t="str">
        <f>IF(ISBLANK(laps_times[[#This Row],[33]]),"DNF",CONCATENATE(RANK(rounds_cum_time[[#This Row],[33]],rounds_cum_time[33],1),"."))</f>
        <v>41.</v>
      </c>
      <c r="AQ32" s="130" t="str">
        <f>IF(ISBLANK(laps_times[[#This Row],[34]]),"DNF",CONCATENATE(RANK(rounds_cum_time[[#This Row],[34]],rounds_cum_time[34],1),"."))</f>
        <v>40.</v>
      </c>
      <c r="AR32" s="130" t="str">
        <f>IF(ISBLANK(laps_times[[#This Row],[35]]),"DNF",CONCATENATE(RANK(rounds_cum_time[[#This Row],[35]],rounds_cum_time[35],1),"."))</f>
        <v>40.</v>
      </c>
      <c r="AS32" s="130" t="str">
        <f>IF(ISBLANK(laps_times[[#This Row],[36]]),"DNF",CONCATENATE(RANK(rounds_cum_time[[#This Row],[36]],rounds_cum_time[36],1),"."))</f>
        <v>40.</v>
      </c>
      <c r="AT32" s="130" t="str">
        <f>IF(ISBLANK(laps_times[[#This Row],[37]]),"DNF",CONCATENATE(RANK(rounds_cum_time[[#This Row],[37]],rounds_cum_time[37],1),"."))</f>
        <v>40.</v>
      </c>
      <c r="AU32" s="130" t="str">
        <f>IF(ISBLANK(laps_times[[#This Row],[38]]),"DNF",CONCATENATE(RANK(rounds_cum_time[[#This Row],[38]],rounds_cum_time[38],1),"."))</f>
        <v>39.</v>
      </c>
      <c r="AV32" s="130" t="str">
        <f>IF(ISBLANK(laps_times[[#This Row],[39]]),"DNF",CONCATENATE(RANK(rounds_cum_time[[#This Row],[39]],rounds_cum_time[39],1),"."))</f>
        <v>39.</v>
      </c>
      <c r="AW32" s="130" t="str">
        <f>IF(ISBLANK(laps_times[[#This Row],[40]]),"DNF",CONCATENATE(RANK(rounds_cum_time[[#This Row],[40]],rounds_cum_time[40],1),"."))</f>
        <v>39.</v>
      </c>
      <c r="AX32" s="130" t="str">
        <f>IF(ISBLANK(laps_times[[#This Row],[41]]),"DNF",CONCATENATE(RANK(rounds_cum_time[[#This Row],[41]],rounds_cum_time[41],1),"."))</f>
        <v>38.</v>
      </c>
      <c r="AY32" s="130" t="str">
        <f>IF(ISBLANK(laps_times[[#This Row],[42]]),"DNF",CONCATENATE(RANK(rounds_cum_time[[#This Row],[42]],rounds_cum_time[42],1),"."))</f>
        <v>38.</v>
      </c>
      <c r="AZ32" s="130" t="str">
        <f>IF(ISBLANK(laps_times[[#This Row],[43]]),"DNF",CONCATENATE(RANK(rounds_cum_time[[#This Row],[43]],rounds_cum_time[43],1),"."))</f>
        <v>37.</v>
      </c>
      <c r="BA32" s="130" t="str">
        <f>IF(ISBLANK(laps_times[[#This Row],[44]]),"DNF",CONCATENATE(RANK(rounds_cum_time[[#This Row],[44]],rounds_cum_time[44],1),"."))</f>
        <v>37.</v>
      </c>
      <c r="BB32" s="130" t="str">
        <f>IF(ISBLANK(laps_times[[#This Row],[45]]),"DNF",CONCATENATE(RANK(rounds_cum_time[[#This Row],[45]],rounds_cum_time[45],1),"."))</f>
        <v>37.</v>
      </c>
      <c r="BC32" s="130" t="str">
        <f>IF(ISBLANK(laps_times[[#This Row],[46]]),"DNF",CONCATENATE(RANK(rounds_cum_time[[#This Row],[46]],rounds_cum_time[46],1),"."))</f>
        <v>37.</v>
      </c>
      <c r="BD32" s="130" t="str">
        <f>IF(ISBLANK(laps_times[[#This Row],[47]]),"DNF",CONCATENATE(RANK(rounds_cum_time[[#This Row],[47]],rounds_cum_time[47],1),"."))</f>
        <v>36.</v>
      </c>
      <c r="BE32" s="130" t="str">
        <f>IF(ISBLANK(laps_times[[#This Row],[48]]),"DNF",CONCATENATE(RANK(rounds_cum_time[[#This Row],[48]],rounds_cum_time[48],1),"."))</f>
        <v>36.</v>
      </c>
      <c r="BF32" s="130" t="str">
        <f>IF(ISBLANK(laps_times[[#This Row],[49]]),"DNF",CONCATENATE(RANK(rounds_cum_time[[#This Row],[49]],rounds_cum_time[49],1),"."))</f>
        <v>33.</v>
      </c>
      <c r="BG32" s="130" t="str">
        <f>IF(ISBLANK(laps_times[[#This Row],[50]]),"DNF",CONCATENATE(RANK(rounds_cum_time[[#This Row],[50]],rounds_cum_time[50],1),"."))</f>
        <v>32.</v>
      </c>
      <c r="BH32" s="130" t="str">
        <f>IF(ISBLANK(laps_times[[#This Row],[51]]),"DNF",CONCATENATE(RANK(rounds_cum_time[[#This Row],[51]],rounds_cum_time[51],1),"."))</f>
        <v>32.</v>
      </c>
      <c r="BI32" s="130" t="str">
        <f>IF(ISBLANK(laps_times[[#This Row],[52]]),"DNF",CONCATENATE(RANK(rounds_cum_time[[#This Row],[52]],rounds_cum_time[52],1),"."))</f>
        <v>32.</v>
      </c>
      <c r="BJ32" s="130" t="str">
        <f>IF(ISBLANK(laps_times[[#This Row],[53]]),"DNF",CONCATENATE(RANK(rounds_cum_time[[#This Row],[53]],rounds_cum_time[53],1),"."))</f>
        <v>32.</v>
      </c>
      <c r="BK32" s="130" t="str">
        <f>IF(ISBLANK(laps_times[[#This Row],[54]]),"DNF",CONCATENATE(RANK(rounds_cum_time[[#This Row],[54]],rounds_cum_time[54],1),"."))</f>
        <v>32.</v>
      </c>
      <c r="BL32" s="130" t="str">
        <f>IF(ISBLANK(laps_times[[#This Row],[55]]),"DNF",CONCATENATE(RANK(rounds_cum_time[[#This Row],[55]],rounds_cum_time[55],1),"."))</f>
        <v>32.</v>
      </c>
      <c r="BM32" s="130" t="str">
        <f>IF(ISBLANK(laps_times[[#This Row],[56]]),"DNF",CONCATENATE(RANK(rounds_cum_time[[#This Row],[56]],rounds_cum_time[56],1),"."))</f>
        <v>32.</v>
      </c>
      <c r="BN32" s="130" t="str">
        <f>IF(ISBLANK(laps_times[[#This Row],[57]]),"DNF",CONCATENATE(RANK(rounds_cum_time[[#This Row],[57]],rounds_cum_time[57],1),"."))</f>
        <v>30.</v>
      </c>
      <c r="BO32" s="130" t="str">
        <f>IF(ISBLANK(laps_times[[#This Row],[58]]),"DNF",CONCATENATE(RANK(rounds_cum_time[[#This Row],[58]],rounds_cum_time[58],1),"."))</f>
        <v>30.</v>
      </c>
      <c r="BP32" s="130" t="str">
        <f>IF(ISBLANK(laps_times[[#This Row],[59]]),"DNF",CONCATENATE(RANK(rounds_cum_time[[#This Row],[59]],rounds_cum_time[59],1),"."))</f>
        <v>30.</v>
      </c>
      <c r="BQ32" s="130" t="str">
        <f>IF(ISBLANK(laps_times[[#This Row],[60]]),"DNF",CONCATENATE(RANK(rounds_cum_time[[#This Row],[60]],rounds_cum_time[60],1),"."))</f>
        <v>30.</v>
      </c>
      <c r="BR32" s="130" t="str">
        <f>IF(ISBLANK(laps_times[[#This Row],[61]]),"DNF",CONCATENATE(RANK(rounds_cum_time[[#This Row],[61]],rounds_cum_time[61],1),"."))</f>
        <v>29.</v>
      </c>
      <c r="BS32" s="130" t="str">
        <f>IF(ISBLANK(laps_times[[#This Row],[62]]),"DNF",CONCATENATE(RANK(rounds_cum_time[[#This Row],[62]],rounds_cum_time[62],1),"."))</f>
        <v>29.</v>
      </c>
      <c r="BT32" s="131" t="str">
        <f>IF(ISBLANK(laps_times[[#This Row],[63]]),"DNF",CONCATENATE(RANK(rounds_cum_time[[#This Row],[63]],rounds_cum_time[63],1),"."))</f>
        <v>29.</v>
      </c>
      <c r="BU32" s="131" t="str">
        <f>IF(ISBLANK(laps_times[[#This Row],[64]]),"DNF",CONCATENATE(RANK(rounds_cum_time[[#This Row],[64]],rounds_cum_time[64],1),"."))</f>
        <v>29.</v>
      </c>
    </row>
    <row r="33" spans="2:73" x14ac:dyDescent="0.2">
      <c r="B33" s="124">
        <f>laps_times[[#This Row],[poř]]</f>
        <v>30</v>
      </c>
      <c r="C33" s="129">
        <f>laps_times[[#This Row],[s.č.]]</f>
        <v>101</v>
      </c>
      <c r="D33" s="125" t="str">
        <f>laps_times[[#This Row],[jméno]]</f>
        <v>Pur Václav</v>
      </c>
      <c r="E33" s="126">
        <f>laps_times[[#This Row],[roč]]</f>
        <v>1955</v>
      </c>
      <c r="F33" s="126" t="str">
        <f>laps_times[[#This Row],[kat]]</f>
        <v>M60</v>
      </c>
      <c r="G33" s="126">
        <f>laps_times[[#This Row],[poř_kat]]</f>
        <v>1</v>
      </c>
      <c r="H33" s="125" t="str">
        <f>IF(ISBLANK(laps_times[[#This Row],[klub]]),"-",laps_times[[#This Row],[klub]])</f>
        <v>Šumerk</v>
      </c>
      <c r="I33" s="161">
        <f>laps_times[[#This Row],[celk. čas]]</f>
        <v>0.14246990740740742</v>
      </c>
      <c r="J33" s="130" t="str">
        <f>IF(ISBLANK(laps_times[[#This Row],[1]]),"DNF",CONCATENATE(RANK(rounds_cum_time[[#This Row],[1]],rounds_cum_time[1],1),"."))</f>
        <v>40.</v>
      </c>
      <c r="K33" s="130" t="str">
        <f>IF(ISBLANK(laps_times[[#This Row],[2]]),"DNF",CONCATENATE(RANK(rounds_cum_time[[#This Row],[2]],rounds_cum_time[2],1),"."))</f>
        <v>41.</v>
      </c>
      <c r="L33" s="130" t="str">
        <f>IF(ISBLANK(laps_times[[#This Row],[3]]),"DNF",CONCATENATE(RANK(rounds_cum_time[[#This Row],[3]],rounds_cum_time[3],1),"."))</f>
        <v>40.</v>
      </c>
      <c r="M33" s="130" t="str">
        <f>IF(ISBLANK(laps_times[[#This Row],[4]]),"DNF",CONCATENATE(RANK(rounds_cum_time[[#This Row],[4]],rounds_cum_time[4],1),"."))</f>
        <v>40.</v>
      </c>
      <c r="N33" s="130" t="str">
        <f>IF(ISBLANK(laps_times[[#This Row],[5]]),"DNF",CONCATENATE(RANK(rounds_cum_time[[#This Row],[5]],rounds_cum_time[5],1),"."))</f>
        <v>39.</v>
      </c>
      <c r="O33" s="130" t="str">
        <f>IF(ISBLANK(laps_times[[#This Row],[6]]),"DNF",CONCATENATE(RANK(rounds_cum_time[[#This Row],[6]],rounds_cum_time[6],1),"."))</f>
        <v>39.</v>
      </c>
      <c r="P33" s="130" t="str">
        <f>IF(ISBLANK(laps_times[[#This Row],[7]]),"DNF",CONCATENATE(RANK(rounds_cum_time[[#This Row],[7]],rounds_cum_time[7],1),"."))</f>
        <v>38.</v>
      </c>
      <c r="Q33" s="130" t="str">
        <f>IF(ISBLANK(laps_times[[#This Row],[8]]),"DNF",CONCATENATE(RANK(rounds_cum_time[[#This Row],[8]],rounds_cum_time[8],1),"."))</f>
        <v>37.</v>
      </c>
      <c r="R33" s="130" t="str">
        <f>IF(ISBLANK(laps_times[[#This Row],[9]]),"DNF",CONCATENATE(RANK(rounds_cum_time[[#This Row],[9]],rounds_cum_time[9],1),"."))</f>
        <v>37.</v>
      </c>
      <c r="S33" s="130" t="str">
        <f>IF(ISBLANK(laps_times[[#This Row],[10]]),"DNF",CONCATENATE(RANK(rounds_cum_time[[#This Row],[10]],rounds_cum_time[10],1),"."))</f>
        <v>36.</v>
      </c>
      <c r="T33" s="130" t="str">
        <f>IF(ISBLANK(laps_times[[#This Row],[11]]),"DNF",CONCATENATE(RANK(rounds_cum_time[[#This Row],[11]],rounds_cum_time[11],1),"."))</f>
        <v>36.</v>
      </c>
      <c r="U33" s="130" t="str">
        <f>IF(ISBLANK(laps_times[[#This Row],[12]]),"DNF",CONCATENATE(RANK(rounds_cum_time[[#This Row],[12]],rounds_cum_time[12],1),"."))</f>
        <v>36.</v>
      </c>
      <c r="V33" s="130" t="str">
        <f>IF(ISBLANK(laps_times[[#This Row],[13]]),"DNF",CONCATENATE(RANK(rounds_cum_time[[#This Row],[13]],rounds_cum_time[13],1),"."))</f>
        <v>36.</v>
      </c>
      <c r="W33" s="130" t="str">
        <f>IF(ISBLANK(laps_times[[#This Row],[14]]),"DNF",CONCATENATE(RANK(rounds_cum_time[[#This Row],[14]],rounds_cum_time[14],1),"."))</f>
        <v>35.</v>
      </c>
      <c r="X33" s="130" t="str">
        <f>IF(ISBLANK(laps_times[[#This Row],[15]]),"DNF",CONCATENATE(RANK(rounds_cum_time[[#This Row],[15]],rounds_cum_time[15],1),"."))</f>
        <v>35.</v>
      </c>
      <c r="Y33" s="130" t="str">
        <f>IF(ISBLANK(laps_times[[#This Row],[16]]),"DNF",CONCATENATE(RANK(rounds_cum_time[[#This Row],[16]],rounds_cum_time[16],1),"."))</f>
        <v>34.</v>
      </c>
      <c r="Z33" s="130" t="str">
        <f>IF(ISBLANK(laps_times[[#This Row],[17]]),"DNF",CONCATENATE(RANK(rounds_cum_time[[#This Row],[17]],rounds_cum_time[17],1),"."))</f>
        <v>34.</v>
      </c>
      <c r="AA33" s="130" t="str">
        <f>IF(ISBLANK(laps_times[[#This Row],[18]]),"DNF",CONCATENATE(RANK(rounds_cum_time[[#This Row],[18]],rounds_cum_time[18],1),"."))</f>
        <v>33.</v>
      </c>
      <c r="AB33" s="130" t="str">
        <f>IF(ISBLANK(laps_times[[#This Row],[19]]),"DNF",CONCATENATE(RANK(rounds_cum_time[[#This Row],[19]],rounds_cum_time[19],1),"."))</f>
        <v>33.</v>
      </c>
      <c r="AC33" s="130" t="str">
        <f>IF(ISBLANK(laps_times[[#This Row],[20]]),"DNF",CONCATENATE(RANK(rounds_cum_time[[#This Row],[20]],rounds_cum_time[20],1),"."))</f>
        <v>33.</v>
      </c>
      <c r="AD33" s="130" t="str">
        <f>IF(ISBLANK(laps_times[[#This Row],[21]]),"DNF",CONCATENATE(RANK(rounds_cum_time[[#This Row],[21]],rounds_cum_time[21],1),"."))</f>
        <v>33.</v>
      </c>
      <c r="AE33" s="130" t="str">
        <f>IF(ISBLANK(laps_times[[#This Row],[22]]),"DNF",CONCATENATE(RANK(rounds_cum_time[[#This Row],[22]],rounds_cum_time[22],1),"."))</f>
        <v>33.</v>
      </c>
      <c r="AF33" s="130" t="str">
        <f>IF(ISBLANK(laps_times[[#This Row],[23]]),"DNF",CONCATENATE(RANK(rounds_cum_time[[#This Row],[23]],rounds_cum_time[23],1),"."))</f>
        <v>33.</v>
      </c>
      <c r="AG33" s="130" t="str">
        <f>IF(ISBLANK(laps_times[[#This Row],[24]]),"DNF",CONCATENATE(RANK(rounds_cum_time[[#This Row],[24]],rounds_cum_time[24],1),"."))</f>
        <v>32.</v>
      </c>
      <c r="AH33" s="130" t="str">
        <f>IF(ISBLANK(laps_times[[#This Row],[25]]),"DNF",CONCATENATE(RANK(rounds_cum_time[[#This Row],[25]],rounds_cum_time[25],1),"."))</f>
        <v>32.</v>
      </c>
      <c r="AI33" s="130" t="str">
        <f>IF(ISBLANK(laps_times[[#This Row],[26]]),"DNF",CONCATENATE(RANK(rounds_cum_time[[#This Row],[26]],rounds_cum_time[26],1),"."))</f>
        <v>32.</v>
      </c>
      <c r="AJ33" s="130" t="str">
        <f>IF(ISBLANK(laps_times[[#This Row],[27]]),"DNF",CONCATENATE(RANK(rounds_cum_time[[#This Row],[27]],rounds_cum_time[27],1),"."))</f>
        <v>32.</v>
      </c>
      <c r="AK33" s="130" t="str">
        <f>IF(ISBLANK(laps_times[[#This Row],[28]]),"DNF",CONCATENATE(RANK(rounds_cum_time[[#This Row],[28]],rounds_cum_time[28],1),"."))</f>
        <v>32.</v>
      </c>
      <c r="AL33" s="130" t="str">
        <f>IF(ISBLANK(laps_times[[#This Row],[29]]),"DNF",CONCATENATE(RANK(rounds_cum_time[[#This Row],[29]],rounds_cum_time[29],1),"."))</f>
        <v>33.</v>
      </c>
      <c r="AM33" s="130" t="str">
        <f>IF(ISBLANK(laps_times[[#This Row],[30]]),"DNF",CONCATENATE(RANK(rounds_cum_time[[#This Row],[30]],rounds_cum_time[30],1),"."))</f>
        <v>33.</v>
      </c>
      <c r="AN33" s="130" t="str">
        <f>IF(ISBLANK(laps_times[[#This Row],[31]]),"DNF",CONCATENATE(RANK(rounds_cum_time[[#This Row],[31]],rounds_cum_time[31],1),"."))</f>
        <v>33.</v>
      </c>
      <c r="AO33" s="130" t="str">
        <f>IF(ISBLANK(laps_times[[#This Row],[32]]),"DNF",CONCATENATE(RANK(rounds_cum_time[[#This Row],[32]],rounds_cum_time[32],1),"."))</f>
        <v>33.</v>
      </c>
      <c r="AP33" s="130" t="str">
        <f>IF(ISBLANK(laps_times[[#This Row],[33]]),"DNF",CONCATENATE(RANK(rounds_cum_time[[#This Row],[33]],rounds_cum_time[33],1),"."))</f>
        <v>33.</v>
      </c>
      <c r="AQ33" s="130" t="str">
        <f>IF(ISBLANK(laps_times[[#This Row],[34]]),"DNF",CONCATENATE(RANK(rounds_cum_time[[#This Row],[34]],rounds_cum_time[34],1),"."))</f>
        <v>33.</v>
      </c>
      <c r="AR33" s="130" t="str">
        <f>IF(ISBLANK(laps_times[[#This Row],[35]]),"DNF",CONCATENATE(RANK(rounds_cum_time[[#This Row],[35]],rounds_cum_time[35],1),"."))</f>
        <v>33.</v>
      </c>
      <c r="AS33" s="130" t="str">
        <f>IF(ISBLANK(laps_times[[#This Row],[36]]),"DNF",CONCATENATE(RANK(rounds_cum_time[[#This Row],[36]],rounds_cum_time[36],1),"."))</f>
        <v>33.</v>
      </c>
      <c r="AT33" s="130" t="str">
        <f>IF(ISBLANK(laps_times[[#This Row],[37]]),"DNF",CONCATENATE(RANK(rounds_cum_time[[#This Row],[37]],rounds_cum_time[37],1),"."))</f>
        <v>33.</v>
      </c>
      <c r="AU33" s="130" t="str">
        <f>IF(ISBLANK(laps_times[[#This Row],[38]]),"DNF",CONCATENATE(RANK(rounds_cum_time[[#This Row],[38]],rounds_cum_time[38],1),"."))</f>
        <v>32.</v>
      </c>
      <c r="AV33" s="130" t="str">
        <f>IF(ISBLANK(laps_times[[#This Row],[39]]),"DNF",CONCATENATE(RANK(rounds_cum_time[[#This Row],[39]],rounds_cum_time[39],1),"."))</f>
        <v>31.</v>
      </c>
      <c r="AW33" s="130" t="str">
        <f>IF(ISBLANK(laps_times[[#This Row],[40]]),"DNF",CONCATENATE(RANK(rounds_cum_time[[#This Row],[40]],rounds_cum_time[40],1),"."))</f>
        <v>31.</v>
      </c>
      <c r="AX33" s="130" t="str">
        <f>IF(ISBLANK(laps_times[[#This Row],[41]]),"DNF",CONCATENATE(RANK(rounds_cum_time[[#This Row],[41]],rounds_cum_time[41],1),"."))</f>
        <v>31.</v>
      </c>
      <c r="AY33" s="130" t="str">
        <f>IF(ISBLANK(laps_times[[#This Row],[42]]),"DNF",CONCATENATE(RANK(rounds_cum_time[[#This Row],[42]],rounds_cum_time[42],1),"."))</f>
        <v>33.</v>
      </c>
      <c r="AZ33" s="130" t="str">
        <f>IF(ISBLANK(laps_times[[#This Row],[43]]),"DNF",CONCATENATE(RANK(rounds_cum_time[[#This Row],[43]],rounds_cum_time[43],1),"."))</f>
        <v>32.</v>
      </c>
      <c r="BA33" s="130" t="str">
        <f>IF(ISBLANK(laps_times[[#This Row],[44]]),"DNF",CONCATENATE(RANK(rounds_cum_time[[#This Row],[44]],rounds_cum_time[44],1),"."))</f>
        <v>32.</v>
      </c>
      <c r="BB33" s="130" t="str">
        <f>IF(ISBLANK(laps_times[[#This Row],[45]]),"DNF",CONCATENATE(RANK(rounds_cum_time[[#This Row],[45]],rounds_cum_time[45],1),"."))</f>
        <v>32.</v>
      </c>
      <c r="BC33" s="130" t="str">
        <f>IF(ISBLANK(laps_times[[#This Row],[46]]),"DNF",CONCATENATE(RANK(rounds_cum_time[[#This Row],[46]],rounds_cum_time[46],1),"."))</f>
        <v>31.</v>
      </c>
      <c r="BD33" s="130" t="str">
        <f>IF(ISBLANK(laps_times[[#This Row],[47]]),"DNF",CONCATENATE(RANK(rounds_cum_time[[#This Row],[47]],rounds_cum_time[47],1),"."))</f>
        <v>30.</v>
      </c>
      <c r="BE33" s="130" t="str">
        <f>IF(ISBLANK(laps_times[[#This Row],[48]]),"DNF",CONCATENATE(RANK(rounds_cum_time[[#This Row],[48]],rounds_cum_time[48],1),"."))</f>
        <v>30.</v>
      </c>
      <c r="BF33" s="130" t="str">
        <f>IF(ISBLANK(laps_times[[#This Row],[49]]),"DNF",CONCATENATE(RANK(rounds_cum_time[[#This Row],[49]],rounds_cum_time[49],1),"."))</f>
        <v>30.</v>
      </c>
      <c r="BG33" s="130" t="str">
        <f>IF(ISBLANK(laps_times[[#This Row],[50]]),"DNF",CONCATENATE(RANK(rounds_cum_time[[#This Row],[50]],rounds_cum_time[50],1),"."))</f>
        <v>30.</v>
      </c>
      <c r="BH33" s="130" t="str">
        <f>IF(ISBLANK(laps_times[[#This Row],[51]]),"DNF",CONCATENATE(RANK(rounds_cum_time[[#This Row],[51]],rounds_cum_time[51],1),"."))</f>
        <v>30.</v>
      </c>
      <c r="BI33" s="130" t="str">
        <f>IF(ISBLANK(laps_times[[#This Row],[52]]),"DNF",CONCATENATE(RANK(rounds_cum_time[[#This Row],[52]],rounds_cum_time[52],1),"."))</f>
        <v>30.</v>
      </c>
      <c r="BJ33" s="130" t="str">
        <f>IF(ISBLANK(laps_times[[#This Row],[53]]),"DNF",CONCATENATE(RANK(rounds_cum_time[[#This Row],[53]],rounds_cum_time[53],1),"."))</f>
        <v>30.</v>
      </c>
      <c r="BK33" s="130" t="str">
        <f>IF(ISBLANK(laps_times[[#This Row],[54]]),"DNF",CONCATENATE(RANK(rounds_cum_time[[#This Row],[54]],rounds_cum_time[54],1),"."))</f>
        <v>29.</v>
      </c>
      <c r="BL33" s="130" t="str">
        <f>IF(ISBLANK(laps_times[[#This Row],[55]]),"DNF",CONCATENATE(RANK(rounds_cum_time[[#This Row],[55]],rounds_cum_time[55],1),"."))</f>
        <v>29.</v>
      </c>
      <c r="BM33" s="130" t="str">
        <f>IF(ISBLANK(laps_times[[#This Row],[56]]),"DNF",CONCATENATE(RANK(rounds_cum_time[[#This Row],[56]],rounds_cum_time[56],1),"."))</f>
        <v>29.</v>
      </c>
      <c r="BN33" s="130" t="str">
        <f>IF(ISBLANK(laps_times[[#This Row],[57]]),"DNF",CONCATENATE(RANK(rounds_cum_time[[#This Row],[57]],rounds_cum_time[57],1),"."))</f>
        <v>29.</v>
      </c>
      <c r="BO33" s="130" t="str">
        <f>IF(ISBLANK(laps_times[[#This Row],[58]]),"DNF",CONCATENATE(RANK(rounds_cum_time[[#This Row],[58]],rounds_cum_time[58],1),"."))</f>
        <v>29.</v>
      </c>
      <c r="BP33" s="130" t="str">
        <f>IF(ISBLANK(laps_times[[#This Row],[59]]),"DNF",CONCATENATE(RANK(rounds_cum_time[[#This Row],[59]],rounds_cum_time[59],1),"."))</f>
        <v>29.</v>
      </c>
      <c r="BQ33" s="130" t="str">
        <f>IF(ISBLANK(laps_times[[#This Row],[60]]),"DNF",CONCATENATE(RANK(rounds_cum_time[[#This Row],[60]],rounds_cum_time[60],1),"."))</f>
        <v>29.</v>
      </c>
      <c r="BR33" s="130" t="str">
        <f>IF(ISBLANK(laps_times[[#This Row],[61]]),"DNF",CONCATENATE(RANK(rounds_cum_time[[#This Row],[61]],rounds_cum_time[61],1),"."))</f>
        <v>30.</v>
      </c>
      <c r="BS33" s="130" t="str">
        <f>IF(ISBLANK(laps_times[[#This Row],[62]]),"DNF",CONCATENATE(RANK(rounds_cum_time[[#This Row],[62]],rounds_cum_time[62],1),"."))</f>
        <v>30.</v>
      </c>
      <c r="BT33" s="131" t="str">
        <f>IF(ISBLANK(laps_times[[#This Row],[63]]),"DNF",CONCATENATE(RANK(rounds_cum_time[[#This Row],[63]],rounds_cum_time[63],1),"."))</f>
        <v>30.</v>
      </c>
      <c r="BU33" s="131" t="str">
        <f>IF(ISBLANK(laps_times[[#This Row],[64]]),"DNF",CONCATENATE(RANK(rounds_cum_time[[#This Row],[64]],rounds_cum_time[64],1),"."))</f>
        <v>30.</v>
      </c>
    </row>
    <row r="34" spans="2:73" x14ac:dyDescent="0.2">
      <c r="B34" s="124">
        <f>laps_times[[#This Row],[poř]]</f>
        <v>31</v>
      </c>
      <c r="C34" s="129">
        <f>laps_times[[#This Row],[s.č.]]</f>
        <v>93</v>
      </c>
      <c r="D34" s="125" t="str">
        <f>laps_times[[#This Row],[jméno]]</f>
        <v>Saari Juuso</v>
      </c>
      <c r="E34" s="126">
        <f>laps_times[[#This Row],[roč]]</f>
        <v>1993</v>
      </c>
      <c r="F34" s="126" t="str">
        <f>laps_times[[#This Row],[kat]]</f>
        <v>M20</v>
      </c>
      <c r="G34" s="126">
        <f>laps_times[[#This Row],[poř_kat]]</f>
        <v>2</v>
      </c>
      <c r="H34" s="125" t="str">
        <f>IF(ISBLANK(laps_times[[#This Row],[klub]]),"-",laps_times[[#This Row],[klub]])</f>
        <v>Hinnerjoen Yritys</v>
      </c>
      <c r="I34" s="161">
        <f>laps_times[[#This Row],[celk. čas]]</f>
        <v>0.14353125</v>
      </c>
      <c r="J34" s="130" t="str">
        <f>IF(ISBLANK(laps_times[[#This Row],[1]]),"DNF",CONCATENATE(RANK(rounds_cum_time[[#This Row],[1]],rounds_cum_time[1],1),"."))</f>
        <v>67.</v>
      </c>
      <c r="K34" s="130" t="str">
        <f>IF(ISBLANK(laps_times[[#This Row],[2]]),"DNF",CONCATENATE(RANK(rounds_cum_time[[#This Row],[2]],rounds_cum_time[2],1),"."))</f>
        <v>66.</v>
      </c>
      <c r="L34" s="130" t="str">
        <f>IF(ISBLANK(laps_times[[#This Row],[3]]),"DNF",CONCATENATE(RANK(rounds_cum_time[[#This Row],[3]],rounds_cum_time[3],1),"."))</f>
        <v>62.</v>
      </c>
      <c r="M34" s="130" t="str">
        <f>IF(ISBLANK(laps_times[[#This Row],[4]]),"DNF",CONCATENATE(RANK(rounds_cum_time[[#This Row],[4]],rounds_cum_time[4],1),"."))</f>
        <v>59.</v>
      </c>
      <c r="N34" s="130" t="str">
        <f>IF(ISBLANK(laps_times[[#This Row],[5]]),"DNF",CONCATENATE(RANK(rounds_cum_time[[#This Row],[5]],rounds_cum_time[5],1),"."))</f>
        <v>53.</v>
      </c>
      <c r="O34" s="130" t="str">
        <f>IF(ISBLANK(laps_times[[#This Row],[6]]),"DNF",CONCATENATE(RANK(rounds_cum_time[[#This Row],[6]],rounds_cum_time[6],1),"."))</f>
        <v>53.</v>
      </c>
      <c r="P34" s="130" t="str">
        <f>IF(ISBLANK(laps_times[[#This Row],[7]]),"DNF",CONCATENATE(RANK(rounds_cum_time[[#This Row],[7]],rounds_cum_time[7],1),"."))</f>
        <v>52.</v>
      </c>
      <c r="Q34" s="130" t="str">
        <f>IF(ISBLANK(laps_times[[#This Row],[8]]),"DNF",CONCATENATE(RANK(rounds_cum_time[[#This Row],[8]],rounds_cum_time[8],1),"."))</f>
        <v>47.</v>
      </c>
      <c r="R34" s="130" t="str">
        <f>IF(ISBLANK(laps_times[[#This Row],[9]]),"DNF",CONCATENATE(RANK(rounds_cum_time[[#This Row],[9]],rounds_cum_time[9],1),"."))</f>
        <v>47.</v>
      </c>
      <c r="S34" s="130" t="str">
        <f>IF(ISBLANK(laps_times[[#This Row],[10]]),"DNF",CONCATENATE(RANK(rounds_cum_time[[#This Row],[10]],rounds_cum_time[10],1),"."))</f>
        <v>46.</v>
      </c>
      <c r="T34" s="130" t="str">
        <f>IF(ISBLANK(laps_times[[#This Row],[11]]),"DNF",CONCATENATE(RANK(rounds_cum_time[[#This Row],[11]],rounds_cum_time[11],1),"."))</f>
        <v>47.</v>
      </c>
      <c r="U34" s="130" t="str">
        <f>IF(ISBLANK(laps_times[[#This Row],[12]]),"DNF",CONCATENATE(RANK(rounds_cum_time[[#This Row],[12]],rounds_cum_time[12],1),"."))</f>
        <v>46.</v>
      </c>
      <c r="V34" s="130" t="str">
        <f>IF(ISBLANK(laps_times[[#This Row],[13]]),"DNF",CONCATENATE(RANK(rounds_cum_time[[#This Row],[13]],rounds_cum_time[13],1),"."))</f>
        <v>45.</v>
      </c>
      <c r="W34" s="130" t="str">
        <f>IF(ISBLANK(laps_times[[#This Row],[14]]),"DNF",CONCATENATE(RANK(rounds_cum_time[[#This Row],[14]],rounds_cum_time[14],1),"."))</f>
        <v>43.</v>
      </c>
      <c r="X34" s="130" t="str">
        <f>IF(ISBLANK(laps_times[[#This Row],[15]]),"DNF",CONCATENATE(RANK(rounds_cum_time[[#This Row],[15]],rounds_cum_time[15],1),"."))</f>
        <v>41.</v>
      </c>
      <c r="Y34" s="130" t="str">
        <f>IF(ISBLANK(laps_times[[#This Row],[16]]),"DNF",CONCATENATE(RANK(rounds_cum_time[[#This Row],[16]],rounds_cum_time[16],1),"."))</f>
        <v>41.</v>
      </c>
      <c r="Z34" s="130" t="str">
        <f>IF(ISBLANK(laps_times[[#This Row],[17]]),"DNF",CONCATENATE(RANK(rounds_cum_time[[#This Row],[17]],rounds_cum_time[17],1),"."))</f>
        <v>41.</v>
      </c>
      <c r="AA34" s="130" t="str">
        <f>IF(ISBLANK(laps_times[[#This Row],[18]]),"DNF",CONCATENATE(RANK(rounds_cum_time[[#This Row],[18]],rounds_cum_time[18],1),"."))</f>
        <v>41.</v>
      </c>
      <c r="AB34" s="130" t="str">
        <f>IF(ISBLANK(laps_times[[#This Row],[19]]),"DNF",CONCATENATE(RANK(rounds_cum_time[[#This Row],[19]],rounds_cum_time[19],1),"."))</f>
        <v>41.</v>
      </c>
      <c r="AC34" s="130" t="str">
        <f>IF(ISBLANK(laps_times[[#This Row],[20]]),"DNF",CONCATENATE(RANK(rounds_cum_time[[#This Row],[20]],rounds_cum_time[20],1),"."))</f>
        <v>39.</v>
      </c>
      <c r="AD34" s="130" t="str">
        <f>IF(ISBLANK(laps_times[[#This Row],[21]]),"DNF",CONCATENATE(RANK(rounds_cum_time[[#This Row],[21]],rounds_cum_time[21],1),"."))</f>
        <v>39.</v>
      </c>
      <c r="AE34" s="130" t="str">
        <f>IF(ISBLANK(laps_times[[#This Row],[22]]),"DNF",CONCATENATE(RANK(rounds_cum_time[[#This Row],[22]],rounds_cum_time[22],1),"."))</f>
        <v>39.</v>
      </c>
      <c r="AF34" s="130" t="str">
        <f>IF(ISBLANK(laps_times[[#This Row],[23]]),"DNF",CONCATENATE(RANK(rounds_cum_time[[#This Row],[23]],rounds_cum_time[23],1),"."))</f>
        <v>39.</v>
      </c>
      <c r="AG34" s="130" t="str">
        <f>IF(ISBLANK(laps_times[[#This Row],[24]]),"DNF",CONCATENATE(RANK(rounds_cum_time[[#This Row],[24]],rounds_cum_time[24],1),"."))</f>
        <v>39.</v>
      </c>
      <c r="AH34" s="130" t="str">
        <f>IF(ISBLANK(laps_times[[#This Row],[25]]),"DNF",CONCATENATE(RANK(rounds_cum_time[[#This Row],[25]],rounds_cum_time[25],1),"."))</f>
        <v>39.</v>
      </c>
      <c r="AI34" s="130" t="str">
        <f>IF(ISBLANK(laps_times[[#This Row],[26]]),"DNF",CONCATENATE(RANK(rounds_cum_time[[#This Row],[26]],rounds_cum_time[26],1),"."))</f>
        <v>39.</v>
      </c>
      <c r="AJ34" s="130" t="str">
        <f>IF(ISBLANK(laps_times[[#This Row],[27]]),"DNF",CONCATENATE(RANK(rounds_cum_time[[#This Row],[27]],rounds_cum_time[27],1),"."))</f>
        <v>38.</v>
      </c>
      <c r="AK34" s="130" t="str">
        <f>IF(ISBLANK(laps_times[[#This Row],[28]]),"DNF",CONCATENATE(RANK(rounds_cum_time[[#This Row],[28]],rounds_cum_time[28],1),"."))</f>
        <v>38.</v>
      </c>
      <c r="AL34" s="130" t="str">
        <f>IF(ISBLANK(laps_times[[#This Row],[29]]),"DNF",CONCATENATE(RANK(rounds_cum_time[[#This Row],[29]],rounds_cum_time[29],1),"."))</f>
        <v>38.</v>
      </c>
      <c r="AM34" s="130" t="str">
        <f>IF(ISBLANK(laps_times[[#This Row],[30]]),"DNF",CONCATENATE(RANK(rounds_cum_time[[#This Row],[30]],rounds_cum_time[30],1),"."))</f>
        <v>38.</v>
      </c>
      <c r="AN34" s="130" t="str">
        <f>IF(ISBLANK(laps_times[[#This Row],[31]]),"DNF",CONCATENATE(RANK(rounds_cum_time[[#This Row],[31]],rounds_cum_time[31],1),"."))</f>
        <v>37.</v>
      </c>
      <c r="AO34" s="130" t="str">
        <f>IF(ISBLANK(laps_times[[#This Row],[32]]),"DNF",CONCATENATE(RANK(rounds_cum_time[[#This Row],[32]],rounds_cum_time[32],1),"."))</f>
        <v>37.</v>
      </c>
      <c r="AP34" s="130" t="str">
        <f>IF(ISBLANK(laps_times[[#This Row],[33]]),"DNF",CONCATENATE(RANK(rounds_cum_time[[#This Row],[33]],rounds_cum_time[33],1),"."))</f>
        <v>35.</v>
      </c>
      <c r="AQ34" s="130" t="str">
        <f>IF(ISBLANK(laps_times[[#This Row],[34]]),"DNF",CONCATENATE(RANK(rounds_cum_time[[#This Row],[34]],rounds_cum_time[34],1),"."))</f>
        <v>34.</v>
      </c>
      <c r="AR34" s="130" t="str">
        <f>IF(ISBLANK(laps_times[[#This Row],[35]]),"DNF",CONCATENATE(RANK(rounds_cum_time[[#This Row],[35]],rounds_cum_time[35],1),"."))</f>
        <v>34.</v>
      </c>
      <c r="AS34" s="130" t="str">
        <f>IF(ISBLANK(laps_times[[#This Row],[36]]),"DNF",CONCATENATE(RANK(rounds_cum_time[[#This Row],[36]],rounds_cum_time[36],1),"."))</f>
        <v>34.</v>
      </c>
      <c r="AT34" s="130" t="str">
        <f>IF(ISBLANK(laps_times[[#This Row],[37]]),"DNF",CONCATENATE(RANK(rounds_cum_time[[#This Row],[37]],rounds_cum_time[37],1),"."))</f>
        <v>34.</v>
      </c>
      <c r="AU34" s="130" t="str">
        <f>IF(ISBLANK(laps_times[[#This Row],[38]]),"DNF",CONCATENATE(RANK(rounds_cum_time[[#This Row],[38]],rounds_cum_time[38],1),"."))</f>
        <v>33.</v>
      </c>
      <c r="AV34" s="130" t="str">
        <f>IF(ISBLANK(laps_times[[#This Row],[39]]),"DNF",CONCATENATE(RANK(rounds_cum_time[[#This Row],[39]],rounds_cum_time[39],1),"."))</f>
        <v>33.</v>
      </c>
      <c r="AW34" s="130" t="str">
        <f>IF(ISBLANK(laps_times[[#This Row],[40]]),"DNF",CONCATENATE(RANK(rounds_cum_time[[#This Row],[40]],rounds_cum_time[40],1),"."))</f>
        <v>32.</v>
      </c>
      <c r="AX34" s="130" t="str">
        <f>IF(ISBLANK(laps_times[[#This Row],[41]]),"DNF",CONCATENATE(RANK(rounds_cum_time[[#This Row],[41]],rounds_cum_time[41],1),"."))</f>
        <v>32.</v>
      </c>
      <c r="AY34" s="130" t="str">
        <f>IF(ISBLANK(laps_times[[#This Row],[42]]),"DNF",CONCATENATE(RANK(rounds_cum_time[[#This Row],[42]],rounds_cum_time[42],1),"."))</f>
        <v>32.</v>
      </c>
      <c r="AZ34" s="130" t="str">
        <f>IF(ISBLANK(laps_times[[#This Row],[43]]),"DNF",CONCATENATE(RANK(rounds_cum_time[[#This Row],[43]],rounds_cum_time[43],1),"."))</f>
        <v>30.</v>
      </c>
      <c r="BA34" s="130" t="str">
        <f>IF(ISBLANK(laps_times[[#This Row],[44]]),"DNF",CONCATENATE(RANK(rounds_cum_time[[#This Row],[44]],rounds_cum_time[44],1),"."))</f>
        <v>30.</v>
      </c>
      <c r="BB34" s="130" t="str">
        <f>IF(ISBLANK(laps_times[[#This Row],[45]]),"DNF",CONCATENATE(RANK(rounds_cum_time[[#This Row],[45]],rounds_cum_time[45],1),"."))</f>
        <v>29.</v>
      </c>
      <c r="BC34" s="130" t="str">
        <f>IF(ISBLANK(laps_times[[#This Row],[46]]),"DNF",CONCATENATE(RANK(rounds_cum_time[[#This Row],[46]],rounds_cum_time[46],1),"."))</f>
        <v>29.</v>
      </c>
      <c r="BD34" s="130" t="str">
        <f>IF(ISBLANK(laps_times[[#This Row],[47]]),"DNF",CONCATENATE(RANK(rounds_cum_time[[#This Row],[47]],rounds_cum_time[47],1),"."))</f>
        <v>29.</v>
      </c>
      <c r="BE34" s="130" t="str">
        <f>IF(ISBLANK(laps_times[[#This Row],[48]]),"DNF",CONCATENATE(RANK(rounds_cum_time[[#This Row],[48]],rounds_cum_time[48],1),"."))</f>
        <v>29.</v>
      </c>
      <c r="BF34" s="130" t="str">
        <f>IF(ISBLANK(laps_times[[#This Row],[49]]),"DNF",CONCATENATE(RANK(rounds_cum_time[[#This Row],[49]],rounds_cum_time[49],1),"."))</f>
        <v>29.</v>
      </c>
      <c r="BG34" s="130" t="str">
        <f>IF(ISBLANK(laps_times[[#This Row],[50]]),"DNF",CONCATENATE(RANK(rounds_cum_time[[#This Row],[50]],rounds_cum_time[50],1),"."))</f>
        <v>29.</v>
      </c>
      <c r="BH34" s="130" t="str">
        <f>IF(ISBLANK(laps_times[[#This Row],[51]]),"DNF",CONCATENATE(RANK(rounds_cum_time[[#This Row],[51]],rounds_cum_time[51],1),"."))</f>
        <v>29.</v>
      </c>
      <c r="BI34" s="130" t="str">
        <f>IF(ISBLANK(laps_times[[#This Row],[52]]),"DNF",CONCATENATE(RANK(rounds_cum_time[[#This Row],[52]],rounds_cum_time[52],1),"."))</f>
        <v>29.</v>
      </c>
      <c r="BJ34" s="130" t="str">
        <f>IF(ISBLANK(laps_times[[#This Row],[53]]),"DNF",CONCATENATE(RANK(rounds_cum_time[[#This Row],[53]],rounds_cum_time[53],1),"."))</f>
        <v>29.</v>
      </c>
      <c r="BK34" s="130" t="str">
        <f>IF(ISBLANK(laps_times[[#This Row],[54]]),"DNF",CONCATENATE(RANK(rounds_cum_time[[#This Row],[54]],rounds_cum_time[54],1),"."))</f>
        <v>30.</v>
      </c>
      <c r="BL34" s="130" t="str">
        <f>IF(ISBLANK(laps_times[[#This Row],[55]]),"DNF",CONCATENATE(RANK(rounds_cum_time[[#This Row],[55]],rounds_cum_time[55],1),"."))</f>
        <v>30.</v>
      </c>
      <c r="BM34" s="130" t="str">
        <f>IF(ISBLANK(laps_times[[#This Row],[56]]),"DNF",CONCATENATE(RANK(rounds_cum_time[[#This Row],[56]],rounds_cum_time[56],1),"."))</f>
        <v>30.</v>
      </c>
      <c r="BN34" s="130" t="str">
        <f>IF(ISBLANK(laps_times[[#This Row],[57]]),"DNF",CONCATENATE(RANK(rounds_cum_time[[#This Row],[57]],rounds_cum_time[57],1),"."))</f>
        <v>31.</v>
      </c>
      <c r="BO34" s="130" t="str">
        <f>IF(ISBLANK(laps_times[[#This Row],[58]]),"DNF",CONCATENATE(RANK(rounds_cum_time[[#This Row],[58]],rounds_cum_time[58],1),"."))</f>
        <v>31.</v>
      </c>
      <c r="BP34" s="130" t="str">
        <f>IF(ISBLANK(laps_times[[#This Row],[59]]),"DNF",CONCATENATE(RANK(rounds_cum_time[[#This Row],[59]],rounds_cum_time[59],1),"."))</f>
        <v>31.</v>
      </c>
      <c r="BQ34" s="130" t="str">
        <f>IF(ISBLANK(laps_times[[#This Row],[60]]),"DNF",CONCATENATE(RANK(rounds_cum_time[[#This Row],[60]],rounds_cum_time[60],1),"."))</f>
        <v>31.</v>
      </c>
      <c r="BR34" s="130" t="str">
        <f>IF(ISBLANK(laps_times[[#This Row],[61]]),"DNF",CONCATENATE(RANK(rounds_cum_time[[#This Row],[61]],rounds_cum_time[61],1),"."))</f>
        <v>31.</v>
      </c>
      <c r="BS34" s="130" t="str">
        <f>IF(ISBLANK(laps_times[[#This Row],[62]]),"DNF",CONCATENATE(RANK(rounds_cum_time[[#This Row],[62]],rounds_cum_time[62],1),"."))</f>
        <v>31.</v>
      </c>
      <c r="BT34" s="131" t="str">
        <f>IF(ISBLANK(laps_times[[#This Row],[63]]),"DNF",CONCATENATE(RANK(rounds_cum_time[[#This Row],[63]],rounds_cum_time[63],1),"."))</f>
        <v>31.</v>
      </c>
      <c r="BU34" s="131" t="str">
        <f>IF(ISBLANK(laps_times[[#This Row],[64]]),"DNF",CONCATENATE(RANK(rounds_cum_time[[#This Row],[64]],rounds_cum_time[64],1),"."))</f>
        <v>31.</v>
      </c>
    </row>
    <row r="35" spans="2:73" x14ac:dyDescent="0.2">
      <c r="B35" s="124">
        <f>laps_times[[#This Row],[poř]]</f>
        <v>32</v>
      </c>
      <c r="C35" s="129">
        <f>laps_times[[#This Row],[s.č.]]</f>
        <v>38</v>
      </c>
      <c r="D35" s="125" t="str">
        <f>laps_times[[#This Row],[jméno]]</f>
        <v>Hons Pavel</v>
      </c>
      <c r="E35" s="126">
        <f>laps_times[[#This Row],[roč]]</f>
        <v>1970</v>
      </c>
      <c r="F35" s="126" t="str">
        <f>laps_times[[#This Row],[kat]]</f>
        <v>M40</v>
      </c>
      <c r="G35" s="126">
        <f>laps_times[[#This Row],[poř_kat]]</f>
        <v>12</v>
      </c>
      <c r="H35" s="125" t="str">
        <f>IF(ISBLANK(laps_times[[#This Row],[klub]]),"-",laps_times[[#This Row],[klub]])</f>
        <v>MK Kladno</v>
      </c>
      <c r="I35" s="161">
        <f>laps_times[[#This Row],[celk. čas]]</f>
        <v>0.14437037037037037</v>
      </c>
      <c r="J35" s="130" t="str">
        <f>IF(ISBLANK(laps_times[[#This Row],[1]]),"DNF",CONCATENATE(RANK(rounds_cum_time[[#This Row],[1]],rounds_cum_time[1],1),"."))</f>
        <v>63.</v>
      </c>
      <c r="K35" s="130" t="str">
        <f>IF(ISBLANK(laps_times[[#This Row],[2]]),"DNF",CONCATENATE(RANK(rounds_cum_time[[#This Row],[2]],rounds_cum_time[2],1),"."))</f>
        <v>64.</v>
      </c>
      <c r="L35" s="130" t="str">
        <f>IF(ISBLANK(laps_times[[#This Row],[3]]),"DNF",CONCATENATE(RANK(rounds_cum_time[[#This Row],[3]],rounds_cum_time[3],1),"."))</f>
        <v>66.</v>
      </c>
      <c r="M35" s="130" t="str">
        <f>IF(ISBLANK(laps_times[[#This Row],[4]]),"DNF",CONCATENATE(RANK(rounds_cum_time[[#This Row],[4]],rounds_cum_time[4],1),"."))</f>
        <v>65.</v>
      </c>
      <c r="N35" s="130" t="str">
        <f>IF(ISBLANK(laps_times[[#This Row],[5]]),"DNF",CONCATENATE(RANK(rounds_cum_time[[#This Row],[5]],rounds_cum_time[5],1),"."))</f>
        <v>61.</v>
      </c>
      <c r="O35" s="130" t="str">
        <f>IF(ISBLANK(laps_times[[#This Row],[6]]),"DNF",CONCATENATE(RANK(rounds_cum_time[[#This Row],[6]],rounds_cum_time[6],1),"."))</f>
        <v>62.</v>
      </c>
      <c r="P35" s="130" t="str">
        <f>IF(ISBLANK(laps_times[[#This Row],[7]]),"DNF",CONCATENATE(RANK(rounds_cum_time[[#This Row],[7]],rounds_cum_time[7],1),"."))</f>
        <v>56.</v>
      </c>
      <c r="Q35" s="130" t="str">
        <f>IF(ISBLANK(laps_times[[#This Row],[8]]),"DNF",CONCATENATE(RANK(rounds_cum_time[[#This Row],[8]],rounds_cum_time[8],1),"."))</f>
        <v>56.</v>
      </c>
      <c r="R35" s="130" t="str">
        <f>IF(ISBLANK(laps_times[[#This Row],[9]]),"DNF",CONCATENATE(RANK(rounds_cum_time[[#This Row],[9]],rounds_cum_time[9],1),"."))</f>
        <v>55.</v>
      </c>
      <c r="S35" s="130" t="str">
        <f>IF(ISBLANK(laps_times[[#This Row],[10]]),"DNF",CONCATENATE(RANK(rounds_cum_time[[#This Row],[10]],rounds_cum_time[10],1),"."))</f>
        <v>55.</v>
      </c>
      <c r="T35" s="130" t="str">
        <f>IF(ISBLANK(laps_times[[#This Row],[11]]),"DNF",CONCATENATE(RANK(rounds_cum_time[[#This Row],[11]],rounds_cum_time[11],1),"."))</f>
        <v>53.</v>
      </c>
      <c r="U35" s="130" t="str">
        <f>IF(ISBLANK(laps_times[[#This Row],[12]]),"DNF",CONCATENATE(RANK(rounds_cum_time[[#This Row],[12]],rounds_cum_time[12],1),"."))</f>
        <v>50.</v>
      </c>
      <c r="V35" s="130" t="str">
        <f>IF(ISBLANK(laps_times[[#This Row],[13]]),"DNF",CONCATENATE(RANK(rounds_cum_time[[#This Row],[13]],rounds_cum_time[13],1),"."))</f>
        <v>50.</v>
      </c>
      <c r="W35" s="130" t="str">
        <f>IF(ISBLANK(laps_times[[#This Row],[14]]),"DNF",CONCATENATE(RANK(rounds_cum_time[[#This Row],[14]],rounds_cum_time[14],1),"."))</f>
        <v>50.</v>
      </c>
      <c r="X35" s="130" t="str">
        <f>IF(ISBLANK(laps_times[[#This Row],[15]]),"DNF",CONCATENATE(RANK(rounds_cum_time[[#This Row],[15]],rounds_cum_time[15],1),"."))</f>
        <v>47.</v>
      </c>
      <c r="Y35" s="130" t="str">
        <f>IF(ISBLANK(laps_times[[#This Row],[16]]),"DNF",CONCATENATE(RANK(rounds_cum_time[[#This Row],[16]],rounds_cum_time[16],1),"."))</f>
        <v>47.</v>
      </c>
      <c r="Z35" s="130" t="str">
        <f>IF(ISBLANK(laps_times[[#This Row],[17]]),"DNF",CONCATENATE(RANK(rounds_cum_time[[#This Row],[17]],rounds_cum_time[17],1),"."))</f>
        <v>47.</v>
      </c>
      <c r="AA35" s="130" t="str">
        <f>IF(ISBLANK(laps_times[[#This Row],[18]]),"DNF",CONCATENATE(RANK(rounds_cum_time[[#This Row],[18]],rounds_cum_time[18],1),"."))</f>
        <v>46.</v>
      </c>
      <c r="AB35" s="130" t="str">
        <f>IF(ISBLANK(laps_times[[#This Row],[19]]),"DNF",CONCATENATE(RANK(rounds_cum_time[[#This Row],[19]],rounds_cum_time[19],1),"."))</f>
        <v>46.</v>
      </c>
      <c r="AC35" s="130" t="str">
        <f>IF(ISBLANK(laps_times[[#This Row],[20]]),"DNF",CONCATENATE(RANK(rounds_cum_time[[#This Row],[20]],rounds_cum_time[20],1),"."))</f>
        <v>44.</v>
      </c>
      <c r="AD35" s="130" t="str">
        <f>IF(ISBLANK(laps_times[[#This Row],[21]]),"DNF",CONCATENATE(RANK(rounds_cum_time[[#This Row],[21]],rounds_cum_time[21],1),"."))</f>
        <v>43.</v>
      </c>
      <c r="AE35" s="130" t="str">
        <f>IF(ISBLANK(laps_times[[#This Row],[22]]),"DNF",CONCATENATE(RANK(rounds_cum_time[[#This Row],[22]],rounds_cum_time[22],1),"."))</f>
        <v>44.</v>
      </c>
      <c r="AF35" s="130" t="str">
        <f>IF(ISBLANK(laps_times[[#This Row],[23]]),"DNF",CONCATENATE(RANK(rounds_cum_time[[#This Row],[23]],rounds_cum_time[23],1),"."))</f>
        <v>44.</v>
      </c>
      <c r="AG35" s="130" t="str">
        <f>IF(ISBLANK(laps_times[[#This Row],[24]]),"DNF",CONCATENATE(RANK(rounds_cum_time[[#This Row],[24]],rounds_cum_time[24],1),"."))</f>
        <v>44.</v>
      </c>
      <c r="AH35" s="130" t="str">
        <f>IF(ISBLANK(laps_times[[#This Row],[25]]),"DNF",CONCATENATE(RANK(rounds_cum_time[[#This Row],[25]],rounds_cum_time[25],1),"."))</f>
        <v>44.</v>
      </c>
      <c r="AI35" s="130" t="str">
        <f>IF(ISBLANK(laps_times[[#This Row],[26]]),"DNF",CONCATENATE(RANK(rounds_cum_time[[#This Row],[26]],rounds_cum_time[26],1),"."))</f>
        <v>43.</v>
      </c>
      <c r="AJ35" s="130" t="str">
        <f>IF(ISBLANK(laps_times[[#This Row],[27]]),"DNF",CONCATENATE(RANK(rounds_cum_time[[#This Row],[27]],rounds_cum_time[27],1),"."))</f>
        <v>43.</v>
      </c>
      <c r="AK35" s="130" t="str">
        <f>IF(ISBLANK(laps_times[[#This Row],[28]]),"DNF",CONCATENATE(RANK(rounds_cum_time[[#This Row],[28]],rounds_cum_time[28],1),"."))</f>
        <v>44.</v>
      </c>
      <c r="AL35" s="130" t="str">
        <f>IF(ISBLANK(laps_times[[#This Row],[29]]),"DNF",CONCATENATE(RANK(rounds_cum_time[[#This Row],[29]],rounds_cum_time[29],1),"."))</f>
        <v>44.</v>
      </c>
      <c r="AM35" s="130" t="str">
        <f>IF(ISBLANK(laps_times[[#This Row],[30]]),"DNF",CONCATENATE(RANK(rounds_cum_time[[#This Row],[30]],rounds_cum_time[30],1),"."))</f>
        <v>44.</v>
      </c>
      <c r="AN35" s="130" t="str">
        <f>IF(ISBLANK(laps_times[[#This Row],[31]]),"DNF",CONCATENATE(RANK(rounds_cum_time[[#This Row],[31]],rounds_cum_time[31],1),"."))</f>
        <v>44.</v>
      </c>
      <c r="AO35" s="130" t="str">
        <f>IF(ISBLANK(laps_times[[#This Row],[32]]),"DNF",CONCATENATE(RANK(rounds_cum_time[[#This Row],[32]],rounds_cum_time[32],1),"."))</f>
        <v>44.</v>
      </c>
      <c r="AP35" s="130" t="str">
        <f>IF(ISBLANK(laps_times[[#This Row],[33]]),"DNF",CONCATENATE(RANK(rounds_cum_time[[#This Row],[33]],rounds_cum_time[33],1),"."))</f>
        <v>44.</v>
      </c>
      <c r="AQ35" s="130" t="str">
        <f>IF(ISBLANK(laps_times[[#This Row],[34]]),"DNF",CONCATENATE(RANK(rounds_cum_time[[#This Row],[34]],rounds_cum_time[34],1),"."))</f>
        <v>43.</v>
      </c>
      <c r="AR35" s="130" t="str">
        <f>IF(ISBLANK(laps_times[[#This Row],[35]]),"DNF",CONCATENATE(RANK(rounds_cum_time[[#This Row],[35]],rounds_cum_time[35],1),"."))</f>
        <v>43.</v>
      </c>
      <c r="AS35" s="130" t="str">
        <f>IF(ISBLANK(laps_times[[#This Row],[36]]),"DNF",CONCATENATE(RANK(rounds_cum_time[[#This Row],[36]],rounds_cum_time[36],1),"."))</f>
        <v>42.</v>
      </c>
      <c r="AT35" s="130" t="str">
        <f>IF(ISBLANK(laps_times[[#This Row],[37]]),"DNF",CONCATENATE(RANK(rounds_cum_time[[#This Row],[37]],rounds_cum_time[37],1),"."))</f>
        <v>42.</v>
      </c>
      <c r="AU35" s="130" t="str">
        <f>IF(ISBLANK(laps_times[[#This Row],[38]]),"DNF",CONCATENATE(RANK(rounds_cum_time[[#This Row],[38]],rounds_cum_time[38],1),"."))</f>
        <v>42.</v>
      </c>
      <c r="AV35" s="130" t="str">
        <f>IF(ISBLANK(laps_times[[#This Row],[39]]),"DNF",CONCATENATE(RANK(rounds_cum_time[[#This Row],[39]],rounds_cum_time[39],1),"."))</f>
        <v>42.</v>
      </c>
      <c r="AW35" s="130" t="str">
        <f>IF(ISBLANK(laps_times[[#This Row],[40]]),"DNF",CONCATENATE(RANK(rounds_cum_time[[#This Row],[40]],rounds_cum_time[40],1),"."))</f>
        <v>42.</v>
      </c>
      <c r="AX35" s="130" t="str">
        <f>IF(ISBLANK(laps_times[[#This Row],[41]]),"DNF",CONCATENATE(RANK(rounds_cum_time[[#This Row],[41]],rounds_cum_time[41],1),"."))</f>
        <v>41.</v>
      </c>
      <c r="AY35" s="130" t="str">
        <f>IF(ISBLANK(laps_times[[#This Row],[42]]),"DNF",CONCATENATE(RANK(rounds_cum_time[[#This Row],[42]],rounds_cum_time[42],1),"."))</f>
        <v>41.</v>
      </c>
      <c r="AZ35" s="130" t="str">
        <f>IF(ISBLANK(laps_times[[#This Row],[43]]),"DNF",CONCATENATE(RANK(rounds_cum_time[[#This Row],[43]],rounds_cum_time[43],1),"."))</f>
        <v>41.</v>
      </c>
      <c r="BA35" s="130" t="str">
        <f>IF(ISBLANK(laps_times[[#This Row],[44]]),"DNF",CONCATENATE(RANK(rounds_cum_time[[#This Row],[44]],rounds_cum_time[44],1),"."))</f>
        <v>40.</v>
      </c>
      <c r="BB35" s="130" t="str">
        <f>IF(ISBLANK(laps_times[[#This Row],[45]]),"DNF",CONCATENATE(RANK(rounds_cum_time[[#This Row],[45]],rounds_cum_time[45],1),"."))</f>
        <v>38.</v>
      </c>
      <c r="BC35" s="130" t="str">
        <f>IF(ISBLANK(laps_times[[#This Row],[46]]),"DNF",CONCATENATE(RANK(rounds_cum_time[[#This Row],[46]],rounds_cum_time[46],1),"."))</f>
        <v>38.</v>
      </c>
      <c r="BD35" s="130" t="str">
        <f>IF(ISBLANK(laps_times[[#This Row],[47]]),"DNF",CONCATENATE(RANK(rounds_cum_time[[#This Row],[47]],rounds_cum_time[47],1),"."))</f>
        <v>39.</v>
      </c>
      <c r="BE35" s="130" t="str">
        <f>IF(ISBLANK(laps_times[[#This Row],[48]]),"DNF",CONCATENATE(RANK(rounds_cum_time[[#This Row],[48]],rounds_cum_time[48],1),"."))</f>
        <v>38.</v>
      </c>
      <c r="BF35" s="130" t="str">
        <f>IF(ISBLANK(laps_times[[#This Row],[49]]),"DNF",CONCATENATE(RANK(rounds_cum_time[[#This Row],[49]],rounds_cum_time[49],1),"."))</f>
        <v>37.</v>
      </c>
      <c r="BG35" s="130" t="str">
        <f>IF(ISBLANK(laps_times[[#This Row],[50]]),"DNF",CONCATENATE(RANK(rounds_cum_time[[#This Row],[50]],rounds_cum_time[50],1),"."))</f>
        <v>37.</v>
      </c>
      <c r="BH35" s="130" t="str">
        <f>IF(ISBLANK(laps_times[[#This Row],[51]]),"DNF",CONCATENATE(RANK(rounds_cum_time[[#This Row],[51]],rounds_cum_time[51],1),"."))</f>
        <v>35.</v>
      </c>
      <c r="BI35" s="130" t="str">
        <f>IF(ISBLANK(laps_times[[#This Row],[52]]),"DNF",CONCATENATE(RANK(rounds_cum_time[[#This Row],[52]],rounds_cum_time[52],1),"."))</f>
        <v>34.</v>
      </c>
      <c r="BJ35" s="130" t="str">
        <f>IF(ISBLANK(laps_times[[#This Row],[53]]),"DNF",CONCATENATE(RANK(rounds_cum_time[[#This Row],[53]],rounds_cum_time[53],1),"."))</f>
        <v>34.</v>
      </c>
      <c r="BK35" s="130" t="str">
        <f>IF(ISBLANK(laps_times[[#This Row],[54]]),"DNF",CONCATENATE(RANK(rounds_cum_time[[#This Row],[54]],rounds_cum_time[54],1),"."))</f>
        <v>33.</v>
      </c>
      <c r="BL35" s="130" t="str">
        <f>IF(ISBLANK(laps_times[[#This Row],[55]]),"DNF",CONCATENATE(RANK(rounds_cum_time[[#This Row],[55]],rounds_cum_time[55],1),"."))</f>
        <v>33.</v>
      </c>
      <c r="BM35" s="130" t="str">
        <f>IF(ISBLANK(laps_times[[#This Row],[56]]),"DNF",CONCATENATE(RANK(rounds_cum_time[[#This Row],[56]],rounds_cum_time[56],1),"."))</f>
        <v>33.</v>
      </c>
      <c r="BN35" s="130" t="str">
        <f>IF(ISBLANK(laps_times[[#This Row],[57]]),"DNF",CONCATENATE(RANK(rounds_cum_time[[#This Row],[57]],rounds_cum_time[57],1),"."))</f>
        <v>33.</v>
      </c>
      <c r="BO35" s="130" t="str">
        <f>IF(ISBLANK(laps_times[[#This Row],[58]]),"DNF",CONCATENATE(RANK(rounds_cum_time[[#This Row],[58]],rounds_cum_time[58],1),"."))</f>
        <v>33.</v>
      </c>
      <c r="BP35" s="130" t="str">
        <f>IF(ISBLANK(laps_times[[#This Row],[59]]),"DNF",CONCATENATE(RANK(rounds_cum_time[[#This Row],[59]],rounds_cum_time[59],1),"."))</f>
        <v>33.</v>
      </c>
      <c r="BQ35" s="130" t="str">
        <f>IF(ISBLANK(laps_times[[#This Row],[60]]),"DNF",CONCATENATE(RANK(rounds_cum_time[[#This Row],[60]],rounds_cum_time[60],1),"."))</f>
        <v>33.</v>
      </c>
      <c r="BR35" s="130" t="str">
        <f>IF(ISBLANK(laps_times[[#This Row],[61]]),"DNF",CONCATENATE(RANK(rounds_cum_time[[#This Row],[61]],rounds_cum_time[61],1),"."))</f>
        <v>32.</v>
      </c>
      <c r="BS35" s="130" t="str">
        <f>IF(ISBLANK(laps_times[[#This Row],[62]]),"DNF",CONCATENATE(RANK(rounds_cum_time[[#This Row],[62]],rounds_cum_time[62],1),"."))</f>
        <v>32.</v>
      </c>
      <c r="BT35" s="131" t="str">
        <f>IF(ISBLANK(laps_times[[#This Row],[63]]),"DNF",CONCATENATE(RANK(rounds_cum_time[[#This Row],[63]],rounds_cum_time[63],1),"."))</f>
        <v>32.</v>
      </c>
      <c r="BU35" s="131" t="str">
        <f>IF(ISBLANK(laps_times[[#This Row],[64]]),"DNF",CONCATENATE(RANK(rounds_cum_time[[#This Row],[64]],rounds_cum_time[64],1),"."))</f>
        <v>32.</v>
      </c>
    </row>
    <row r="36" spans="2:73" x14ac:dyDescent="0.2">
      <c r="B36" s="124">
        <f>laps_times[[#This Row],[poř]]</f>
        <v>33</v>
      </c>
      <c r="C36" s="129">
        <f>laps_times[[#This Row],[s.č.]]</f>
        <v>98</v>
      </c>
      <c r="D36" s="125" t="str">
        <f>laps_times[[#This Row],[jméno]]</f>
        <v>Prokop Ondřej</v>
      </c>
      <c r="E36" s="126">
        <f>laps_times[[#This Row],[roč]]</f>
        <v>1962</v>
      </c>
      <c r="F36" s="126" t="str">
        <f>laps_times[[#This Row],[kat]]</f>
        <v>M50</v>
      </c>
      <c r="G36" s="126">
        <f>laps_times[[#This Row],[poř_kat]]</f>
        <v>5</v>
      </c>
      <c r="H36" s="125" t="str">
        <f>IF(ISBLANK(laps_times[[#This Row],[klub]]),"-",laps_times[[#This Row],[klub]])</f>
        <v>ČAU</v>
      </c>
      <c r="I36" s="161">
        <f>laps_times[[#This Row],[celk. čas]]</f>
        <v>0.14520833333333333</v>
      </c>
      <c r="J36" s="130" t="str">
        <f>IF(ISBLANK(laps_times[[#This Row],[1]]),"DNF",CONCATENATE(RANK(rounds_cum_time[[#This Row],[1]],rounds_cum_time[1],1),"."))</f>
        <v>57.</v>
      </c>
      <c r="K36" s="130" t="str">
        <f>IF(ISBLANK(laps_times[[#This Row],[2]]),"DNF",CONCATENATE(RANK(rounds_cum_time[[#This Row],[2]],rounds_cum_time[2],1),"."))</f>
        <v>55.</v>
      </c>
      <c r="L36" s="130" t="str">
        <f>IF(ISBLANK(laps_times[[#This Row],[3]]),"DNF",CONCATENATE(RANK(rounds_cum_time[[#This Row],[3]],rounds_cum_time[3],1),"."))</f>
        <v>50.</v>
      </c>
      <c r="M36" s="130" t="str">
        <f>IF(ISBLANK(laps_times[[#This Row],[4]]),"DNF",CONCATENATE(RANK(rounds_cum_time[[#This Row],[4]],rounds_cum_time[4],1),"."))</f>
        <v>50.</v>
      </c>
      <c r="N36" s="130" t="str">
        <f>IF(ISBLANK(laps_times[[#This Row],[5]]),"DNF",CONCATENATE(RANK(rounds_cum_time[[#This Row],[5]],rounds_cum_time[5],1),"."))</f>
        <v>50.</v>
      </c>
      <c r="O36" s="130" t="str">
        <f>IF(ISBLANK(laps_times[[#This Row],[6]]),"DNF",CONCATENATE(RANK(rounds_cum_time[[#This Row],[6]],rounds_cum_time[6],1),"."))</f>
        <v>47.</v>
      </c>
      <c r="P36" s="130" t="str">
        <f>IF(ISBLANK(laps_times[[#This Row],[7]]),"DNF",CONCATENATE(RANK(rounds_cum_time[[#This Row],[7]],rounds_cum_time[7],1),"."))</f>
        <v>45.</v>
      </c>
      <c r="Q36" s="130" t="str">
        <f>IF(ISBLANK(laps_times[[#This Row],[8]]),"DNF",CONCATENATE(RANK(rounds_cum_time[[#This Row],[8]],rounds_cum_time[8],1),"."))</f>
        <v>45.</v>
      </c>
      <c r="R36" s="130" t="str">
        <f>IF(ISBLANK(laps_times[[#This Row],[9]]),"DNF",CONCATENATE(RANK(rounds_cum_time[[#This Row],[9]],rounds_cum_time[9],1),"."))</f>
        <v>45.</v>
      </c>
      <c r="S36" s="130" t="str">
        <f>IF(ISBLANK(laps_times[[#This Row],[10]]),"DNF",CONCATENATE(RANK(rounds_cum_time[[#This Row],[10]],rounds_cum_time[10],1),"."))</f>
        <v>45.</v>
      </c>
      <c r="T36" s="130" t="str">
        <f>IF(ISBLANK(laps_times[[#This Row],[11]]),"DNF",CONCATENATE(RANK(rounds_cum_time[[#This Row],[11]],rounds_cum_time[11],1),"."))</f>
        <v>44.</v>
      </c>
      <c r="U36" s="130" t="str">
        <f>IF(ISBLANK(laps_times[[#This Row],[12]]),"DNF",CONCATENATE(RANK(rounds_cum_time[[#This Row],[12]],rounds_cum_time[12],1),"."))</f>
        <v>44.</v>
      </c>
      <c r="V36" s="130" t="str">
        <f>IF(ISBLANK(laps_times[[#This Row],[13]]),"DNF",CONCATENATE(RANK(rounds_cum_time[[#This Row],[13]],rounds_cum_time[13],1),"."))</f>
        <v>43.</v>
      </c>
      <c r="W36" s="130" t="str">
        <f>IF(ISBLANK(laps_times[[#This Row],[14]]),"DNF",CONCATENATE(RANK(rounds_cum_time[[#This Row],[14]],rounds_cum_time[14],1),"."))</f>
        <v>45.</v>
      </c>
      <c r="X36" s="130" t="str">
        <f>IF(ISBLANK(laps_times[[#This Row],[15]]),"DNF",CONCATENATE(RANK(rounds_cum_time[[#This Row],[15]],rounds_cum_time[15],1),"."))</f>
        <v>44.</v>
      </c>
      <c r="Y36" s="130" t="str">
        <f>IF(ISBLANK(laps_times[[#This Row],[16]]),"DNF",CONCATENATE(RANK(rounds_cum_time[[#This Row],[16]],rounds_cum_time[16],1),"."))</f>
        <v>44.</v>
      </c>
      <c r="Z36" s="130" t="str">
        <f>IF(ISBLANK(laps_times[[#This Row],[17]]),"DNF",CONCATENATE(RANK(rounds_cum_time[[#This Row],[17]],rounds_cum_time[17],1),"."))</f>
        <v>43.</v>
      </c>
      <c r="AA36" s="130" t="str">
        <f>IF(ISBLANK(laps_times[[#This Row],[18]]),"DNF",CONCATENATE(RANK(rounds_cum_time[[#This Row],[18]],rounds_cum_time[18],1),"."))</f>
        <v>43.</v>
      </c>
      <c r="AB36" s="130" t="str">
        <f>IF(ISBLANK(laps_times[[#This Row],[19]]),"DNF",CONCATENATE(RANK(rounds_cum_time[[#This Row],[19]],rounds_cum_time[19],1),"."))</f>
        <v>43.</v>
      </c>
      <c r="AC36" s="130" t="str">
        <f>IF(ISBLANK(laps_times[[#This Row],[20]]),"DNF",CONCATENATE(RANK(rounds_cum_time[[#This Row],[20]],rounds_cum_time[20],1),"."))</f>
        <v>42.</v>
      </c>
      <c r="AD36" s="130" t="str">
        <f>IF(ISBLANK(laps_times[[#This Row],[21]]),"DNF",CONCATENATE(RANK(rounds_cum_time[[#This Row],[21]],rounds_cum_time[21],1),"."))</f>
        <v>42.</v>
      </c>
      <c r="AE36" s="130" t="str">
        <f>IF(ISBLANK(laps_times[[#This Row],[22]]),"DNF",CONCATENATE(RANK(rounds_cum_time[[#This Row],[22]],rounds_cum_time[22],1),"."))</f>
        <v>42.</v>
      </c>
      <c r="AF36" s="130" t="str">
        <f>IF(ISBLANK(laps_times[[#This Row],[23]]),"DNF",CONCATENATE(RANK(rounds_cum_time[[#This Row],[23]],rounds_cum_time[23],1),"."))</f>
        <v>42.</v>
      </c>
      <c r="AG36" s="130" t="str">
        <f>IF(ISBLANK(laps_times[[#This Row],[24]]),"DNF",CONCATENATE(RANK(rounds_cum_time[[#This Row],[24]],rounds_cum_time[24],1),"."))</f>
        <v>43.</v>
      </c>
      <c r="AH36" s="130" t="str">
        <f>IF(ISBLANK(laps_times[[#This Row],[25]]),"DNF",CONCATENATE(RANK(rounds_cum_time[[#This Row],[25]],rounds_cum_time[25],1),"."))</f>
        <v>43.</v>
      </c>
      <c r="AI36" s="130" t="str">
        <f>IF(ISBLANK(laps_times[[#This Row],[26]]),"DNF",CONCATENATE(RANK(rounds_cum_time[[#This Row],[26]],rounds_cum_time[26],1),"."))</f>
        <v>44.</v>
      </c>
      <c r="AJ36" s="130" t="str">
        <f>IF(ISBLANK(laps_times[[#This Row],[27]]),"DNF",CONCATENATE(RANK(rounds_cum_time[[#This Row],[27]],rounds_cum_time[27],1),"."))</f>
        <v>44.</v>
      </c>
      <c r="AK36" s="130" t="str">
        <f>IF(ISBLANK(laps_times[[#This Row],[28]]),"DNF",CONCATENATE(RANK(rounds_cum_time[[#This Row],[28]],rounds_cum_time[28],1),"."))</f>
        <v>43.</v>
      </c>
      <c r="AL36" s="130" t="str">
        <f>IF(ISBLANK(laps_times[[#This Row],[29]]),"DNF",CONCATENATE(RANK(rounds_cum_time[[#This Row],[29]],rounds_cum_time[29],1),"."))</f>
        <v>43.</v>
      </c>
      <c r="AM36" s="130" t="str">
        <f>IF(ISBLANK(laps_times[[#This Row],[30]]),"DNF",CONCATENATE(RANK(rounds_cum_time[[#This Row],[30]],rounds_cum_time[30],1),"."))</f>
        <v>43.</v>
      </c>
      <c r="AN36" s="130" t="str">
        <f>IF(ISBLANK(laps_times[[#This Row],[31]]),"DNF",CONCATENATE(RANK(rounds_cum_time[[#This Row],[31]],rounds_cum_time[31],1),"."))</f>
        <v>43.</v>
      </c>
      <c r="AO36" s="130" t="str">
        <f>IF(ISBLANK(laps_times[[#This Row],[32]]),"DNF",CONCATENATE(RANK(rounds_cum_time[[#This Row],[32]],rounds_cum_time[32],1),"."))</f>
        <v>43.</v>
      </c>
      <c r="AP36" s="130" t="str">
        <f>IF(ISBLANK(laps_times[[#This Row],[33]]),"DNF",CONCATENATE(RANK(rounds_cum_time[[#This Row],[33]],rounds_cum_time[33],1),"."))</f>
        <v>43.</v>
      </c>
      <c r="AQ36" s="130" t="str">
        <f>IF(ISBLANK(laps_times[[#This Row],[34]]),"DNF",CONCATENATE(RANK(rounds_cum_time[[#This Row],[34]],rounds_cum_time[34],1),"."))</f>
        <v>44.</v>
      </c>
      <c r="AR36" s="130" t="str">
        <f>IF(ISBLANK(laps_times[[#This Row],[35]]),"DNF",CONCATENATE(RANK(rounds_cum_time[[#This Row],[35]],rounds_cum_time[35],1),"."))</f>
        <v>44.</v>
      </c>
      <c r="AS36" s="130" t="str">
        <f>IF(ISBLANK(laps_times[[#This Row],[36]]),"DNF",CONCATENATE(RANK(rounds_cum_time[[#This Row],[36]],rounds_cum_time[36],1),"."))</f>
        <v>44.</v>
      </c>
      <c r="AT36" s="130" t="str">
        <f>IF(ISBLANK(laps_times[[#This Row],[37]]),"DNF",CONCATENATE(RANK(rounds_cum_time[[#This Row],[37]],rounds_cum_time[37],1),"."))</f>
        <v>43.</v>
      </c>
      <c r="AU36" s="130" t="str">
        <f>IF(ISBLANK(laps_times[[#This Row],[38]]),"DNF",CONCATENATE(RANK(rounds_cum_time[[#This Row],[38]],rounds_cum_time[38],1),"."))</f>
        <v>41.</v>
      </c>
      <c r="AV36" s="130" t="str">
        <f>IF(ISBLANK(laps_times[[#This Row],[39]]),"DNF",CONCATENATE(RANK(rounds_cum_time[[#This Row],[39]],rounds_cum_time[39],1),"."))</f>
        <v>40.</v>
      </c>
      <c r="AW36" s="130" t="str">
        <f>IF(ISBLANK(laps_times[[#This Row],[40]]),"DNF",CONCATENATE(RANK(rounds_cum_time[[#This Row],[40]],rounds_cum_time[40],1),"."))</f>
        <v>40.</v>
      </c>
      <c r="AX36" s="130" t="str">
        <f>IF(ISBLANK(laps_times[[#This Row],[41]]),"DNF",CONCATENATE(RANK(rounds_cum_time[[#This Row],[41]],rounds_cum_time[41],1),"."))</f>
        <v>40.</v>
      </c>
      <c r="AY36" s="130" t="str">
        <f>IF(ISBLANK(laps_times[[#This Row],[42]]),"DNF",CONCATENATE(RANK(rounds_cum_time[[#This Row],[42]],rounds_cum_time[42],1),"."))</f>
        <v>40.</v>
      </c>
      <c r="AZ36" s="130" t="str">
        <f>IF(ISBLANK(laps_times[[#This Row],[43]]),"DNF",CONCATENATE(RANK(rounds_cum_time[[#This Row],[43]],rounds_cum_time[43],1),"."))</f>
        <v>40.</v>
      </c>
      <c r="BA36" s="130" t="str">
        <f>IF(ISBLANK(laps_times[[#This Row],[44]]),"DNF",CONCATENATE(RANK(rounds_cum_time[[#This Row],[44]],rounds_cum_time[44],1),"."))</f>
        <v>41.</v>
      </c>
      <c r="BB36" s="130" t="str">
        <f>IF(ISBLANK(laps_times[[#This Row],[45]]),"DNF",CONCATENATE(RANK(rounds_cum_time[[#This Row],[45]],rounds_cum_time[45],1),"."))</f>
        <v>39.</v>
      </c>
      <c r="BC36" s="130" t="str">
        <f>IF(ISBLANK(laps_times[[#This Row],[46]]),"DNF",CONCATENATE(RANK(rounds_cum_time[[#This Row],[46]],rounds_cum_time[46],1),"."))</f>
        <v>39.</v>
      </c>
      <c r="BD36" s="130" t="str">
        <f>IF(ISBLANK(laps_times[[#This Row],[47]]),"DNF",CONCATENATE(RANK(rounds_cum_time[[#This Row],[47]],rounds_cum_time[47],1),"."))</f>
        <v>38.</v>
      </c>
      <c r="BE36" s="130" t="str">
        <f>IF(ISBLANK(laps_times[[#This Row],[48]]),"DNF",CONCATENATE(RANK(rounds_cum_time[[#This Row],[48]],rounds_cum_time[48],1),"."))</f>
        <v>39.</v>
      </c>
      <c r="BF36" s="130" t="str">
        <f>IF(ISBLANK(laps_times[[#This Row],[49]]),"DNF",CONCATENATE(RANK(rounds_cum_time[[#This Row],[49]],rounds_cum_time[49],1),"."))</f>
        <v>38.</v>
      </c>
      <c r="BG36" s="130" t="str">
        <f>IF(ISBLANK(laps_times[[#This Row],[50]]),"DNF",CONCATENATE(RANK(rounds_cum_time[[#This Row],[50]],rounds_cum_time[50],1),"."))</f>
        <v>38.</v>
      </c>
      <c r="BH36" s="130" t="str">
        <f>IF(ISBLANK(laps_times[[#This Row],[51]]),"DNF",CONCATENATE(RANK(rounds_cum_time[[#This Row],[51]],rounds_cum_time[51],1),"."))</f>
        <v>37.</v>
      </c>
      <c r="BI36" s="130" t="str">
        <f>IF(ISBLANK(laps_times[[#This Row],[52]]),"DNF",CONCATENATE(RANK(rounds_cum_time[[#This Row],[52]],rounds_cum_time[52],1),"."))</f>
        <v>37.</v>
      </c>
      <c r="BJ36" s="130" t="str">
        <f>IF(ISBLANK(laps_times[[#This Row],[53]]),"DNF",CONCATENATE(RANK(rounds_cum_time[[#This Row],[53]],rounds_cum_time[53],1),"."))</f>
        <v>35.</v>
      </c>
      <c r="BK36" s="130" t="str">
        <f>IF(ISBLANK(laps_times[[#This Row],[54]]),"DNF",CONCATENATE(RANK(rounds_cum_time[[#This Row],[54]],rounds_cum_time[54],1),"."))</f>
        <v>35.</v>
      </c>
      <c r="BL36" s="130" t="str">
        <f>IF(ISBLANK(laps_times[[#This Row],[55]]),"DNF",CONCATENATE(RANK(rounds_cum_time[[#This Row],[55]],rounds_cum_time[55],1),"."))</f>
        <v>35.</v>
      </c>
      <c r="BM36" s="130" t="str">
        <f>IF(ISBLANK(laps_times[[#This Row],[56]]),"DNF",CONCATENATE(RANK(rounds_cum_time[[#This Row],[56]],rounds_cum_time[56],1),"."))</f>
        <v>34.</v>
      </c>
      <c r="BN36" s="130" t="str">
        <f>IF(ISBLANK(laps_times[[#This Row],[57]]),"DNF",CONCATENATE(RANK(rounds_cum_time[[#This Row],[57]],rounds_cum_time[57],1),"."))</f>
        <v>34.</v>
      </c>
      <c r="BO36" s="130" t="str">
        <f>IF(ISBLANK(laps_times[[#This Row],[58]]),"DNF",CONCATENATE(RANK(rounds_cum_time[[#This Row],[58]],rounds_cum_time[58],1),"."))</f>
        <v>34.</v>
      </c>
      <c r="BP36" s="130" t="str">
        <f>IF(ISBLANK(laps_times[[#This Row],[59]]),"DNF",CONCATENATE(RANK(rounds_cum_time[[#This Row],[59]],rounds_cum_time[59],1),"."))</f>
        <v>34.</v>
      </c>
      <c r="BQ36" s="130" t="str">
        <f>IF(ISBLANK(laps_times[[#This Row],[60]]),"DNF",CONCATENATE(RANK(rounds_cum_time[[#This Row],[60]],rounds_cum_time[60],1),"."))</f>
        <v>34.</v>
      </c>
      <c r="BR36" s="130" t="str">
        <f>IF(ISBLANK(laps_times[[#This Row],[61]]),"DNF",CONCATENATE(RANK(rounds_cum_time[[#This Row],[61]],rounds_cum_time[61],1),"."))</f>
        <v>34.</v>
      </c>
      <c r="BS36" s="130" t="str">
        <f>IF(ISBLANK(laps_times[[#This Row],[62]]),"DNF",CONCATENATE(RANK(rounds_cum_time[[#This Row],[62]],rounds_cum_time[62],1),"."))</f>
        <v>33.</v>
      </c>
      <c r="BT36" s="131" t="str">
        <f>IF(ISBLANK(laps_times[[#This Row],[63]]),"DNF",CONCATENATE(RANK(rounds_cum_time[[#This Row],[63]],rounds_cum_time[63],1),"."))</f>
        <v>33.</v>
      </c>
      <c r="BU36" s="131" t="str">
        <f>IF(ISBLANK(laps_times[[#This Row],[64]]),"DNF",CONCATENATE(RANK(rounds_cum_time[[#This Row],[64]],rounds_cum_time[64],1),"."))</f>
        <v>33.</v>
      </c>
    </row>
    <row r="37" spans="2:73" x14ac:dyDescent="0.2">
      <c r="B37" s="124">
        <f>laps_times[[#This Row],[poř]]</f>
        <v>34</v>
      </c>
      <c r="C37" s="129">
        <f>laps_times[[#This Row],[s.č.]]</f>
        <v>43</v>
      </c>
      <c r="D37" s="125" t="str">
        <f>laps_times[[#This Row],[jméno]]</f>
        <v>Hronek Jiří</v>
      </c>
      <c r="E37" s="126">
        <f>laps_times[[#This Row],[roč]]</f>
        <v>1983</v>
      </c>
      <c r="F37" s="126" t="str">
        <f>laps_times[[#This Row],[kat]]</f>
        <v>M30</v>
      </c>
      <c r="G37" s="126">
        <f>laps_times[[#This Row],[poř_kat]]</f>
        <v>13</v>
      </c>
      <c r="H37" s="125" t="str">
        <f>IF(ISBLANK(laps_times[[#This Row],[klub]]),"-",laps_times[[#This Row],[klub]])</f>
        <v>Peaceegg</v>
      </c>
      <c r="I37" s="161">
        <f>laps_times[[#This Row],[celk. čas]]</f>
        <v>0.14622800925925925</v>
      </c>
      <c r="J37" s="130" t="str">
        <f>IF(ISBLANK(laps_times[[#This Row],[1]]),"DNF",CONCATENATE(RANK(rounds_cum_time[[#This Row],[1]],rounds_cum_time[1],1),"."))</f>
        <v>73.</v>
      </c>
      <c r="K37" s="130" t="str">
        <f>IF(ISBLANK(laps_times[[#This Row],[2]]),"DNF",CONCATENATE(RANK(rounds_cum_time[[#This Row],[2]],rounds_cum_time[2],1),"."))</f>
        <v>71.</v>
      </c>
      <c r="L37" s="130" t="str">
        <f>IF(ISBLANK(laps_times[[#This Row],[3]]),"DNF",CONCATENATE(RANK(rounds_cum_time[[#This Row],[3]],rounds_cum_time[3],1),"."))</f>
        <v>68.</v>
      </c>
      <c r="M37" s="130" t="str">
        <f>IF(ISBLANK(laps_times[[#This Row],[4]]),"DNF",CONCATENATE(RANK(rounds_cum_time[[#This Row],[4]],rounds_cum_time[4],1),"."))</f>
        <v>66.</v>
      </c>
      <c r="N37" s="130" t="str">
        <f>IF(ISBLANK(laps_times[[#This Row],[5]]),"DNF",CONCATENATE(RANK(rounds_cum_time[[#This Row],[5]],rounds_cum_time[5],1),"."))</f>
        <v>72.</v>
      </c>
      <c r="O37" s="130" t="str">
        <f>IF(ISBLANK(laps_times[[#This Row],[6]]),"DNF",CONCATENATE(RANK(rounds_cum_time[[#This Row],[6]],rounds_cum_time[6],1),"."))</f>
        <v>68.</v>
      </c>
      <c r="P37" s="130" t="str">
        <f>IF(ISBLANK(laps_times[[#This Row],[7]]),"DNF",CONCATENATE(RANK(rounds_cum_time[[#This Row],[7]],rounds_cum_time[7],1),"."))</f>
        <v>64.</v>
      </c>
      <c r="Q37" s="130" t="str">
        <f>IF(ISBLANK(laps_times[[#This Row],[8]]),"DNF",CONCATENATE(RANK(rounds_cum_time[[#This Row],[8]],rounds_cum_time[8],1),"."))</f>
        <v>62.</v>
      </c>
      <c r="R37" s="130" t="str">
        <f>IF(ISBLANK(laps_times[[#This Row],[9]]),"DNF",CONCATENATE(RANK(rounds_cum_time[[#This Row],[9]],rounds_cum_time[9],1),"."))</f>
        <v>60.</v>
      </c>
      <c r="S37" s="130" t="str">
        <f>IF(ISBLANK(laps_times[[#This Row],[10]]),"DNF",CONCATENATE(RANK(rounds_cum_time[[#This Row],[10]],rounds_cum_time[10],1),"."))</f>
        <v>57.</v>
      </c>
      <c r="T37" s="130" t="str">
        <f>IF(ISBLANK(laps_times[[#This Row],[11]]),"DNF",CONCATENATE(RANK(rounds_cum_time[[#This Row],[11]],rounds_cum_time[11],1),"."))</f>
        <v>57.</v>
      </c>
      <c r="U37" s="130" t="str">
        <f>IF(ISBLANK(laps_times[[#This Row],[12]]),"DNF",CONCATENATE(RANK(rounds_cum_time[[#This Row],[12]],rounds_cum_time[12],1),"."))</f>
        <v>57.</v>
      </c>
      <c r="V37" s="130" t="str">
        <f>IF(ISBLANK(laps_times[[#This Row],[13]]),"DNF",CONCATENATE(RANK(rounds_cum_time[[#This Row],[13]],rounds_cum_time[13],1),"."))</f>
        <v>57.</v>
      </c>
      <c r="W37" s="130" t="str">
        <f>IF(ISBLANK(laps_times[[#This Row],[14]]),"DNF",CONCATENATE(RANK(rounds_cum_time[[#This Row],[14]],rounds_cum_time[14],1),"."))</f>
        <v>56.</v>
      </c>
      <c r="X37" s="130" t="str">
        <f>IF(ISBLANK(laps_times[[#This Row],[15]]),"DNF",CONCATENATE(RANK(rounds_cum_time[[#This Row],[15]],rounds_cum_time[15],1),"."))</f>
        <v>53.</v>
      </c>
      <c r="Y37" s="130" t="str">
        <f>IF(ISBLANK(laps_times[[#This Row],[16]]),"DNF",CONCATENATE(RANK(rounds_cum_time[[#This Row],[16]],rounds_cum_time[16],1),"."))</f>
        <v>53.</v>
      </c>
      <c r="Z37" s="130" t="str">
        <f>IF(ISBLANK(laps_times[[#This Row],[17]]),"DNF",CONCATENATE(RANK(rounds_cum_time[[#This Row],[17]],rounds_cum_time[17],1),"."))</f>
        <v>53.</v>
      </c>
      <c r="AA37" s="130" t="str">
        <f>IF(ISBLANK(laps_times[[#This Row],[18]]),"DNF",CONCATENATE(RANK(rounds_cum_time[[#This Row],[18]],rounds_cum_time[18],1),"."))</f>
        <v>52.</v>
      </c>
      <c r="AB37" s="130" t="str">
        <f>IF(ISBLANK(laps_times[[#This Row],[19]]),"DNF",CONCATENATE(RANK(rounds_cum_time[[#This Row],[19]],rounds_cum_time[19],1),"."))</f>
        <v>52.</v>
      </c>
      <c r="AC37" s="130" t="str">
        <f>IF(ISBLANK(laps_times[[#This Row],[20]]),"DNF",CONCATENATE(RANK(rounds_cum_time[[#This Row],[20]],rounds_cum_time[20],1),"."))</f>
        <v>52.</v>
      </c>
      <c r="AD37" s="130" t="str">
        <f>IF(ISBLANK(laps_times[[#This Row],[21]]),"DNF",CONCATENATE(RANK(rounds_cum_time[[#This Row],[21]],rounds_cum_time[21],1),"."))</f>
        <v>52.</v>
      </c>
      <c r="AE37" s="130" t="str">
        <f>IF(ISBLANK(laps_times[[#This Row],[22]]),"DNF",CONCATENATE(RANK(rounds_cum_time[[#This Row],[22]],rounds_cum_time[22],1),"."))</f>
        <v>52.</v>
      </c>
      <c r="AF37" s="130" t="str">
        <f>IF(ISBLANK(laps_times[[#This Row],[23]]),"DNF",CONCATENATE(RANK(rounds_cum_time[[#This Row],[23]],rounds_cum_time[23],1),"."))</f>
        <v>50.</v>
      </c>
      <c r="AG37" s="130" t="str">
        <f>IF(ISBLANK(laps_times[[#This Row],[24]]),"DNF",CONCATENATE(RANK(rounds_cum_time[[#This Row],[24]],rounds_cum_time[24],1),"."))</f>
        <v>50.</v>
      </c>
      <c r="AH37" s="130" t="str">
        <f>IF(ISBLANK(laps_times[[#This Row],[25]]),"DNF",CONCATENATE(RANK(rounds_cum_time[[#This Row],[25]],rounds_cum_time[25],1),"."))</f>
        <v>49.</v>
      </c>
      <c r="AI37" s="130" t="str">
        <f>IF(ISBLANK(laps_times[[#This Row],[26]]),"DNF",CONCATENATE(RANK(rounds_cum_time[[#This Row],[26]],rounds_cum_time[26],1),"."))</f>
        <v>49.</v>
      </c>
      <c r="AJ37" s="130" t="str">
        <f>IF(ISBLANK(laps_times[[#This Row],[27]]),"DNF",CONCATENATE(RANK(rounds_cum_time[[#This Row],[27]],rounds_cum_time[27],1),"."))</f>
        <v>48.</v>
      </c>
      <c r="AK37" s="130" t="str">
        <f>IF(ISBLANK(laps_times[[#This Row],[28]]),"DNF",CONCATENATE(RANK(rounds_cum_time[[#This Row],[28]],rounds_cum_time[28],1),"."))</f>
        <v>48.</v>
      </c>
      <c r="AL37" s="130" t="str">
        <f>IF(ISBLANK(laps_times[[#This Row],[29]]),"DNF",CONCATENATE(RANK(rounds_cum_time[[#This Row],[29]],rounds_cum_time[29],1),"."))</f>
        <v>48.</v>
      </c>
      <c r="AM37" s="130" t="str">
        <f>IF(ISBLANK(laps_times[[#This Row],[30]]),"DNF",CONCATENATE(RANK(rounds_cum_time[[#This Row],[30]],rounds_cum_time[30],1),"."))</f>
        <v>48.</v>
      </c>
      <c r="AN37" s="130" t="str">
        <f>IF(ISBLANK(laps_times[[#This Row],[31]]),"DNF",CONCATENATE(RANK(rounds_cum_time[[#This Row],[31]],rounds_cum_time[31],1),"."))</f>
        <v>47.</v>
      </c>
      <c r="AO37" s="130" t="str">
        <f>IF(ISBLANK(laps_times[[#This Row],[32]]),"DNF",CONCATENATE(RANK(rounds_cum_time[[#This Row],[32]],rounds_cum_time[32],1),"."))</f>
        <v>47.</v>
      </c>
      <c r="AP37" s="130" t="str">
        <f>IF(ISBLANK(laps_times[[#This Row],[33]]),"DNF",CONCATENATE(RANK(rounds_cum_time[[#This Row],[33]],rounds_cum_time[33],1),"."))</f>
        <v>47.</v>
      </c>
      <c r="AQ37" s="130" t="str">
        <f>IF(ISBLANK(laps_times[[#This Row],[34]]),"DNF",CONCATENATE(RANK(rounds_cum_time[[#This Row],[34]],rounds_cum_time[34],1),"."))</f>
        <v>46.</v>
      </c>
      <c r="AR37" s="130" t="str">
        <f>IF(ISBLANK(laps_times[[#This Row],[35]]),"DNF",CONCATENATE(RANK(rounds_cum_time[[#This Row],[35]],rounds_cum_time[35],1),"."))</f>
        <v>47.</v>
      </c>
      <c r="AS37" s="130" t="str">
        <f>IF(ISBLANK(laps_times[[#This Row],[36]]),"DNF",CONCATENATE(RANK(rounds_cum_time[[#This Row],[36]],rounds_cum_time[36],1),"."))</f>
        <v>47.</v>
      </c>
      <c r="AT37" s="130" t="str">
        <f>IF(ISBLANK(laps_times[[#This Row],[37]]),"DNF",CONCATENATE(RANK(rounds_cum_time[[#This Row],[37]],rounds_cum_time[37],1),"."))</f>
        <v>47.</v>
      </c>
      <c r="AU37" s="130" t="str">
        <f>IF(ISBLANK(laps_times[[#This Row],[38]]),"DNF",CONCATENATE(RANK(rounds_cum_time[[#This Row],[38]],rounds_cum_time[38],1),"."))</f>
        <v>46.</v>
      </c>
      <c r="AV37" s="130" t="str">
        <f>IF(ISBLANK(laps_times[[#This Row],[39]]),"DNF",CONCATENATE(RANK(rounds_cum_time[[#This Row],[39]],rounds_cum_time[39],1),"."))</f>
        <v>46.</v>
      </c>
      <c r="AW37" s="130" t="str">
        <f>IF(ISBLANK(laps_times[[#This Row],[40]]),"DNF",CONCATENATE(RANK(rounds_cum_time[[#This Row],[40]],rounds_cum_time[40],1),"."))</f>
        <v>46.</v>
      </c>
      <c r="AX37" s="130" t="str">
        <f>IF(ISBLANK(laps_times[[#This Row],[41]]),"DNF",CONCATENATE(RANK(rounds_cum_time[[#This Row],[41]],rounds_cum_time[41],1),"."))</f>
        <v>46.</v>
      </c>
      <c r="AY37" s="130" t="str">
        <f>IF(ISBLANK(laps_times[[#This Row],[42]]),"DNF",CONCATENATE(RANK(rounds_cum_time[[#This Row],[42]],rounds_cum_time[42],1),"."))</f>
        <v>46.</v>
      </c>
      <c r="AZ37" s="130" t="str">
        <f>IF(ISBLANK(laps_times[[#This Row],[43]]),"DNF",CONCATENATE(RANK(rounds_cum_time[[#This Row],[43]],rounds_cum_time[43],1),"."))</f>
        <v>46.</v>
      </c>
      <c r="BA37" s="130" t="str">
        <f>IF(ISBLANK(laps_times[[#This Row],[44]]),"DNF",CONCATENATE(RANK(rounds_cum_time[[#This Row],[44]],rounds_cum_time[44],1),"."))</f>
        <v>46.</v>
      </c>
      <c r="BB37" s="130" t="str">
        <f>IF(ISBLANK(laps_times[[#This Row],[45]]),"DNF",CONCATENATE(RANK(rounds_cum_time[[#This Row],[45]],rounds_cum_time[45],1),"."))</f>
        <v>45.</v>
      </c>
      <c r="BC37" s="130" t="str">
        <f>IF(ISBLANK(laps_times[[#This Row],[46]]),"DNF",CONCATENATE(RANK(rounds_cum_time[[#This Row],[46]],rounds_cum_time[46],1),"."))</f>
        <v>44.</v>
      </c>
      <c r="BD37" s="130" t="str">
        <f>IF(ISBLANK(laps_times[[#This Row],[47]]),"DNF",CONCATENATE(RANK(rounds_cum_time[[#This Row],[47]],rounds_cum_time[47],1),"."))</f>
        <v>43.</v>
      </c>
      <c r="BE37" s="130" t="str">
        <f>IF(ISBLANK(laps_times[[#This Row],[48]]),"DNF",CONCATENATE(RANK(rounds_cum_time[[#This Row],[48]],rounds_cum_time[48],1),"."))</f>
        <v>43.</v>
      </c>
      <c r="BF37" s="130" t="str">
        <f>IF(ISBLANK(laps_times[[#This Row],[49]]),"DNF",CONCATENATE(RANK(rounds_cum_time[[#This Row],[49]],rounds_cum_time[49],1),"."))</f>
        <v>42.</v>
      </c>
      <c r="BG37" s="130" t="str">
        <f>IF(ISBLANK(laps_times[[#This Row],[50]]),"DNF",CONCATENATE(RANK(rounds_cum_time[[#This Row],[50]],rounds_cum_time[50],1),"."))</f>
        <v>42.</v>
      </c>
      <c r="BH37" s="130" t="str">
        <f>IF(ISBLANK(laps_times[[#This Row],[51]]),"DNF",CONCATENATE(RANK(rounds_cum_time[[#This Row],[51]],rounds_cum_time[51],1),"."))</f>
        <v>41.</v>
      </c>
      <c r="BI37" s="130" t="str">
        <f>IF(ISBLANK(laps_times[[#This Row],[52]]),"DNF",CONCATENATE(RANK(rounds_cum_time[[#This Row],[52]],rounds_cum_time[52],1),"."))</f>
        <v>41.</v>
      </c>
      <c r="BJ37" s="130" t="str">
        <f>IF(ISBLANK(laps_times[[#This Row],[53]]),"DNF",CONCATENATE(RANK(rounds_cum_time[[#This Row],[53]],rounds_cum_time[53],1),"."))</f>
        <v>40.</v>
      </c>
      <c r="BK37" s="130" t="str">
        <f>IF(ISBLANK(laps_times[[#This Row],[54]]),"DNF",CONCATENATE(RANK(rounds_cum_time[[#This Row],[54]],rounds_cum_time[54],1),"."))</f>
        <v>40.</v>
      </c>
      <c r="BL37" s="130" t="str">
        <f>IF(ISBLANK(laps_times[[#This Row],[55]]),"DNF",CONCATENATE(RANK(rounds_cum_time[[#This Row],[55]],rounds_cum_time[55],1),"."))</f>
        <v>39.</v>
      </c>
      <c r="BM37" s="130" t="str">
        <f>IF(ISBLANK(laps_times[[#This Row],[56]]),"DNF",CONCATENATE(RANK(rounds_cum_time[[#This Row],[56]],rounds_cum_time[56],1),"."))</f>
        <v>38.</v>
      </c>
      <c r="BN37" s="130" t="str">
        <f>IF(ISBLANK(laps_times[[#This Row],[57]]),"DNF",CONCATENATE(RANK(rounds_cum_time[[#This Row],[57]],rounds_cum_time[57],1),"."))</f>
        <v>39.</v>
      </c>
      <c r="BO37" s="130" t="str">
        <f>IF(ISBLANK(laps_times[[#This Row],[58]]),"DNF",CONCATENATE(RANK(rounds_cum_time[[#This Row],[58]],rounds_cum_time[58],1),"."))</f>
        <v>39.</v>
      </c>
      <c r="BP37" s="130" t="str">
        <f>IF(ISBLANK(laps_times[[#This Row],[59]]),"DNF",CONCATENATE(RANK(rounds_cum_time[[#This Row],[59]],rounds_cum_time[59],1),"."))</f>
        <v>39.</v>
      </c>
      <c r="BQ37" s="130" t="str">
        <f>IF(ISBLANK(laps_times[[#This Row],[60]]),"DNF",CONCATENATE(RANK(rounds_cum_time[[#This Row],[60]],rounds_cum_time[60],1),"."))</f>
        <v>39.</v>
      </c>
      <c r="BR37" s="130" t="str">
        <f>IF(ISBLANK(laps_times[[#This Row],[61]]),"DNF",CONCATENATE(RANK(rounds_cum_time[[#This Row],[61]],rounds_cum_time[61],1),"."))</f>
        <v>36.</v>
      </c>
      <c r="BS37" s="130" t="str">
        <f>IF(ISBLANK(laps_times[[#This Row],[62]]),"DNF",CONCATENATE(RANK(rounds_cum_time[[#This Row],[62]],rounds_cum_time[62],1),"."))</f>
        <v>35.</v>
      </c>
      <c r="BT37" s="131" t="str">
        <f>IF(ISBLANK(laps_times[[#This Row],[63]]),"DNF",CONCATENATE(RANK(rounds_cum_time[[#This Row],[63]],rounds_cum_time[63],1),"."))</f>
        <v>35.</v>
      </c>
      <c r="BU37" s="131" t="str">
        <f>IF(ISBLANK(laps_times[[#This Row],[64]]),"DNF",CONCATENATE(RANK(rounds_cum_time[[#This Row],[64]],rounds_cum_time[64],1),"."))</f>
        <v>34.</v>
      </c>
    </row>
    <row r="38" spans="2:73" x14ac:dyDescent="0.2">
      <c r="B38" s="124">
        <f>laps_times[[#This Row],[poř]]</f>
        <v>35</v>
      </c>
      <c r="C38" s="129">
        <f>laps_times[[#This Row],[s.č.]]</f>
        <v>70</v>
      </c>
      <c r="D38" s="125" t="str">
        <f>laps_times[[#This Row],[jméno]]</f>
        <v>Brossaud Jack</v>
      </c>
      <c r="E38" s="126">
        <f>laps_times[[#This Row],[roč]]</f>
        <v>1970</v>
      </c>
      <c r="F38" s="126" t="str">
        <f>laps_times[[#This Row],[kat]]</f>
        <v>M40</v>
      </c>
      <c r="G38" s="126">
        <f>laps_times[[#This Row],[poř_kat]]</f>
        <v>13</v>
      </c>
      <c r="H38" s="125" t="str">
        <f>IF(ISBLANK(laps_times[[#This Row],[klub]]),"-",laps_times[[#This Row],[klub]])</f>
        <v>JBP</v>
      </c>
      <c r="I38" s="161">
        <f>laps_times[[#This Row],[celk. čas]]</f>
        <v>0.14660069444444443</v>
      </c>
      <c r="J38" s="130" t="str">
        <f>IF(ISBLANK(laps_times[[#This Row],[1]]),"DNF",CONCATENATE(RANK(rounds_cum_time[[#This Row],[1]],rounds_cum_time[1],1),"."))</f>
        <v>19.</v>
      </c>
      <c r="K38" s="130" t="str">
        <f>IF(ISBLANK(laps_times[[#This Row],[2]]),"DNF",CONCATENATE(RANK(rounds_cum_time[[#This Row],[2]],rounds_cum_time[2],1),"."))</f>
        <v>19.</v>
      </c>
      <c r="L38" s="130" t="str">
        <f>IF(ISBLANK(laps_times[[#This Row],[3]]),"DNF",CONCATENATE(RANK(rounds_cum_time[[#This Row],[3]],rounds_cum_time[3],1),"."))</f>
        <v>23.</v>
      </c>
      <c r="M38" s="130" t="str">
        <f>IF(ISBLANK(laps_times[[#This Row],[4]]),"DNF",CONCATENATE(RANK(rounds_cum_time[[#This Row],[4]],rounds_cum_time[4],1),"."))</f>
        <v>23.</v>
      </c>
      <c r="N38" s="130" t="str">
        <f>IF(ISBLANK(laps_times[[#This Row],[5]]),"DNF",CONCATENATE(RANK(rounds_cum_time[[#This Row],[5]],rounds_cum_time[5],1),"."))</f>
        <v>23.</v>
      </c>
      <c r="O38" s="130" t="str">
        <f>IF(ISBLANK(laps_times[[#This Row],[6]]),"DNF",CONCATENATE(RANK(rounds_cum_time[[#This Row],[6]],rounds_cum_time[6],1),"."))</f>
        <v>22.</v>
      </c>
      <c r="P38" s="130" t="str">
        <f>IF(ISBLANK(laps_times[[#This Row],[7]]),"DNF",CONCATENATE(RANK(rounds_cum_time[[#This Row],[7]],rounds_cum_time[7],1),"."))</f>
        <v>23.</v>
      </c>
      <c r="Q38" s="130" t="str">
        <f>IF(ISBLANK(laps_times[[#This Row],[8]]),"DNF",CONCATENATE(RANK(rounds_cum_time[[#This Row],[8]],rounds_cum_time[8],1),"."))</f>
        <v>22.</v>
      </c>
      <c r="R38" s="130" t="str">
        <f>IF(ISBLANK(laps_times[[#This Row],[9]]),"DNF",CONCATENATE(RANK(rounds_cum_time[[#This Row],[9]],rounds_cum_time[9],1),"."))</f>
        <v>23.</v>
      </c>
      <c r="S38" s="130" t="str">
        <f>IF(ISBLANK(laps_times[[#This Row],[10]]),"DNF",CONCATENATE(RANK(rounds_cum_time[[#This Row],[10]],rounds_cum_time[10],1),"."))</f>
        <v>23.</v>
      </c>
      <c r="T38" s="130" t="str">
        <f>IF(ISBLANK(laps_times[[#This Row],[11]]),"DNF",CONCATENATE(RANK(rounds_cum_time[[#This Row],[11]],rounds_cum_time[11],1),"."))</f>
        <v>23.</v>
      </c>
      <c r="U38" s="130" t="str">
        <f>IF(ISBLANK(laps_times[[#This Row],[12]]),"DNF",CONCATENATE(RANK(rounds_cum_time[[#This Row],[12]],rounds_cum_time[12],1),"."))</f>
        <v>22.</v>
      </c>
      <c r="V38" s="130" t="str">
        <f>IF(ISBLANK(laps_times[[#This Row],[13]]),"DNF",CONCATENATE(RANK(rounds_cum_time[[#This Row],[13]],rounds_cum_time[13],1),"."))</f>
        <v>22.</v>
      </c>
      <c r="W38" s="130" t="str">
        <f>IF(ISBLANK(laps_times[[#This Row],[14]]),"DNF",CONCATENATE(RANK(rounds_cum_time[[#This Row],[14]],rounds_cum_time[14],1),"."))</f>
        <v>23.</v>
      </c>
      <c r="X38" s="130" t="str">
        <f>IF(ISBLANK(laps_times[[#This Row],[15]]),"DNF",CONCATENATE(RANK(rounds_cum_time[[#This Row],[15]],rounds_cum_time[15],1),"."))</f>
        <v>23.</v>
      </c>
      <c r="Y38" s="130" t="str">
        <f>IF(ISBLANK(laps_times[[#This Row],[16]]),"DNF",CONCATENATE(RANK(rounds_cum_time[[#This Row],[16]],rounds_cum_time[16],1),"."))</f>
        <v>23.</v>
      </c>
      <c r="Z38" s="130" t="str">
        <f>IF(ISBLANK(laps_times[[#This Row],[17]]),"DNF",CONCATENATE(RANK(rounds_cum_time[[#This Row],[17]],rounds_cum_time[17],1),"."))</f>
        <v>23.</v>
      </c>
      <c r="AA38" s="130" t="str">
        <f>IF(ISBLANK(laps_times[[#This Row],[18]]),"DNF",CONCATENATE(RANK(rounds_cum_time[[#This Row],[18]],rounds_cum_time[18],1),"."))</f>
        <v>23.</v>
      </c>
      <c r="AB38" s="130" t="str">
        <f>IF(ISBLANK(laps_times[[#This Row],[19]]),"DNF",CONCATENATE(RANK(rounds_cum_time[[#This Row],[19]],rounds_cum_time[19],1),"."))</f>
        <v>23.</v>
      </c>
      <c r="AC38" s="130" t="str">
        <f>IF(ISBLANK(laps_times[[#This Row],[20]]),"DNF",CONCATENATE(RANK(rounds_cum_time[[#This Row],[20]],rounds_cum_time[20],1),"."))</f>
        <v>25.</v>
      </c>
      <c r="AD38" s="130" t="str">
        <f>IF(ISBLANK(laps_times[[#This Row],[21]]),"DNF",CONCATENATE(RANK(rounds_cum_time[[#This Row],[21]],rounds_cum_time[21],1),"."))</f>
        <v>25.</v>
      </c>
      <c r="AE38" s="130" t="str">
        <f>IF(ISBLANK(laps_times[[#This Row],[22]]),"DNF",CONCATENATE(RANK(rounds_cum_time[[#This Row],[22]],rounds_cum_time[22],1),"."))</f>
        <v>26.</v>
      </c>
      <c r="AF38" s="130" t="str">
        <f>IF(ISBLANK(laps_times[[#This Row],[23]]),"DNF",CONCATENATE(RANK(rounds_cum_time[[#This Row],[23]],rounds_cum_time[23],1),"."))</f>
        <v>28.</v>
      </c>
      <c r="AG38" s="130" t="str">
        <f>IF(ISBLANK(laps_times[[#This Row],[24]]),"DNF",CONCATENATE(RANK(rounds_cum_time[[#This Row],[24]],rounds_cum_time[24],1),"."))</f>
        <v>28.</v>
      </c>
      <c r="AH38" s="130" t="str">
        <f>IF(ISBLANK(laps_times[[#This Row],[25]]),"DNF",CONCATENATE(RANK(rounds_cum_time[[#This Row],[25]],rounds_cum_time[25],1),"."))</f>
        <v>28.</v>
      </c>
      <c r="AI38" s="130" t="str">
        <f>IF(ISBLANK(laps_times[[#This Row],[26]]),"DNF",CONCATENATE(RANK(rounds_cum_time[[#This Row],[26]],rounds_cum_time[26],1),"."))</f>
        <v>28.</v>
      </c>
      <c r="AJ38" s="130" t="str">
        <f>IF(ISBLANK(laps_times[[#This Row],[27]]),"DNF",CONCATENATE(RANK(rounds_cum_time[[#This Row],[27]],rounds_cum_time[27],1),"."))</f>
        <v>28.</v>
      </c>
      <c r="AK38" s="130" t="str">
        <f>IF(ISBLANK(laps_times[[#This Row],[28]]),"DNF",CONCATENATE(RANK(rounds_cum_time[[#This Row],[28]],rounds_cum_time[28],1),"."))</f>
        <v>28.</v>
      </c>
      <c r="AL38" s="130" t="str">
        <f>IF(ISBLANK(laps_times[[#This Row],[29]]),"DNF",CONCATENATE(RANK(rounds_cum_time[[#This Row],[29]],rounds_cum_time[29],1),"."))</f>
        <v>28.</v>
      </c>
      <c r="AM38" s="130" t="str">
        <f>IF(ISBLANK(laps_times[[#This Row],[30]]),"DNF",CONCATENATE(RANK(rounds_cum_time[[#This Row],[30]],rounds_cum_time[30],1),"."))</f>
        <v>28.</v>
      </c>
      <c r="AN38" s="130" t="str">
        <f>IF(ISBLANK(laps_times[[#This Row],[31]]),"DNF",CONCATENATE(RANK(rounds_cum_time[[#This Row],[31]],rounds_cum_time[31],1),"."))</f>
        <v>29.</v>
      </c>
      <c r="AO38" s="130" t="str">
        <f>IF(ISBLANK(laps_times[[#This Row],[32]]),"DNF",CONCATENATE(RANK(rounds_cum_time[[#This Row],[32]],rounds_cum_time[32],1),"."))</f>
        <v>30.</v>
      </c>
      <c r="AP38" s="130" t="str">
        <f>IF(ISBLANK(laps_times[[#This Row],[33]]),"DNF",CONCATENATE(RANK(rounds_cum_time[[#This Row],[33]],rounds_cum_time[33],1),"."))</f>
        <v>31.</v>
      </c>
      <c r="AQ38" s="130" t="str">
        <f>IF(ISBLANK(laps_times[[#This Row],[34]]),"DNF",CONCATENATE(RANK(rounds_cum_time[[#This Row],[34]],rounds_cum_time[34],1),"."))</f>
        <v>31.</v>
      </c>
      <c r="AR38" s="130" t="str">
        <f>IF(ISBLANK(laps_times[[#This Row],[35]]),"DNF",CONCATENATE(RANK(rounds_cum_time[[#This Row],[35]],rounds_cum_time[35],1),"."))</f>
        <v>31.</v>
      </c>
      <c r="AS38" s="130" t="str">
        <f>IF(ISBLANK(laps_times[[#This Row],[36]]),"DNF",CONCATENATE(RANK(rounds_cum_time[[#This Row],[36]],rounds_cum_time[36],1),"."))</f>
        <v>31.</v>
      </c>
      <c r="AT38" s="130" t="str">
        <f>IF(ISBLANK(laps_times[[#This Row],[37]]),"DNF",CONCATENATE(RANK(rounds_cum_time[[#This Row],[37]],rounds_cum_time[37],1),"."))</f>
        <v>32.</v>
      </c>
      <c r="AU38" s="130" t="str">
        <f>IF(ISBLANK(laps_times[[#This Row],[38]]),"DNF",CONCATENATE(RANK(rounds_cum_time[[#This Row],[38]],rounds_cum_time[38],1),"."))</f>
        <v>31.</v>
      </c>
      <c r="AV38" s="130" t="str">
        <f>IF(ISBLANK(laps_times[[#This Row],[39]]),"DNF",CONCATENATE(RANK(rounds_cum_time[[#This Row],[39]],rounds_cum_time[39],1),"."))</f>
        <v>30.</v>
      </c>
      <c r="AW38" s="130" t="str">
        <f>IF(ISBLANK(laps_times[[#This Row],[40]]),"DNF",CONCATENATE(RANK(rounds_cum_time[[#This Row],[40]],rounds_cum_time[40],1),"."))</f>
        <v>30.</v>
      </c>
      <c r="AX38" s="130" t="str">
        <f>IF(ISBLANK(laps_times[[#This Row],[41]]),"DNF",CONCATENATE(RANK(rounds_cum_time[[#This Row],[41]],rounds_cum_time[41],1),"."))</f>
        <v>30.</v>
      </c>
      <c r="AY38" s="130" t="str">
        <f>IF(ISBLANK(laps_times[[#This Row],[42]]),"DNF",CONCATENATE(RANK(rounds_cum_time[[#This Row],[42]],rounds_cum_time[42],1),"."))</f>
        <v>31.</v>
      </c>
      <c r="AZ38" s="130" t="str">
        <f>IF(ISBLANK(laps_times[[#This Row],[43]]),"DNF",CONCATENATE(RANK(rounds_cum_time[[#This Row],[43]],rounds_cum_time[43],1),"."))</f>
        <v>31.</v>
      </c>
      <c r="BA38" s="130" t="str">
        <f>IF(ISBLANK(laps_times[[#This Row],[44]]),"DNF",CONCATENATE(RANK(rounds_cum_time[[#This Row],[44]],rounds_cum_time[44],1),"."))</f>
        <v>31.</v>
      </c>
      <c r="BB38" s="130" t="str">
        <f>IF(ISBLANK(laps_times[[#This Row],[45]]),"DNF",CONCATENATE(RANK(rounds_cum_time[[#This Row],[45]],rounds_cum_time[45],1),"."))</f>
        <v>31.</v>
      </c>
      <c r="BC38" s="130" t="str">
        <f>IF(ISBLANK(laps_times[[#This Row],[46]]),"DNF",CONCATENATE(RANK(rounds_cum_time[[#This Row],[46]],rounds_cum_time[46],1),"."))</f>
        <v>30.</v>
      </c>
      <c r="BD38" s="130" t="str">
        <f>IF(ISBLANK(laps_times[[#This Row],[47]]),"DNF",CONCATENATE(RANK(rounds_cum_time[[#This Row],[47]],rounds_cum_time[47],1),"."))</f>
        <v>31.</v>
      </c>
      <c r="BE38" s="130" t="str">
        <f>IF(ISBLANK(laps_times[[#This Row],[48]]),"DNF",CONCATENATE(RANK(rounds_cum_time[[#This Row],[48]],rounds_cum_time[48],1),"."))</f>
        <v>31.</v>
      </c>
      <c r="BF38" s="130" t="str">
        <f>IF(ISBLANK(laps_times[[#This Row],[49]]),"DNF",CONCATENATE(RANK(rounds_cum_time[[#This Row],[49]],rounds_cum_time[49],1),"."))</f>
        <v>31.</v>
      </c>
      <c r="BG38" s="130" t="str">
        <f>IF(ISBLANK(laps_times[[#This Row],[50]]),"DNF",CONCATENATE(RANK(rounds_cum_time[[#This Row],[50]],rounds_cum_time[50],1),"."))</f>
        <v>31.</v>
      </c>
      <c r="BH38" s="130" t="str">
        <f>IF(ISBLANK(laps_times[[#This Row],[51]]),"DNF",CONCATENATE(RANK(rounds_cum_time[[#This Row],[51]],rounds_cum_time[51],1),"."))</f>
        <v>31.</v>
      </c>
      <c r="BI38" s="130" t="str">
        <f>IF(ISBLANK(laps_times[[#This Row],[52]]),"DNF",CONCATENATE(RANK(rounds_cum_time[[#This Row],[52]],rounds_cum_time[52],1),"."))</f>
        <v>31.</v>
      </c>
      <c r="BJ38" s="130" t="str">
        <f>IF(ISBLANK(laps_times[[#This Row],[53]]),"DNF",CONCATENATE(RANK(rounds_cum_time[[#This Row],[53]],rounds_cum_time[53],1),"."))</f>
        <v>31.</v>
      </c>
      <c r="BK38" s="130" t="str">
        <f>IF(ISBLANK(laps_times[[#This Row],[54]]),"DNF",CONCATENATE(RANK(rounds_cum_time[[#This Row],[54]],rounds_cum_time[54],1),"."))</f>
        <v>31.</v>
      </c>
      <c r="BL38" s="130" t="str">
        <f>IF(ISBLANK(laps_times[[#This Row],[55]]),"DNF",CONCATENATE(RANK(rounds_cum_time[[#This Row],[55]],rounds_cum_time[55],1),"."))</f>
        <v>31.</v>
      </c>
      <c r="BM38" s="130" t="str">
        <f>IF(ISBLANK(laps_times[[#This Row],[56]]),"DNF",CONCATENATE(RANK(rounds_cum_time[[#This Row],[56]],rounds_cum_time[56],1),"."))</f>
        <v>31.</v>
      </c>
      <c r="BN38" s="130" t="str">
        <f>IF(ISBLANK(laps_times[[#This Row],[57]]),"DNF",CONCATENATE(RANK(rounds_cum_time[[#This Row],[57]],rounds_cum_time[57],1),"."))</f>
        <v>32.</v>
      </c>
      <c r="BO38" s="130" t="str">
        <f>IF(ISBLANK(laps_times[[#This Row],[58]]),"DNF",CONCATENATE(RANK(rounds_cum_time[[#This Row],[58]],rounds_cum_time[58],1),"."))</f>
        <v>32.</v>
      </c>
      <c r="BP38" s="130" t="str">
        <f>IF(ISBLANK(laps_times[[#This Row],[59]]),"DNF",CONCATENATE(RANK(rounds_cum_time[[#This Row],[59]],rounds_cum_time[59],1),"."))</f>
        <v>32.</v>
      </c>
      <c r="BQ38" s="130" t="str">
        <f>IF(ISBLANK(laps_times[[#This Row],[60]]),"DNF",CONCATENATE(RANK(rounds_cum_time[[#This Row],[60]],rounds_cum_time[60],1),"."))</f>
        <v>32.</v>
      </c>
      <c r="BR38" s="130" t="str">
        <f>IF(ISBLANK(laps_times[[#This Row],[61]]),"DNF",CONCATENATE(RANK(rounds_cum_time[[#This Row],[61]],rounds_cum_time[61],1),"."))</f>
        <v>33.</v>
      </c>
      <c r="BS38" s="130" t="str">
        <f>IF(ISBLANK(laps_times[[#This Row],[62]]),"DNF",CONCATENATE(RANK(rounds_cum_time[[#This Row],[62]],rounds_cum_time[62],1),"."))</f>
        <v>34.</v>
      </c>
      <c r="BT38" s="131" t="str">
        <f>IF(ISBLANK(laps_times[[#This Row],[63]]),"DNF",CONCATENATE(RANK(rounds_cum_time[[#This Row],[63]],rounds_cum_time[63],1),"."))</f>
        <v>34.</v>
      </c>
      <c r="BU38" s="131" t="str">
        <f>IF(ISBLANK(laps_times[[#This Row],[64]]),"DNF",CONCATENATE(RANK(rounds_cum_time[[#This Row],[64]],rounds_cum_time[64],1),"."))</f>
        <v>35.</v>
      </c>
    </row>
    <row r="39" spans="2:73" x14ac:dyDescent="0.2">
      <c r="B39" s="124">
        <f>laps_times[[#This Row],[poř]]</f>
        <v>36</v>
      </c>
      <c r="C39" s="129">
        <f>laps_times[[#This Row],[s.č.]]</f>
        <v>15</v>
      </c>
      <c r="D39" s="125" t="str">
        <f>laps_times[[#This Row],[jméno]]</f>
        <v>Chalupa Petr</v>
      </c>
      <c r="E39" s="126">
        <f>laps_times[[#This Row],[roč]]</f>
        <v>1985</v>
      </c>
      <c r="F39" s="126" t="str">
        <f>laps_times[[#This Row],[kat]]</f>
        <v>M30</v>
      </c>
      <c r="G39" s="126">
        <f>laps_times[[#This Row],[poř_kat]]</f>
        <v>14</v>
      </c>
      <c r="H39" s="125" t="str">
        <f>IF(ISBLANK(laps_times[[#This Row],[klub]]),"-",laps_times[[#This Row],[klub]])</f>
        <v>MK Kladno</v>
      </c>
      <c r="I39" s="161">
        <f>laps_times[[#This Row],[celk. čas]]</f>
        <v>0.14697453703703703</v>
      </c>
      <c r="J39" s="130" t="str">
        <f>IF(ISBLANK(laps_times[[#This Row],[1]]),"DNF",CONCATENATE(RANK(rounds_cum_time[[#This Row],[1]],rounds_cum_time[1],1),"."))</f>
        <v>29.</v>
      </c>
      <c r="K39" s="130" t="str">
        <f>IF(ISBLANK(laps_times[[#This Row],[2]]),"DNF",CONCATENATE(RANK(rounds_cum_time[[#This Row],[2]],rounds_cum_time[2],1),"."))</f>
        <v>27.</v>
      </c>
      <c r="L39" s="130" t="str">
        <f>IF(ISBLANK(laps_times[[#This Row],[3]]),"DNF",CONCATENATE(RANK(rounds_cum_time[[#This Row],[3]],rounds_cum_time[3],1),"."))</f>
        <v>30.</v>
      </c>
      <c r="M39" s="130" t="str">
        <f>IF(ISBLANK(laps_times[[#This Row],[4]]),"DNF",CONCATENATE(RANK(rounds_cum_time[[#This Row],[4]],rounds_cum_time[4],1),"."))</f>
        <v>31.</v>
      </c>
      <c r="N39" s="130" t="str">
        <f>IF(ISBLANK(laps_times[[#This Row],[5]]),"DNF",CONCATENATE(RANK(rounds_cum_time[[#This Row],[5]],rounds_cum_time[5],1),"."))</f>
        <v>31.</v>
      </c>
      <c r="O39" s="130" t="str">
        <f>IF(ISBLANK(laps_times[[#This Row],[6]]),"DNF",CONCATENATE(RANK(rounds_cum_time[[#This Row],[6]],rounds_cum_time[6],1),"."))</f>
        <v>31.</v>
      </c>
      <c r="P39" s="130" t="str">
        <f>IF(ISBLANK(laps_times[[#This Row],[7]]),"DNF",CONCATENATE(RANK(rounds_cum_time[[#This Row],[7]],rounds_cum_time[7],1),"."))</f>
        <v>31.</v>
      </c>
      <c r="Q39" s="130" t="str">
        <f>IF(ISBLANK(laps_times[[#This Row],[8]]),"DNF",CONCATENATE(RANK(rounds_cum_time[[#This Row],[8]],rounds_cum_time[8],1),"."))</f>
        <v>32.</v>
      </c>
      <c r="R39" s="130" t="str">
        <f>IF(ISBLANK(laps_times[[#This Row],[9]]),"DNF",CONCATENATE(RANK(rounds_cum_time[[#This Row],[9]],rounds_cum_time[9],1),"."))</f>
        <v>32.</v>
      </c>
      <c r="S39" s="130" t="str">
        <f>IF(ISBLANK(laps_times[[#This Row],[10]]),"DNF",CONCATENATE(RANK(rounds_cum_time[[#This Row],[10]],rounds_cum_time[10],1),"."))</f>
        <v>32.</v>
      </c>
      <c r="T39" s="130" t="str">
        <f>IF(ISBLANK(laps_times[[#This Row],[11]]),"DNF",CONCATENATE(RANK(rounds_cum_time[[#This Row],[11]],rounds_cum_time[11],1),"."))</f>
        <v>32.</v>
      </c>
      <c r="U39" s="130" t="str">
        <f>IF(ISBLANK(laps_times[[#This Row],[12]]),"DNF",CONCATENATE(RANK(rounds_cum_time[[#This Row],[12]],rounds_cum_time[12],1),"."))</f>
        <v>32.</v>
      </c>
      <c r="V39" s="130" t="str">
        <f>IF(ISBLANK(laps_times[[#This Row],[13]]),"DNF",CONCATENATE(RANK(rounds_cum_time[[#This Row],[13]],rounds_cum_time[13],1),"."))</f>
        <v>32.</v>
      </c>
      <c r="W39" s="130" t="str">
        <f>IF(ISBLANK(laps_times[[#This Row],[14]]),"DNF",CONCATENATE(RANK(rounds_cum_time[[#This Row],[14]],rounds_cum_time[14],1),"."))</f>
        <v>33.</v>
      </c>
      <c r="X39" s="130" t="str">
        <f>IF(ISBLANK(laps_times[[#This Row],[15]]),"DNF",CONCATENATE(RANK(rounds_cum_time[[#This Row],[15]],rounds_cum_time[15],1),"."))</f>
        <v>33.</v>
      </c>
      <c r="Y39" s="130" t="str">
        <f>IF(ISBLANK(laps_times[[#This Row],[16]]),"DNF",CONCATENATE(RANK(rounds_cum_time[[#This Row],[16]],rounds_cum_time[16],1),"."))</f>
        <v>33.</v>
      </c>
      <c r="Z39" s="130" t="str">
        <f>IF(ISBLANK(laps_times[[#This Row],[17]]),"DNF",CONCATENATE(RANK(rounds_cum_time[[#This Row],[17]],rounds_cum_time[17],1),"."))</f>
        <v>33.</v>
      </c>
      <c r="AA39" s="130" t="str">
        <f>IF(ISBLANK(laps_times[[#This Row],[18]]),"DNF",CONCATENATE(RANK(rounds_cum_time[[#This Row],[18]],rounds_cum_time[18],1),"."))</f>
        <v>34.</v>
      </c>
      <c r="AB39" s="130" t="str">
        <f>IF(ISBLANK(laps_times[[#This Row],[19]]),"DNF",CONCATENATE(RANK(rounds_cum_time[[#This Row],[19]],rounds_cum_time[19],1),"."))</f>
        <v>34.</v>
      </c>
      <c r="AC39" s="130" t="str">
        <f>IF(ISBLANK(laps_times[[#This Row],[20]]),"DNF",CONCATENATE(RANK(rounds_cum_time[[#This Row],[20]],rounds_cum_time[20],1),"."))</f>
        <v>34.</v>
      </c>
      <c r="AD39" s="130" t="str">
        <f>IF(ISBLANK(laps_times[[#This Row],[21]]),"DNF",CONCATENATE(RANK(rounds_cum_time[[#This Row],[21]],rounds_cum_time[21],1),"."))</f>
        <v>34.</v>
      </c>
      <c r="AE39" s="130" t="str">
        <f>IF(ISBLANK(laps_times[[#This Row],[22]]),"DNF",CONCATENATE(RANK(rounds_cum_time[[#This Row],[22]],rounds_cum_time[22],1),"."))</f>
        <v>34.</v>
      </c>
      <c r="AF39" s="130" t="str">
        <f>IF(ISBLANK(laps_times[[#This Row],[23]]),"DNF",CONCATENATE(RANK(rounds_cum_time[[#This Row],[23]],rounds_cum_time[23],1),"."))</f>
        <v>34.</v>
      </c>
      <c r="AG39" s="130" t="str">
        <f>IF(ISBLANK(laps_times[[#This Row],[24]]),"DNF",CONCATENATE(RANK(rounds_cum_time[[#This Row],[24]],rounds_cum_time[24],1),"."))</f>
        <v>34.</v>
      </c>
      <c r="AH39" s="130" t="str">
        <f>IF(ISBLANK(laps_times[[#This Row],[25]]),"DNF",CONCATENATE(RANK(rounds_cum_time[[#This Row],[25]],rounds_cum_time[25],1),"."))</f>
        <v>35.</v>
      </c>
      <c r="AI39" s="130" t="str">
        <f>IF(ISBLANK(laps_times[[#This Row],[26]]),"DNF",CONCATENATE(RANK(rounds_cum_time[[#This Row],[26]],rounds_cum_time[26],1),"."))</f>
        <v>35.</v>
      </c>
      <c r="AJ39" s="130" t="str">
        <f>IF(ISBLANK(laps_times[[#This Row],[27]]),"DNF",CONCATENATE(RANK(rounds_cum_time[[#This Row],[27]],rounds_cum_time[27],1),"."))</f>
        <v>35.</v>
      </c>
      <c r="AK39" s="130" t="str">
        <f>IF(ISBLANK(laps_times[[#This Row],[28]]),"DNF",CONCATENATE(RANK(rounds_cum_time[[#This Row],[28]],rounds_cum_time[28],1),"."))</f>
        <v>35.</v>
      </c>
      <c r="AL39" s="130" t="str">
        <f>IF(ISBLANK(laps_times[[#This Row],[29]]),"DNF",CONCATENATE(RANK(rounds_cum_time[[#This Row],[29]],rounds_cum_time[29],1),"."))</f>
        <v>35.</v>
      </c>
      <c r="AM39" s="130" t="str">
        <f>IF(ISBLANK(laps_times[[#This Row],[30]]),"DNF",CONCATENATE(RANK(rounds_cum_time[[#This Row],[30]],rounds_cum_time[30],1),"."))</f>
        <v>35.</v>
      </c>
      <c r="AN39" s="130" t="str">
        <f>IF(ISBLANK(laps_times[[#This Row],[31]]),"DNF",CONCATENATE(RANK(rounds_cum_time[[#This Row],[31]],rounds_cum_time[31],1),"."))</f>
        <v>35.</v>
      </c>
      <c r="AO39" s="130" t="str">
        <f>IF(ISBLANK(laps_times[[#This Row],[32]]),"DNF",CONCATENATE(RANK(rounds_cum_time[[#This Row],[32]],rounds_cum_time[32],1),"."))</f>
        <v>35.</v>
      </c>
      <c r="AP39" s="130" t="str">
        <f>IF(ISBLANK(laps_times[[#This Row],[33]]),"DNF",CONCATENATE(RANK(rounds_cum_time[[#This Row],[33]],rounds_cum_time[33],1),"."))</f>
        <v>37.</v>
      </c>
      <c r="AQ39" s="130" t="str">
        <f>IF(ISBLANK(laps_times[[#This Row],[34]]),"DNF",CONCATENATE(RANK(rounds_cum_time[[#This Row],[34]],rounds_cum_time[34],1),"."))</f>
        <v>37.</v>
      </c>
      <c r="AR39" s="130" t="str">
        <f>IF(ISBLANK(laps_times[[#This Row],[35]]),"DNF",CONCATENATE(RANK(rounds_cum_time[[#This Row],[35]],rounds_cum_time[35],1),"."))</f>
        <v>37.</v>
      </c>
      <c r="AS39" s="130" t="str">
        <f>IF(ISBLANK(laps_times[[#This Row],[36]]),"DNF",CONCATENATE(RANK(rounds_cum_time[[#This Row],[36]],rounds_cum_time[36],1),"."))</f>
        <v>37.</v>
      </c>
      <c r="AT39" s="130" t="str">
        <f>IF(ISBLANK(laps_times[[#This Row],[37]]),"DNF",CONCATENATE(RANK(rounds_cum_time[[#This Row],[37]],rounds_cum_time[37],1),"."))</f>
        <v>37.</v>
      </c>
      <c r="AU39" s="130" t="str">
        <f>IF(ISBLANK(laps_times[[#This Row],[38]]),"DNF",CONCATENATE(RANK(rounds_cum_time[[#This Row],[38]],rounds_cum_time[38],1),"."))</f>
        <v>36.</v>
      </c>
      <c r="AV39" s="130" t="str">
        <f>IF(ISBLANK(laps_times[[#This Row],[39]]),"DNF",CONCATENATE(RANK(rounds_cum_time[[#This Row],[39]],rounds_cum_time[39],1),"."))</f>
        <v>35.</v>
      </c>
      <c r="AW39" s="130" t="str">
        <f>IF(ISBLANK(laps_times[[#This Row],[40]]),"DNF",CONCATENATE(RANK(rounds_cum_time[[#This Row],[40]],rounds_cum_time[40],1),"."))</f>
        <v>34.</v>
      </c>
      <c r="AX39" s="130" t="str">
        <f>IF(ISBLANK(laps_times[[#This Row],[41]]),"DNF",CONCATENATE(RANK(rounds_cum_time[[#This Row],[41]],rounds_cum_time[41],1),"."))</f>
        <v>34.</v>
      </c>
      <c r="AY39" s="130" t="str">
        <f>IF(ISBLANK(laps_times[[#This Row],[42]]),"DNF",CONCATENATE(RANK(rounds_cum_time[[#This Row],[42]],rounds_cum_time[42],1),"."))</f>
        <v>34.</v>
      </c>
      <c r="AZ39" s="130" t="str">
        <f>IF(ISBLANK(laps_times[[#This Row],[43]]),"DNF",CONCATENATE(RANK(rounds_cum_time[[#This Row],[43]],rounds_cum_time[43],1),"."))</f>
        <v>34.</v>
      </c>
      <c r="BA39" s="130" t="str">
        <f>IF(ISBLANK(laps_times[[#This Row],[44]]),"DNF",CONCATENATE(RANK(rounds_cum_time[[#This Row],[44]],rounds_cum_time[44],1),"."))</f>
        <v>34.</v>
      </c>
      <c r="BB39" s="130" t="str">
        <f>IF(ISBLANK(laps_times[[#This Row],[45]]),"DNF",CONCATENATE(RANK(rounds_cum_time[[#This Row],[45]],rounds_cum_time[45],1),"."))</f>
        <v>34.</v>
      </c>
      <c r="BC39" s="130" t="str">
        <f>IF(ISBLANK(laps_times[[#This Row],[46]]),"DNF",CONCATENATE(RANK(rounds_cum_time[[#This Row],[46]],rounds_cum_time[46],1),"."))</f>
        <v>33.</v>
      </c>
      <c r="BD39" s="130" t="str">
        <f>IF(ISBLANK(laps_times[[#This Row],[47]]),"DNF",CONCATENATE(RANK(rounds_cum_time[[#This Row],[47]],rounds_cum_time[47],1),"."))</f>
        <v>33.</v>
      </c>
      <c r="BE39" s="130" t="str">
        <f>IF(ISBLANK(laps_times[[#This Row],[48]]),"DNF",CONCATENATE(RANK(rounds_cum_time[[#This Row],[48]],rounds_cum_time[48],1),"."))</f>
        <v>33.</v>
      </c>
      <c r="BF39" s="130" t="str">
        <f>IF(ISBLANK(laps_times[[#This Row],[49]]),"DNF",CONCATENATE(RANK(rounds_cum_time[[#This Row],[49]],rounds_cum_time[49],1),"."))</f>
        <v>34.</v>
      </c>
      <c r="BG39" s="130" t="str">
        <f>IF(ISBLANK(laps_times[[#This Row],[50]]),"DNF",CONCATENATE(RANK(rounds_cum_time[[#This Row],[50]],rounds_cum_time[50],1),"."))</f>
        <v>33.</v>
      </c>
      <c r="BH39" s="130" t="str">
        <f>IF(ISBLANK(laps_times[[#This Row],[51]]),"DNF",CONCATENATE(RANK(rounds_cum_time[[#This Row],[51]],rounds_cum_time[51],1),"."))</f>
        <v>33.</v>
      </c>
      <c r="BI39" s="130" t="str">
        <f>IF(ISBLANK(laps_times[[#This Row],[52]]),"DNF",CONCATENATE(RANK(rounds_cum_time[[#This Row],[52]],rounds_cum_time[52],1),"."))</f>
        <v>33.</v>
      </c>
      <c r="BJ39" s="130" t="str">
        <f>IF(ISBLANK(laps_times[[#This Row],[53]]),"DNF",CONCATENATE(RANK(rounds_cum_time[[#This Row],[53]],rounds_cum_time[53],1),"."))</f>
        <v>33.</v>
      </c>
      <c r="BK39" s="130" t="str">
        <f>IF(ISBLANK(laps_times[[#This Row],[54]]),"DNF",CONCATENATE(RANK(rounds_cum_time[[#This Row],[54]],rounds_cum_time[54],1),"."))</f>
        <v>34.</v>
      </c>
      <c r="BL39" s="130" t="str">
        <f>IF(ISBLANK(laps_times[[#This Row],[55]]),"DNF",CONCATENATE(RANK(rounds_cum_time[[#This Row],[55]],rounds_cum_time[55],1),"."))</f>
        <v>34.</v>
      </c>
      <c r="BM39" s="130" t="str">
        <f>IF(ISBLANK(laps_times[[#This Row],[56]]),"DNF",CONCATENATE(RANK(rounds_cum_time[[#This Row],[56]],rounds_cum_time[56],1),"."))</f>
        <v>35.</v>
      </c>
      <c r="BN39" s="130" t="str">
        <f>IF(ISBLANK(laps_times[[#This Row],[57]]),"DNF",CONCATENATE(RANK(rounds_cum_time[[#This Row],[57]],rounds_cum_time[57],1),"."))</f>
        <v>35.</v>
      </c>
      <c r="BO39" s="130" t="str">
        <f>IF(ISBLANK(laps_times[[#This Row],[58]]),"DNF",CONCATENATE(RANK(rounds_cum_time[[#This Row],[58]],rounds_cum_time[58],1),"."))</f>
        <v>35.</v>
      </c>
      <c r="BP39" s="130" t="str">
        <f>IF(ISBLANK(laps_times[[#This Row],[59]]),"DNF",CONCATENATE(RANK(rounds_cum_time[[#This Row],[59]],rounds_cum_time[59],1),"."))</f>
        <v>35.</v>
      </c>
      <c r="BQ39" s="130" t="str">
        <f>IF(ISBLANK(laps_times[[#This Row],[60]]),"DNF",CONCATENATE(RANK(rounds_cum_time[[#This Row],[60]],rounds_cum_time[60],1),"."))</f>
        <v>35.</v>
      </c>
      <c r="BR39" s="130" t="str">
        <f>IF(ISBLANK(laps_times[[#This Row],[61]]),"DNF",CONCATENATE(RANK(rounds_cum_time[[#This Row],[61]],rounds_cum_time[61],1),"."))</f>
        <v>35.</v>
      </c>
      <c r="BS39" s="130" t="str">
        <f>IF(ISBLANK(laps_times[[#This Row],[62]]),"DNF",CONCATENATE(RANK(rounds_cum_time[[#This Row],[62]],rounds_cum_time[62],1),"."))</f>
        <v>36.</v>
      </c>
      <c r="BT39" s="131" t="str">
        <f>IF(ISBLANK(laps_times[[#This Row],[63]]),"DNF",CONCATENATE(RANK(rounds_cum_time[[#This Row],[63]],rounds_cum_time[63],1),"."))</f>
        <v>36.</v>
      </c>
      <c r="BU39" s="131" t="str">
        <f>IF(ISBLANK(laps_times[[#This Row],[64]]),"DNF",CONCATENATE(RANK(rounds_cum_time[[#This Row],[64]],rounds_cum_time[64],1),"."))</f>
        <v>36.</v>
      </c>
    </row>
    <row r="40" spans="2:73" x14ac:dyDescent="0.2">
      <c r="B40" s="124">
        <f>laps_times[[#This Row],[poř]]</f>
        <v>37</v>
      </c>
      <c r="C40" s="129">
        <f>laps_times[[#This Row],[s.č.]]</f>
        <v>95</v>
      </c>
      <c r="D40" s="125" t="str">
        <f>laps_times[[#This Row],[jméno]]</f>
        <v>Pojsl Jan</v>
      </c>
      <c r="E40" s="126">
        <f>laps_times[[#This Row],[roč]]</f>
        <v>1972</v>
      </c>
      <c r="F40" s="126" t="str">
        <f>laps_times[[#This Row],[kat]]</f>
        <v>M40</v>
      </c>
      <c r="G40" s="126">
        <f>laps_times[[#This Row],[poř_kat]]</f>
        <v>14</v>
      </c>
      <c r="H40" s="125" t="str">
        <f>IF(ISBLANK(laps_times[[#This Row],[klub]]),"-",laps_times[[#This Row],[klub]])</f>
        <v>Intelis</v>
      </c>
      <c r="I40" s="161">
        <f>laps_times[[#This Row],[celk. čas]]</f>
        <v>0.14706828703703703</v>
      </c>
      <c r="J40" s="130" t="str">
        <f>IF(ISBLANK(laps_times[[#This Row],[1]]),"DNF",CONCATENATE(RANK(rounds_cum_time[[#This Row],[1]],rounds_cum_time[1],1),"."))</f>
        <v>76.</v>
      </c>
      <c r="K40" s="130" t="str">
        <f>IF(ISBLANK(laps_times[[#This Row],[2]]),"DNF",CONCATENATE(RANK(rounds_cum_time[[#This Row],[2]],rounds_cum_time[2],1),"."))</f>
        <v>70.</v>
      </c>
      <c r="L40" s="130" t="str">
        <f>IF(ISBLANK(laps_times[[#This Row],[3]]),"DNF",CONCATENATE(RANK(rounds_cum_time[[#This Row],[3]],rounds_cum_time[3],1),"."))</f>
        <v>70.</v>
      </c>
      <c r="M40" s="130" t="str">
        <f>IF(ISBLANK(laps_times[[#This Row],[4]]),"DNF",CONCATENATE(RANK(rounds_cum_time[[#This Row],[4]],rounds_cum_time[4],1),"."))</f>
        <v>64.</v>
      </c>
      <c r="N40" s="130" t="str">
        <f>IF(ISBLANK(laps_times[[#This Row],[5]]),"DNF",CONCATENATE(RANK(rounds_cum_time[[#This Row],[5]],rounds_cum_time[5],1),"."))</f>
        <v>63.</v>
      </c>
      <c r="O40" s="130" t="str">
        <f>IF(ISBLANK(laps_times[[#This Row],[6]]),"DNF",CONCATENATE(RANK(rounds_cum_time[[#This Row],[6]],rounds_cum_time[6],1),"."))</f>
        <v>61.</v>
      </c>
      <c r="P40" s="130" t="str">
        <f>IF(ISBLANK(laps_times[[#This Row],[7]]),"DNF",CONCATENATE(RANK(rounds_cum_time[[#This Row],[7]],rounds_cum_time[7],1),"."))</f>
        <v>60.</v>
      </c>
      <c r="Q40" s="130" t="str">
        <f>IF(ISBLANK(laps_times[[#This Row],[8]]),"DNF",CONCATENATE(RANK(rounds_cum_time[[#This Row],[8]],rounds_cum_time[8],1),"."))</f>
        <v>57.</v>
      </c>
      <c r="R40" s="130" t="str">
        <f>IF(ISBLANK(laps_times[[#This Row],[9]]),"DNF",CONCATENATE(RANK(rounds_cum_time[[#This Row],[9]],rounds_cum_time[9],1),"."))</f>
        <v>56.</v>
      </c>
      <c r="S40" s="130" t="str">
        <f>IF(ISBLANK(laps_times[[#This Row],[10]]),"DNF",CONCATENATE(RANK(rounds_cum_time[[#This Row],[10]],rounds_cum_time[10],1),"."))</f>
        <v>56.</v>
      </c>
      <c r="T40" s="130" t="str">
        <f>IF(ISBLANK(laps_times[[#This Row],[11]]),"DNF",CONCATENATE(RANK(rounds_cum_time[[#This Row],[11]],rounds_cum_time[11],1),"."))</f>
        <v>56.</v>
      </c>
      <c r="U40" s="130" t="str">
        <f>IF(ISBLANK(laps_times[[#This Row],[12]]),"DNF",CONCATENATE(RANK(rounds_cum_time[[#This Row],[12]],rounds_cum_time[12],1),"."))</f>
        <v>55.</v>
      </c>
      <c r="V40" s="130" t="str">
        <f>IF(ISBLANK(laps_times[[#This Row],[13]]),"DNF",CONCATENATE(RANK(rounds_cum_time[[#This Row],[13]],rounds_cum_time[13],1),"."))</f>
        <v>53.</v>
      </c>
      <c r="W40" s="130" t="str">
        <f>IF(ISBLANK(laps_times[[#This Row],[14]]),"DNF",CONCATENATE(RANK(rounds_cum_time[[#This Row],[14]],rounds_cum_time[14],1),"."))</f>
        <v>51.</v>
      </c>
      <c r="X40" s="130" t="str">
        <f>IF(ISBLANK(laps_times[[#This Row],[15]]),"DNF",CONCATENATE(RANK(rounds_cum_time[[#This Row],[15]],rounds_cum_time[15],1),"."))</f>
        <v>51.</v>
      </c>
      <c r="Y40" s="130" t="str">
        <f>IF(ISBLANK(laps_times[[#This Row],[16]]),"DNF",CONCATENATE(RANK(rounds_cum_time[[#This Row],[16]],rounds_cum_time[16],1),"."))</f>
        <v>52.</v>
      </c>
      <c r="Z40" s="130" t="str">
        <f>IF(ISBLANK(laps_times[[#This Row],[17]]),"DNF",CONCATENATE(RANK(rounds_cum_time[[#This Row],[17]],rounds_cum_time[17],1),"."))</f>
        <v>51.</v>
      </c>
      <c r="AA40" s="130" t="str">
        <f>IF(ISBLANK(laps_times[[#This Row],[18]]),"DNF",CONCATENATE(RANK(rounds_cum_time[[#This Row],[18]],rounds_cum_time[18],1),"."))</f>
        <v>51.</v>
      </c>
      <c r="AB40" s="130" t="str">
        <f>IF(ISBLANK(laps_times[[#This Row],[19]]),"DNF",CONCATENATE(RANK(rounds_cum_time[[#This Row],[19]],rounds_cum_time[19],1),"."))</f>
        <v>51.</v>
      </c>
      <c r="AC40" s="130" t="str">
        <f>IF(ISBLANK(laps_times[[#This Row],[20]]),"DNF",CONCATENATE(RANK(rounds_cum_time[[#This Row],[20]],rounds_cum_time[20],1),"."))</f>
        <v>51.</v>
      </c>
      <c r="AD40" s="130" t="str">
        <f>IF(ISBLANK(laps_times[[#This Row],[21]]),"DNF",CONCATENATE(RANK(rounds_cum_time[[#This Row],[21]],rounds_cum_time[21],1),"."))</f>
        <v>51.</v>
      </c>
      <c r="AE40" s="130" t="str">
        <f>IF(ISBLANK(laps_times[[#This Row],[22]]),"DNF",CONCATENATE(RANK(rounds_cum_time[[#This Row],[22]],rounds_cum_time[22],1),"."))</f>
        <v>50.</v>
      </c>
      <c r="AF40" s="130" t="str">
        <f>IF(ISBLANK(laps_times[[#This Row],[23]]),"DNF",CONCATENATE(RANK(rounds_cum_time[[#This Row],[23]],rounds_cum_time[23],1),"."))</f>
        <v>49.</v>
      </c>
      <c r="AG40" s="130" t="str">
        <f>IF(ISBLANK(laps_times[[#This Row],[24]]),"DNF",CONCATENATE(RANK(rounds_cum_time[[#This Row],[24]],rounds_cum_time[24],1),"."))</f>
        <v>48.</v>
      </c>
      <c r="AH40" s="130" t="str">
        <f>IF(ISBLANK(laps_times[[#This Row],[25]]),"DNF",CONCATENATE(RANK(rounds_cum_time[[#This Row],[25]],rounds_cum_time[25],1),"."))</f>
        <v>48.</v>
      </c>
      <c r="AI40" s="130" t="str">
        <f>IF(ISBLANK(laps_times[[#This Row],[26]]),"DNF",CONCATENATE(RANK(rounds_cum_time[[#This Row],[26]],rounds_cum_time[26],1),"."))</f>
        <v>47.</v>
      </c>
      <c r="AJ40" s="130" t="str">
        <f>IF(ISBLANK(laps_times[[#This Row],[27]]),"DNF",CONCATENATE(RANK(rounds_cum_time[[#This Row],[27]],rounds_cum_time[27],1),"."))</f>
        <v>47.</v>
      </c>
      <c r="AK40" s="130" t="str">
        <f>IF(ISBLANK(laps_times[[#This Row],[28]]),"DNF",CONCATENATE(RANK(rounds_cum_time[[#This Row],[28]],rounds_cum_time[28],1),"."))</f>
        <v>47.</v>
      </c>
      <c r="AL40" s="130" t="str">
        <f>IF(ISBLANK(laps_times[[#This Row],[29]]),"DNF",CONCATENATE(RANK(rounds_cum_time[[#This Row],[29]],rounds_cum_time[29],1),"."))</f>
        <v>47.</v>
      </c>
      <c r="AM40" s="130" t="str">
        <f>IF(ISBLANK(laps_times[[#This Row],[30]]),"DNF",CONCATENATE(RANK(rounds_cum_time[[#This Row],[30]],rounds_cum_time[30],1),"."))</f>
        <v>46.</v>
      </c>
      <c r="AN40" s="130" t="str">
        <f>IF(ISBLANK(laps_times[[#This Row],[31]]),"DNF",CONCATENATE(RANK(rounds_cum_time[[#This Row],[31]],rounds_cum_time[31],1),"."))</f>
        <v>46.</v>
      </c>
      <c r="AO40" s="130" t="str">
        <f>IF(ISBLANK(laps_times[[#This Row],[32]]),"DNF",CONCATENATE(RANK(rounds_cum_time[[#This Row],[32]],rounds_cum_time[32],1),"."))</f>
        <v>46.</v>
      </c>
      <c r="AP40" s="130" t="str">
        <f>IF(ISBLANK(laps_times[[#This Row],[33]]),"DNF",CONCATENATE(RANK(rounds_cum_time[[#This Row],[33]],rounds_cum_time[33],1),"."))</f>
        <v>46.</v>
      </c>
      <c r="AQ40" s="130" t="str">
        <f>IF(ISBLANK(laps_times[[#This Row],[34]]),"DNF",CONCATENATE(RANK(rounds_cum_time[[#This Row],[34]],rounds_cum_time[34],1),"."))</f>
        <v>47.</v>
      </c>
      <c r="AR40" s="130" t="str">
        <f>IF(ISBLANK(laps_times[[#This Row],[35]]),"DNF",CONCATENATE(RANK(rounds_cum_time[[#This Row],[35]],rounds_cum_time[35],1),"."))</f>
        <v>46.</v>
      </c>
      <c r="AS40" s="130" t="str">
        <f>IF(ISBLANK(laps_times[[#This Row],[36]]),"DNF",CONCATENATE(RANK(rounds_cum_time[[#This Row],[36]],rounds_cum_time[36],1),"."))</f>
        <v>46.</v>
      </c>
      <c r="AT40" s="130" t="str">
        <f>IF(ISBLANK(laps_times[[#This Row],[37]]),"DNF",CONCATENATE(RANK(rounds_cum_time[[#This Row],[37]],rounds_cum_time[37],1),"."))</f>
        <v>46.</v>
      </c>
      <c r="AU40" s="130" t="str">
        <f>IF(ISBLANK(laps_times[[#This Row],[38]]),"DNF",CONCATENATE(RANK(rounds_cum_time[[#This Row],[38]],rounds_cum_time[38],1),"."))</f>
        <v>45.</v>
      </c>
      <c r="AV40" s="130" t="str">
        <f>IF(ISBLANK(laps_times[[#This Row],[39]]),"DNF",CONCATENATE(RANK(rounds_cum_time[[#This Row],[39]],rounds_cum_time[39],1),"."))</f>
        <v>45.</v>
      </c>
      <c r="AW40" s="130" t="str">
        <f>IF(ISBLANK(laps_times[[#This Row],[40]]),"DNF",CONCATENATE(RANK(rounds_cum_time[[#This Row],[40]],rounds_cum_time[40],1),"."))</f>
        <v>45.</v>
      </c>
      <c r="AX40" s="130" t="str">
        <f>IF(ISBLANK(laps_times[[#This Row],[41]]),"DNF",CONCATENATE(RANK(rounds_cum_time[[#This Row],[41]],rounds_cum_time[41],1),"."))</f>
        <v>45.</v>
      </c>
      <c r="AY40" s="130" t="str">
        <f>IF(ISBLANK(laps_times[[#This Row],[42]]),"DNF",CONCATENATE(RANK(rounds_cum_time[[#This Row],[42]],rounds_cum_time[42],1),"."))</f>
        <v>45.</v>
      </c>
      <c r="AZ40" s="130" t="str">
        <f>IF(ISBLANK(laps_times[[#This Row],[43]]),"DNF",CONCATENATE(RANK(rounds_cum_time[[#This Row],[43]],rounds_cum_time[43],1),"."))</f>
        <v>45.</v>
      </c>
      <c r="BA40" s="130" t="str">
        <f>IF(ISBLANK(laps_times[[#This Row],[44]]),"DNF",CONCATENATE(RANK(rounds_cum_time[[#This Row],[44]],rounds_cum_time[44],1),"."))</f>
        <v>45.</v>
      </c>
      <c r="BB40" s="130" t="str">
        <f>IF(ISBLANK(laps_times[[#This Row],[45]]),"DNF",CONCATENATE(RANK(rounds_cum_time[[#This Row],[45]],rounds_cum_time[45],1),"."))</f>
        <v>44.</v>
      </c>
      <c r="BC40" s="130" t="str">
        <f>IF(ISBLANK(laps_times[[#This Row],[46]]),"DNF",CONCATENATE(RANK(rounds_cum_time[[#This Row],[46]],rounds_cum_time[46],1),"."))</f>
        <v>43.</v>
      </c>
      <c r="BD40" s="130" t="str">
        <f>IF(ISBLANK(laps_times[[#This Row],[47]]),"DNF",CONCATENATE(RANK(rounds_cum_time[[#This Row],[47]],rounds_cum_time[47],1),"."))</f>
        <v>42.</v>
      </c>
      <c r="BE40" s="130" t="str">
        <f>IF(ISBLANK(laps_times[[#This Row],[48]]),"DNF",CONCATENATE(RANK(rounds_cum_time[[#This Row],[48]],rounds_cum_time[48],1),"."))</f>
        <v>42.</v>
      </c>
      <c r="BF40" s="130" t="str">
        <f>IF(ISBLANK(laps_times[[#This Row],[49]]),"DNF",CONCATENATE(RANK(rounds_cum_time[[#This Row],[49]],rounds_cum_time[49],1),"."))</f>
        <v>41.</v>
      </c>
      <c r="BG40" s="130" t="str">
        <f>IF(ISBLANK(laps_times[[#This Row],[50]]),"DNF",CONCATENATE(RANK(rounds_cum_time[[#This Row],[50]],rounds_cum_time[50],1),"."))</f>
        <v>41.</v>
      </c>
      <c r="BH40" s="130" t="str">
        <f>IF(ISBLANK(laps_times[[#This Row],[51]]),"DNF",CONCATENATE(RANK(rounds_cum_time[[#This Row],[51]],rounds_cum_time[51],1),"."))</f>
        <v>40.</v>
      </c>
      <c r="BI40" s="130" t="str">
        <f>IF(ISBLANK(laps_times[[#This Row],[52]]),"DNF",CONCATENATE(RANK(rounds_cum_time[[#This Row],[52]],rounds_cum_time[52],1),"."))</f>
        <v>40.</v>
      </c>
      <c r="BJ40" s="130" t="str">
        <f>IF(ISBLANK(laps_times[[#This Row],[53]]),"DNF",CONCATENATE(RANK(rounds_cum_time[[#This Row],[53]],rounds_cum_time[53],1),"."))</f>
        <v>39.</v>
      </c>
      <c r="BK40" s="130" t="str">
        <f>IF(ISBLANK(laps_times[[#This Row],[54]]),"DNF",CONCATENATE(RANK(rounds_cum_time[[#This Row],[54]],rounds_cum_time[54],1),"."))</f>
        <v>39.</v>
      </c>
      <c r="BL40" s="130" t="str">
        <f>IF(ISBLANK(laps_times[[#This Row],[55]]),"DNF",CONCATENATE(RANK(rounds_cum_time[[#This Row],[55]],rounds_cum_time[55],1),"."))</f>
        <v>38.</v>
      </c>
      <c r="BM40" s="130" t="str">
        <f>IF(ISBLANK(laps_times[[#This Row],[56]]),"DNF",CONCATENATE(RANK(rounds_cum_time[[#This Row],[56]],rounds_cum_time[56],1),"."))</f>
        <v>39.</v>
      </c>
      <c r="BN40" s="130" t="str">
        <f>IF(ISBLANK(laps_times[[#This Row],[57]]),"DNF",CONCATENATE(RANK(rounds_cum_time[[#This Row],[57]],rounds_cum_time[57],1),"."))</f>
        <v>38.</v>
      </c>
      <c r="BO40" s="130" t="str">
        <f>IF(ISBLANK(laps_times[[#This Row],[58]]),"DNF",CONCATENATE(RANK(rounds_cum_time[[#This Row],[58]],rounds_cum_time[58],1),"."))</f>
        <v>38.</v>
      </c>
      <c r="BP40" s="130" t="str">
        <f>IF(ISBLANK(laps_times[[#This Row],[59]]),"DNF",CONCATENATE(RANK(rounds_cum_time[[#This Row],[59]],rounds_cum_time[59],1),"."))</f>
        <v>38.</v>
      </c>
      <c r="BQ40" s="130" t="str">
        <f>IF(ISBLANK(laps_times[[#This Row],[60]]),"DNF",CONCATENATE(RANK(rounds_cum_time[[#This Row],[60]],rounds_cum_time[60],1),"."))</f>
        <v>38.</v>
      </c>
      <c r="BR40" s="130" t="str">
        <f>IF(ISBLANK(laps_times[[#This Row],[61]]),"DNF",CONCATENATE(RANK(rounds_cum_time[[#This Row],[61]],rounds_cum_time[61],1),"."))</f>
        <v>37.</v>
      </c>
      <c r="BS40" s="130" t="str">
        <f>IF(ISBLANK(laps_times[[#This Row],[62]]),"DNF",CONCATENATE(RANK(rounds_cum_time[[#This Row],[62]],rounds_cum_time[62],1),"."))</f>
        <v>37.</v>
      </c>
      <c r="BT40" s="131" t="str">
        <f>IF(ISBLANK(laps_times[[#This Row],[63]]),"DNF",CONCATENATE(RANK(rounds_cum_time[[#This Row],[63]],rounds_cum_time[63],1),"."))</f>
        <v>37.</v>
      </c>
      <c r="BU40" s="131" t="str">
        <f>IF(ISBLANK(laps_times[[#This Row],[64]]),"DNF",CONCATENATE(RANK(rounds_cum_time[[#This Row],[64]],rounds_cum_time[64],1),"."))</f>
        <v>37.</v>
      </c>
    </row>
    <row r="41" spans="2:73" x14ac:dyDescent="0.2">
      <c r="B41" s="124">
        <f>laps_times[[#This Row],[poř]]</f>
        <v>38</v>
      </c>
      <c r="C41" s="129">
        <f>laps_times[[#This Row],[s.č.]]</f>
        <v>14</v>
      </c>
      <c r="D41" s="125" t="str">
        <f>laps_times[[#This Row],[jméno]]</f>
        <v>Černý Michal</v>
      </c>
      <c r="E41" s="126">
        <f>laps_times[[#This Row],[roč]]</f>
        <v>1978</v>
      </c>
      <c r="F41" s="126" t="str">
        <f>laps_times[[#This Row],[kat]]</f>
        <v>M30</v>
      </c>
      <c r="G41" s="126">
        <f>laps_times[[#This Row],[poř_kat]]</f>
        <v>15</v>
      </c>
      <c r="H41" s="125" t="str">
        <f>IF(ISBLANK(laps_times[[#This Row],[klub]]),"-",laps_times[[#This Row],[klub]])</f>
        <v>JBP</v>
      </c>
      <c r="I41" s="161">
        <f>laps_times[[#This Row],[celk. čas]]</f>
        <v>0.14768055555555556</v>
      </c>
      <c r="J41" s="130" t="str">
        <f>IF(ISBLANK(laps_times[[#This Row],[1]]),"DNF",CONCATENATE(RANK(rounds_cum_time[[#This Row],[1]],rounds_cum_time[1],1),"."))</f>
        <v>26.</v>
      </c>
      <c r="K41" s="130" t="str">
        <f>IF(ISBLANK(laps_times[[#This Row],[2]]),"DNF",CONCATENATE(RANK(rounds_cum_time[[#This Row],[2]],rounds_cum_time[2],1),"."))</f>
        <v>26.</v>
      </c>
      <c r="L41" s="130" t="str">
        <f>IF(ISBLANK(laps_times[[#This Row],[3]]),"DNF",CONCATENATE(RANK(rounds_cum_time[[#This Row],[3]],rounds_cum_time[3],1),"."))</f>
        <v>26.</v>
      </c>
      <c r="M41" s="130" t="str">
        <f>IF(ISBLANK(laps_times[[#This Row],[4]]),"DNF",CONCATENATE(RANK(rounds_cum_time[[#This Row],[4]],rounds_cum_time[4],1),"."))</f>
        <v>28.</v>
      </c>
      <c r="N41" s="130" t="str">
        <f>IF(ISBLANK(laps_times[[#This Row],[5]]),"DNF",CONCATENATE(RANK(rounds_cum_time[[#This Row],[5]],rounds_cum_time[5],1),"."))</f>
        <v>28.</v>
      </c>
      <c r="O41" s="130" t="str">
        <f>IF(ISBLANK(laps_times[[#This Row],[6]]),"DNF",CONCATENATE(RANK(rounds_cum_time[[#This Row],[6]],rounds_cum_time[6],1),"."))</f>
        <v>29.</v>
      </c>
      <c r="P41" s="130" t="str">
        <f>IF(ISBLANK(laps_times[[#This Row],[7]]),"DNF",CONCATENATE(RANK(rounds_cum_time[[#This Row],[7]],rounds_cum_time[7],1),"."))</f>
        <v>29.</v>
      </c>
      <c r="Q41" s="130" t="str">
        <f>IF(ISBLANK(laps_times[[#This Row],[8]]),"DNF",CONCATENATE(RANK(rounds_cum_time[[#This Row],[8]],rounds_cum_time[8],1),"."))</f>
        <v>29.</v>
      </c>
      <c r="R41" s="130" t="str">
        <f>IF(ISBLANK(laps_times[[#This Row],[9]]),"DNF",CONCATENATE(RANK(rounds_cum_time[[#This Row],[9]],rounds_cum_time[9],1),"."))</f>
        <v>29.</v>
      </c>
      <c r="S41" s="130" t="str">
        <f>IF(ISBLANK(laps_times[[#This Row],[10]]),"DNF",CONCATENATE(RANK(rounds_cum_time[[#This Row],[10]],rounds_cum_time[10],1),"."))</f>
        <v>29.</v>
      </c>
      <c r="T41" s="130" t="str">
        <f>IF(ISBLANK(laps_times[[#This Row],[11]]),"DNF",CONCATENATE(RANK(rounds_cum_time[[#This Row],[11]],rounds_cum_time[11],1),"."))</f>
        <v>29.</v>
      </c>
      <c r="U41" s="130" t="str">
        <f>IF(ISBLANK(laps_times[[#This Row],[12]]),"DNF",CONCATENATE(RANK(rounds_cum_time[[#This Row],[12]],rounds_cum_time[12],1),"."))</f>
        <v>29.</v>
      </c>
      <c r="V41" s="130" t="str">
        <f>IF(ISBLANK(laps_times[[#This Row],[13]]),"DNF",CONCATENATE(RANK(rounds_cum_time[[#This Row],[13]],rounds_cum_time[13],1),"."))</f>
        <v>30.</v>
      </c>
      <c r="W41" s="130" t="str">
        <f>IF(ISBLANK(laps_times[[#This Row],[14]]),"DNF",CONCATENATE(RANK(rounds_cum_time[[#This Row],[14]],rounds_cum_time[14],1),"."))</f>
        <v>31.</v>
      </c>
      <c r="X41" s="130" t="str">
        <f>IF(ISBLANK(laps_times[[#This Row],[15]]),"DNF",CONCATENATE(RANK(rounds_cum_time[[#This Row],[15]],rounds_cum_time[15],1),"."))</f>
        <v>31.</v>
      </c>
      <c r="Y41" s="130" t="str">
        <f>IF(ISBLANK(laps_times[[#This Row],[16]]),"DNF",CONCATENATE(RANK(rounds_cum_time[[#This Row],[16]],rounds_cum_time[16],1),"."))</f>
        <v>31.</v>
      </c>
      <c r="Z41" s="130" t="str">
        <f>IF(ISBLANK(laps_times[[#This Row],[17]]),"DNF",CONCATENATE(RANK(rounds_cum_time[[#This Row],[17]],rounds_cum_time[17],1),"."))</f>
        <v>31.</v>
      </c>
      <c r="AA41" s="130" t="str">
        <f>IF(ISBLANK(laps_times[[#This Row],[18]]),"DNF",CONCATENATE(RANK(rounds_cum_time[[#This Row],[18]],rounds_cum_time[18],1),"."))</f>
        <v>32.</v>
      </c>
      <c r="AB41" s="130" t="str">
        <f>IF(ISBLANK(laps_times[[#This Row],[19]]),"DNF",CONCATENATE(RANK(rounds_cum_time[[#This Row],[19]],rounds_cum_time[19],1),"."))</f>
        <v>32.</v>
      </c>
      <c r="AC41" s="130" t="str">
        <f>IF(ISBLANK(laps_times[[#This Row],[20]]),"DNF",CONCATENATE(RANK(rounds_cum_time[[#This Row],[20]],rounds_cum_time[20],1),"."))</f>
        <v>32.</v>
      </c>
      <c r="AD41" s="130" t="str">
        <f>IF(ISBLANK(laps_times[[#This Row],[21]]),"DNF",CONCATENATE(RANK(rounds_cum_time[[#This Row],[21]],rounds_cum_time[21],1),"."))</f>
        <v>32.</v>
      </c>
      <c r="AE41" s="130" t="str">
        <f>IF(ISBLANK(laps_times[[#This Row],[22]]),"DNF",CONCATENATE(RANK(rounds_cum_time[[#This Row],[22]],rounds_cum_time[22],1),"."))</f>
        <v>32.</v>
      </c>
      <c r="AF41" s="130" t="str">
        <f>IF(ISBLANK(laps_times[[#This Row],[23]]),"DNF",CONCATENATE(RANK(rounds_cum_time[[#This Row],[23]],rounds_cum_time[23],1),"."))</f>
        <v>32.</v>
      </c>
      <c r="AG41" s="130" t="str">
        <f>IF(ISBLANK(laps_times[[#This Row],[24]]),"DNF",CONCATENATE(RANK(rounds_cum_time[[#This Row],[24]],rounds_cum_time[24],1),"."))</f>
        <v>33.</v>
      </c>
      <c r="AH41" s="130" t="str">
        <f>IF(ISBLANK(laps_times[[#This Row],[25]]),"DNF",CONCATENATE(RANK(rounds_cum_time[[#This Row],[25]],rounds_cum_time[25],1),"."))</f>
        <v>33.</v>
      </c>
      <c r="AI41" s="130" t="str">
        <f>IF(ISBLANK(laps_times[[#This Row],[26]]),"DNF",CONCATENATE(RANK(rounds_cum_time[[#This Row],[26]],rounds_cum_time[26],1),"."))</f>
        <v>33.</v>
      </c>
      <c r="AJ41" s="130" t="str">
        <f>IF(ISBLANK(laps_times[[#This Row],[27]]),"DNF",CONCATENATE(RANK(rounds_cum_time[[#This Row],[27]],rounds_cum_time[27],1),"."))</f>
        <v>33.</v>
      </c>
      <c r="AK41" s="130" t="str">
        <f>IF(ISBLANK(laps_times[[#This Row],[28]]),"DNF",CONCATENATE(RANK(rounds_cum_time[[#This Row],[28]],rounds_cum_time[28],1),"."))</f>
        <v>33.</v>
      </c>
      <c r="AL41" s="130" t="str">
        <f>IF(ISBLANK(laps_times[[#This Row],[29]]),"DNF",CONCATENATE(RANK(rounds_cum_time[[#This Row],[29]],rounds_cum_time[29],1),"."))</f>
        <v>34.</v>
      </c>
      <c r="AM41" s="130" t="str">
        <f>IF(ISBLANK(laps_times[[#This Row],[30]]),"DNF",CONCATENATE(RANK(rounds_cum_time[[#This Row],[30]],rounds_cum_time[30],1),"."))</f>
        <v>34.</v>
      </c>
      <c r="AN41" s="130" t="str">
        <f>IF(ISBLANK(laps_times[[#This Row],[31]]),"DNF",CONCATENATE(RANK(rounds_cum_time[[#This Row],[31]],rounds_cum_time[31],1),"."))</f>
        <v>34.</v>
      </c>
      <c r="AO41" s="130" t="str">
        <f>IF(ISBLANK(laps_times[[#This Row],[32]]),"DNF",CONCATENATE(RANK(rounds_cum_time[[#This Row],[32]],rounds_cum_time[32],1),"."))</f>
        <v>34.</v>
      </c>
      <c r="AP41" s="130" t="str">
        <f>IF(ISBLANK(laps_times[[#This Row],[33]]),"DNF",CONCATENATE(RANK(rounds_cum_time[[#This Row],[33]],rounds_cum_time[33],1),"."))</f>
        <v>34.</v>
      </c>
      <c r="AQ41" s="130" t="str">
        <f>IF(ISBLANK(laps_times[[#This Row],[34]]),"DNF",CONCATENATE(RANK(rounds_cum_time[[#This Row],[34]],rounds_cum_time[34],1),"."))</f>
        <v>36.</v>
      </c>
      <c r="AR41" s="130" t="str">
        <f>IF(ISBLANK(laps_times[[#This Row],[35]]),"DNF",CONCATENATE(RANK(rounds_cum_time[[#This Row],[35]],rounds_cum_time[35],1),"."))</f>
        <v>36.</v>
      </c>
      <c r="AS41" s="130" t="str">
        <f>IF(ISBLANK(laps_times[[#This Row],[36]]),"DNF",CONCATENATE(RANK(rounds_cum_time[[#This Row],[36]],rounds_cum_time[36],1),"."))</f>
        <v>36.</v>
      </c>
      <c r="AT41" s="130" t="str">
        <f>IF(ISBLANK(laps_times[[#This Row],[37]]),"DNF",CONCATENATE(RANK(rounds_cum_time[[#This Row],[37]],rounds_cum_time[37],1),"."))</f>
        <v>36.</v>
      </c>
      <c r="AU41" s="130" t="str">
        <f>IF(ISBLANK(laps_times[[#This Row],[38]]),"DNF",CONCATENATE(RANK(rounds_cum_time[[#This Row],[38]],rounds_cum_time[38],1),"."))</f>
        <v>35.</v>
      </c>
      <c r="AV41" s="130" t="str">
        <f>IF(ISBLANK(laps_times[[#This Row],[39]]),"DNF",CONCATENATE(RANK(rounds_cum_time[[#This Row],[39]],rounds_cum_time[39],1),"."))</f>
        <v>36.</v>
      </c>
      <c r="AW41" s="130" t="str">
        <f>IF(ISBLANK(laps_times[[#This Row],[40]]),"DNF",CONCATENATE(RANK(rounds_cum_time[[#This Row],[40]],rounds_cum_time[40],1),"."))</f>
        <v>36.</v>
      </c>
      <c r="AX41" s="130" t="str">
        <f>IF(ISBLANK(laps_times[[#This Row],[41]]),"DNF",CONCATENATE(RANK(rounds_cum_time[[#This Row],[41]],rounds_cum_time[41],1),"."))</f>
        <v>35.</v>
      </c>
      <c r="AY41" s="130" t="str">
        <f>IF(ISBLANK(laps_times[[#This Row],[42]]),"DNF",CONCATENATE(RANK(rounds_cum_time[[#This Row],[42]],rounds_cum_time[42],1),"."))</f>
        <v>35.</v>
      </c>
      <c r="AZ41" s="130" t="str">
        <f>IF(ISBLANK(laps_times[[#This Row],[43]]),"DNF",CONCATENATE(RANK(rounds_cum_time[[#This Row],[43]],rounds_cum_time[43],1),"."))</f>
        <v>35.</v>
      </c>
      <c r="BA41" s="130" t="str">
        <f>IF(ISBLANK(laps_times[[#This Row],[44]]),"DNF",CONCATENATE(RANK(rounds_cum_time[[#This Row],[44]],rounds_cum_time[44],1),"."))</f>
        <v>35.</v>
      </c>
      <c r="BB41" s="130" t="str">
        <f>IF(ISBLANK(laps_times[[#This Row],[45]]),"DNF",CONCATENATE(RANK(rounds_cum_time[[#This Row],[45]],rounds_cum_time[45],1),"."))</f>
        <v>35.</v>
      </c>
      <c r="BC41" s="130" t="str">
        <f>IF(ISBLANK(laps_times[[#This Row],[46]]),"DNF",CONCATENATE(RANK(rounds_cum_time[[#This Row],[46]],rounds_cum_time[46],1),"."))</f>
        <v>34.</v>
      </c>
      <c r="BD41" s="130" t="str">
        <f>IF(ISBLANK(laps_times[[#This Row],[47]]),"DNF",CONCATENATE(RANK(rounds_cum_time[[#This Row],[47]],rounds_cum_time[47],1),"."))</f>
        <v>35.</v>
      </c>
      <c r="BE41" s="130" t="str">
        <f>IF(ISBLANK(laps_times[[#This Row],[48]]),"DNF",CONCATENATE(RANK(rounds_cum_time[[#This Row],[48]],rounds_cum_time[48],1),"."))</f>
        <v>34.</v>
      </c>
      <c r="BF41" s="130" t="str">
        <f>IF(ISBLANK(laps_times[[#This Row],[49]]),"DNF",CONCATENATE(RANK(rounds_cum_time[[#This Row],[49]],rounds_cum_time[49],1),"."))</f>
        <v>36.</v>
      </c>
      <c r="BG41" s="130" t="str">
        <f>IF(ISBLANK(laps_times[[#This Row],[50]]),"DNF",CONCATENATE(RANK(rounds_cum_time[[#This Row],[50]],rounds_cum_time[50],1),"."))</f>
        <v>36.</v>
      </c>
      <c r="BH41" s="130" t="str">
        <f>IF(ISBLANK(laps_times[[#This Row],[51]]),"DNF",CONCATENATE(RANK(rounds_cum_time[[#This Row],[51]],rounds_cum_time[51],1),"."))</f>
        <v>36.</v>
      </c>
      <c r="BI41" s="130" t="str">
        <f>IF(ISBLANK(laps_times[[#This Row],[52]]),"DNF",CONCATENATE(RANK(rounds_cum_time[[#This Row],[52]],rounds_cum_time[52],1),"."))</f>
        <v>35.</v>
      </c>
      <c r="BJ41" s="130" t="str">
        <f>IF(ISBLANK(laps_times[[#This Row],[53]]),"DNF",CONCATENATE(RANK(rounds_cum_time[[#This Row],[53]],rounds_cum_time[53],1),"."))</f>
        <v>36.</v>
      </c>
      <c r="BK41" s="130" t="str">
        <f>IF(ISBLANK(laps_times[[#This Row],[54]]),"DNF",CONCATENATE(RANK(rounds_cum_time[[#This Row],[54]],rounds_cum_time[54],1),"."))</f>
        <v>36.</v>
      </c>
      <c r="BL41" s="130" t="str">
        <f>IF(ISBLANK(laps_times[[#This Row],[55]]),"DNF",CONCATENATE(RANK(rounds_cum_time[[#This Row],[55]],rounds_cum_time[55],1),"."))</f>
        <v>36.</v>
      </c>
      <c r="BM41" s="130" t="str">
        <f>IF(ISBLANK(laps_times[[#This Row],[56]]),"DNF",CONCATENATE(RANK(rounds_cum_time[[#This Row],[56]],rounds_cum_time[56],1),"."))</f>
        <v>36.</v>
      </c>
      <c r="BN41" s="130" t="str">
        <f>IF(ISBLANK(laps_times[[#This Row],[57]]),"DNF",CONCATENATE(RANK(rounds_cum_time[[#This Row],[57]],rounds_cum_time[57],1),"."))</f>
        <v>36.</v>
      </c>
      <c r="BO41" s="130" t="str">
        <f>IF(ISBLANK(laps_times[[#This Row],[58]]),"DNF",CONCATENATE(RANK(rounds_cum_time[[#This Row],[58]],rounds_cum_time[58],1),"."))</f>
        <v>36.</v>
      </c>
      <c r="BP41" s="130" t="str">
        <f>IF(ISBLANK(laps_times[[#This Row],[59]]),"DNF",CONCATENATE(RANK(rounds_cum_time[[#This Row],[59]],rounds_cum_time[59],1),"."))</f>
        <v>36.</v>
      </c>
      <c r="BQ41" s="130" t="str">
        <f>IF(ISBLANK(laps_times[[#This Row],[60]]),"DNF",CONCATENATE(RANK(rounds_cum_time[[#This Row],[60]],rounds_cum_time[60],1),"."))</f>
        <v>36.</v>
      </c>
      <c r="BR41" s="130" t="str">
        <f>IF(ISBLANK(laps_times[[#This Row],[61]]),"DNF",CONCATENATE(RANK(rounds_cum_time[[#This Row],[61]],rounds_cum_time[61],1),"."))</f>
        <v>38.</v>
      </c>
      <c r="BS41" s="130" t="str">
        <f>IF(ISBLANK(laps_times[[#This Row],[62]]),"DNF",CONCATENATE(RANK(rounds_cum_time[[#This Row],[62]],rounds_cum_time[62],1),"."))</f>
        <v>38.</v>
      </c>
      <c r="BT41" s="131" t="str">
        <f>IF(ISBLANK(laps_times[[#This Row],[63]]),"DNF",CONCATENATE(RANK(rounds_cum_time[[#This Row],[63]],rounds_cum_time[63],1),"."))</f>
        <v>38.</v>
      </c>
      <c r="BU41" s="131" t="str">
        <f>IF(ISBLANK(laps_times[[#This Row],[64]]),"DNF",CONCATENATE(RANK(rounds_cum_time[[#This Row],[64]],rounds_cum_time[64],1),"."))</f>
        <v>38.</v>
      </c>
    </row>
    <row r="42" spans="2:73" x14ac:dyDescent="0.2">
      <c r="B42" s="124">
        <f>laps_times[[#This Row],[poř]]</f>
        <v>39</v>
      </c>
      <c r="C42" s="129">
        <f>laps_times[[#This Row],[s.č.]]</f>
        <v>97</v>
      </c>
      <c r="D42" s="125" t="str">
        <f>laps_times[[#This Row],[jméno]]</f>
        <v>Prokop Matěj</v>
      </c>
      <c r="E42" s="126">
        <f>laps_times[[#This Row],[roč]]</f>
        <v>1986</v>
      </c>
      <c r="F42" s="126" t="str">
        <f>laps_times[[#This Row],[kat]]</f>
        <v>M30</v>
      </c>
      <c r="G42" s="126">
        <f>laps_times[[#This Row],[poř_kat]]</f>
        <v>16</v>
      </c>
      <c r="H42" s="125" t="str">
        <f>IF(ISBLANK(laps_times[[#This Row],[klub]]),"-",laps_times[[#This Row],[klub]])</f>
        <v>Clovek levyt</v>
      </c>
      <c r="I42" s="161">
        <f>laps_times[[#This Row],[celk. čas]]</f>
        <v>0.14843402777777778</v>
      </c>
      <c r="J42" s="130" t="str">
        <f>IF(ISBLANK(laps_times[[#This Row],[1]]),"DNF",CONCATENATE(RANK(rounds_cum_time[[#This Row],[1]],rounds_cum_time[1],1),"."))</f>
        <v>48.</v>
      </c>
      <c r="K42" s="130" t="str">
        <f>IF(ISBLANK(laps_times[[#This Row],[2]]),"DNF",CONCATENATE(RANK(rounds_cum_time[[#This Row],[2]],rounds_cum_time[2],1),"."))</f>
        <v>39.</v>
      </c>
      <c r="L42" s="130" t="str">
        <f>IF(ISBLANK(laps_times[[#This Row],[3]]),"DNF",CONCATENATE(RANK(rounds_cum_time[[#This Row],[3]],rounds_cum_time[3],1),"."))</f>
        <v>39.</v>
      </c>
      <c r="M42" s="130" t="str">
        <f>IF(ISBLANK(laps_times[[#This Row],[4]]),"DNF",CONCATENATE(RANK(rounds_cum_time[[#This Row],[4]],rounds_cum_time[4],1),"."))</f>
        <v>39.</v>
      </c>
      <c r="N42" s="130" t="str">
        <f>IF(ISBLANK(laps_times[[#This Row],[5]]),"DNF",CONCATENATE(RANK(rounds_cum_time[[#This Row],[5]],rounds_cum_time[5],1),"."))</f>
        <v>38.</v>
      </c>
      <c r="O42" s="130" t="str">
        <f>IF(ISBLANK(laps_times[[#This Row],[6]]),"DNF",CONCATENATE(RANK(rounds_cum_time[[#This Row],[6]],rounds_cum_time[6],1),"."))</f>
        <v>38.</v>
      </c>
      <c r="P42" s="130" t="str">
        <f>IF(ISBLANK(laps_times[[#This Row],[7]]),"DNF",CONCATENATE(RANK(rounds_cum_time[[#This Row],[7]],rounds_cum_time[7],1),"."))</f>
        <v>37.</v>
      </c>
      <c r="Q42" s="130" t="str">
        <f>IF(ISBLANK(laps_times[[#This Row],[8]]),"DNF",CONCATENATE(RANK(rounds_cum_time[[#This Row],[8]],rounds_cum_time[8],1),"."))</f>
        <v>36.</v>
      </c>
      <c r="R42" s="130" t="str">
        <f>IF(ISBLANK(laps_times[[#This Row],[9]]),"DNF",CONCATENATE(RANK(rounds_cum_time[[#This Row],[9]],rounds_cum_time[9],1),"."))</f>
        <v>35.</v>
      </c>
      <c r="S42" s="130" t="str">
        <f>IF(ISBLANK(laps_times[[#This Row],[10]]),"DNF",CONCATENATE(RANK(rounds_cum_time[[#This Row],[10]],rounds_cum_time[10],1),"."))</f>
        <v>34.</v>
      </c>
      <c r="T42" s="130" t="str">
        <f>IF(ISBLANK(laps_times[[#This Row],[11]]),"DNF",CONCATENATE(RANK(rounds_cum_time[[#This Row],[11]],rounds_cum_time[11],1),"."))</f>
        <v>34.</v>
      </c>
      <c r="U42" s="130" t="str">
        <f>IF(ISBLANK(laps_times[[#This Row],[12]]),"DNF",CONCATENATE(RANK(rounds_cum_time[[#This Row],[12]],rounds_cum_time[12],1),"."))</f>
        <v>34.</v>
      </c>
      <c r="V42" s="130" t="str">
        <f>IF(ISBLANK(laps_times[[#This Row],[13]]),"DNF",CONCATENATE(RANK(rounds_cum_time[[#This Row],[13]],rounds_cum_time[13],1),"."))</f>
        <v>34.</v>
      </c>
      <c r="W42" s="130" t="str">
        <f>IF(ISBLANK(laps_times[[#This Row],[14]]),"DNF",CONCATENATE(RANK(rounds_cum_time[[#This Row],[14]],rounds_cum_time[14],1),"."))</f>
        <v>34.</v>
      </c>
      <c r="X42" s="130" t="str">
        <f>IF(ISBLANK(laps_times[[#This Row],[15]]),"DNF",CONCATENATE(RANK(rounds_cum_time[[#This Row],[15]],rounds_cum_time[15],1),"."))</f>
        <v>34.</v>
      </c>
      <c r="Y42" s="130" t="str">
        <f>IF(ISBLANK(laps_times[[#This Row],[16]]),"DNF",CONCATENATE(RANK(rounds_cum_time[[#This Row],[16]],rounds_cum_time[16],1),"."))</f>
        <v>35.</v>
      </c>
      <c r="Z42" s="130" t="str">
        <f>IF(ISBLANK(laps_times[[#This Row],[17]]),"DNF",CONCATENATE(RANK(rounds_cum_time[[#This Row],[17]],rounds_cum_time[17],1),"."))</f>
        <v>35.</v>
      </c>
      <c r="AA42" s="130" t="str">
        <f>IF(ISBLANK(laps_times[[#This Row],[18]]),"DNF",CONCATENATE(RANK(rounds_cum_time[[#This Row],[18]],rounds_cum_time[18],1),"."))</f>
        <v>36.</v>
      </c>
      <c r="AB42" s="130" t="str">
        <f>IF(ISBLANK(laps_times[[#This Row],[19]]),"DNF",CONCATENATE(RANK(rounds_cum_time[[#This Row],[19]],rounds_cum_time[19],1),"."))</f>
        <v>36.</v>
      </c>
      <c r="AC42" s="130" t="str">
        <f>IF(ISBLANK(laps_times[[#This Row],[20]]),"DNF",CONCATENATE(RANK(rounds_cum_time[[#This Row],[20]],rounds_cum_time[20],1),"."))</f>
        <v>36.</v>
      </c>
      <c r="AD42" s="130" t="str">
        <f>IF(ISBLANK(laps_times[[#This Row],[21]]),"DNF",CONCATENATE(RANK(rounds_cum_time[[#This Row],[21]],rounds_cum_time[21],1),"."))</f>
        <v>36.</v>
      </c>
      <c r="AE42" s="130" t="str">
        <f>IF(ISBLANK(laps_times[[#This Row],[22]]),"DNF",CONCATENATE(RANK(rounds_cum_time[[#This Row],[22]],rounds_cum_time[22],1),"."))</f>
        <v>36.</v>
      </c>
      <c r="AF42" s="130" t="str">
        <f>IF(ISBLANK(laps_times[[#This Row],[23]]),"DNF",CONCATENATE(RANK(rounds_cum_time[[#This Row],[23]],rounds_cum_time[23],1),"."))</f>
        <v>36.</v>
      </c>
      <c r="AG42" s="130" t="str">
        <f>IF(ISBLANK(laps_times[[#This Row],[24]]),"DNF",CONCATENATE(RANK(rounds_cum_time[[#This Row],[24]],rounds_cum_time[24],1),"."))</f>
        <v>36.</v>
      </c>
      <c r="AH42" s="130" t="str">
        <f>IF(ISBLANK(laps_times[[#This Row],[25]]),"DNF",CONCATENATE(RANK(rounds_cum_time[[#This Row],[25]],rounds_cum_time[25],1),"."))</f>
        <v>36.</v>
      </c>
      <c r="AI42" s="130" t="str">
        <f>IF(ISBLANK(laps_times[[#This Row],[26]]),"DNF",CONCATENATE(RANK(rounds_cum_time[[#This Row],[26]],rounds_cum_time[26],1),"."))</f>
        <v>36.</v>
      </c>
      <c r="AJ42" s="130" t="str">
        <f>IF(ISBLANK(laps_times[[#This Row],[27]]),"DNF",CONCATENATE(RANK(rounds_cum_time[[#This Row],[27]],rounds_cum_time[27],1),"."))</f>
        <v>36.</v>
      </c>
      <c r="AK42" s="130" t="str">
        <f>IF(ISBLANK(laps_times[[#This Row],[28]]),"DNF",CONCATENATE(RANK(rounds_cum_time[[#This Row],[28]],rounds_cum_time[28],1),"."))</f>
        <v>36.</v>
      </c>
      <c r="AL42" s="130" t="str">
        <f>IF(ISBLANK(laps_times[[#This Row],[29]]),"DNF",CONCATENATE(RANK(rounds_cum_time[[#This Row],[29]],rounds_cum_time[29],1),"."))</f>
        <v>36.</v>
      </c>
      <c r="AM42" s="130" t="str">
        <f>IF(ISBLANK(laps_times[[#This Row],[30]]),"DNF",CONCATENATE(RANK(rounds_cum_time[[#This Row],[30]],rounds_cum_time[30],1),"."))</f>
        <v>37.</v>
      </c>
      <c r="AN42" s="130" t="str">
        <f>IF(ISBLANK(laps_times[[#This Row],[31]]),"DNF",CONCATENATE(RANK(rounds_cum_time[[#This Row],[31]],rounds_cum_time[31],1),"."))</f>
        <v>38.</v>
      </c>
      <c r="AO42" s="130" t="str">
        <f>IF(ISBLANK(laps_times[[#This Row],[32]]),"DNF",CONCATENATE(RANK(rounds_cum_time[[#This Row],[32]],rounds_cum_time[32],1),"."))</f>
        <v>38.</v>
      </c>
      <c r="AP42" s="130" t="str">
        <f>IF(ISBLANK(laps_times[[#This Row],[33]]),"DNF",CONCATENATE(RANK(rounds_cum_time[[#This Row],[33]],rounds_cum_time[33],1),"."))</f>
        <v>38.</v>
      </c>
      <c r="AQ42" s="130" t="str">
        <f>IF(ISBLANK(laps_times[[#This Row],[34]]),"DNF",CONCATENATE(RANK(rounds_cum_time[[#This Row],[34]],rounds_cum_time[34],1),"."))</f>
        <v>38.</v>
      </c>
      <c r="AR42" s="130" t="str">
        <f>IF(ISBLANK(laps_times[[#This Row],[35]]),"DNF",CONCATENATE(RANK(rounds_cum_time[[#This Row],[35]],rounds_cum_time[35],1),"."))</f>
        <v>38.</v>
      </c>
      <c r="AS42" s="130" t="str">
        <f>IF(ISBLANK(laps_times[[#This Row],[36]]),"DNF",CONCATENATE(RANK(rounds_cum_time[[#This Row],[36]],rounds_cum_time[36],1),"."))</f>
        <v>38.</v>
      </c>
      <c r="AT42" s="130" t="str">
        <f>IF(ISBLANK(laps_times[[#This Row],[37]]),"DNF",CONCATENATE(RANK(rounds_cum_time[[#This Row],[37]],rounds_cum_time[37],1),"."))</f>
        <v>38.</v>
      </c>
      <c r="AU42" s="130" t="str">
        <f>IF(ISBLANK(laps_times[[#This Row],[38]]),"DNF",CONCATENATE(RANK(rounds_cum_time[[#This Row],[38]],rounds_cum_time[38],1),"."))</f>
        <v>37.</v>
      </c>
      <c r="AV42" s="130" t="str">
        <f>IF(ISBLANK(laps_times[[#This Row],[39]]),"DNF",CONCATENATE(RANK(rounds_cum_time[[#This Row],[39]],rounds_cum_time[39],1),"."))</f>
        <v>37.</v>
      </c>
      <c r="AW42" s="130" t="str">
        <f>IF(ISBLANK(laps_times[[#This Row],[40]]),"DNF",CONCATENATE(RANK(rounds_cum_time[[#This Row],[40]],rounds_cum_time[40],1),"."))</f>
        <v>37.</v>
      </c>
      <c r="AX42" s="130" t="str">
        <f>IF(ISBLANK(laps_times[[#This Row],[41]]),"DNF",CONCATENATE(RANK(rounds_cum_time[[#This Row],[41]],rounds_cum_time[41],1),"."))</f>
        <v>36.</v>
      </c>
      <c r="AY42" s="130" t="str">
        <f>IF(ISBLANK(laps_times[[#This Row],[42]]),"DNF",CONCATENATE(RANK(rounds_cum_time[[#This Row],[42]],rounds_cum_time[42],1),"."))</f>
        <v>36.</v>
      </c>
      <c r="AZ42" s="130" t="str">
        <f>IF(ISBLANK(laps_times[[#This Row],[43]]),"DNF",CONCATENATE(RANK(rounds_cum_time[[#This Row],[43]],rounds_cum_time[43],1),"."))</f>
        <v>36.</v>
      </c>
      <c r="BA42" s="130" t="str">
        <f>IF(ISBLANK(laps_times[[#This Row],[44]]),"DNF",CONCATENATE(RANK(rounds_cum_time[[#This Row],[44]],rounds_cum_time[44],1),"."))</f>
        <v>36.</v>
      </c>
      <c r="BB42" s="130" t="str">
        <f>IF(ISBLANK(laps_times[[#This Row],[45]]),"DNF",CONCATENATE(RANK(rounds_cum_time[[#This Row],[45]],rounds_cum_time[45],1),"."))</f>
        <v>36.</v>
      </c>
      <c r="BC42" s="130" t="str">
        <f>IF(ISBLANK(laps_times[[#This Row],[46]]),"DNF",CONCATENATE(RANK(rounds_cum_time[[#This Row],[46]],rounds_cum_time[46],1),"."))</f>
        <v>35.</v>
      </c>
      <c r="BD42" s="130" t="str">
        <f>IF(ISBLANK(laps_times[[#This Row],[47]]),"DNF",CONCATENATE(RANK(rounds_cum_time[[#This Row],[47]],rounds_cum_time[47],1),"."))</f>
        <v>34.</v>
      </c>
      <c r="BE42" s="130" t="str">
        <f>IF(ISBLANK(laps_times[[#This Row],[48]]),"DNF",CONCATENATE(RANK(rounds_cum_time[[#This Row],[48]],rounds_cum_time[48],1),"."))</f>
        <v>35.</v>
      </c>
      <c r="BF42" s="130" t="str">
        <f>IF(ISBLANK(laps_times[[#This Row],[49]]),"DNF",CONCATENATE(RANK(rounds_cum_time[[#This Row],[49]],rounds_cum_time[49],1),"."))</f>
        <v>35.</v>
      </c>
      <c r="BG42" s="130" t="str">
        <f>IF(ISBLANK(laps_times[[#This Row],[50]]),"DNF",CONCATENATE(RANK(rounds_cum_time[[#This Row],[50]],rounds_cum_time[50],1),"."))</f>
        <v>34.</v>
      </c>
      <c r="BH42" s="130" t="str">
        <f>IF(ISBLANK(laps_times[[#This Row],[51]]),"DNF",CONCATENATE(RANK(rounds_cum_time[[#This Row],[51]],rounds_cum_time[51],1),"."))</f>
        <v>34.</v>
      </c>
      <c r="BI42" s="130" t="str">
        <f>IF(ISBLANK(laps_times[[#This Row],[52]]),"DNF",CONCATENATE(RANK(rounds_cum_time[[#This Row],[52]],rounds_cum_time[52],1),"."))</f>
        <v>36.</v>
      </c>
      <c r="BJ42" s="130" t="str">
        <f>IF(ISBLANK(laps_times[[#This Row],[53]]),"DNF",CONCATENATE(RANK(rounds_cum_time[[#This Row],[53]],rounds_cum_time[53],1),"."))</f>
        <v>37.</v>
      </c>
      <c r="BK42" s="130" t="str">
        <f>IF(ISBLANK(laps_times[[#This Row],[54]]),"DNF",CONCATENATE(RANK(rounds_cum_time[[#This Row],[54]],rounds_cum_time[54],1),"."))</f>
        <v>37.</v>
      </c>
      <c r="BL42" s="130" t="str">
        <f>IF(ISBLANK(laps_times[[#This Row],[55]]),"DNF",CONCATENATE(RANK(rounds_cum_time[[#This Row],[55]],rounds_cum_time[55],1),"."))</f>
        <v>37.</v>
      </c>
      <c r="BM42" s="130" t="str">
        <f>IF(ISBLANK(laps_times[[#This Row],[56]]),"DNF",CONCATENATE(RANK(rounds_cum_time[[#This Row],[56]],rounds_cum_time[56],1),"."))</f>
        <v>37.</v>
      </c>
      <c r="BN42" s="130" t="str">
        <f>IF(ISBLANK(laps_times[[#This Row],[57]]),"DNF",CONCATENATE(RANK(rounds_cum_time[[#This Row],[57]],rounds_cum_time[57],1),"."))</f>
        <v>37.</v>
      </c>
      <c r="BO42" s="130" t="str">
        <f>IF(ISBLANK(laps_times[[#This Row],[58]]),"DNF",CONCATENATE(RANK(rounds_cum_time[[#This Row],[58]],rounds_cum_time[58],1),"."))</f>
        <v>37.</v>
      </c>
      <c r="BP42" s="130" t="str">
        <f>IF(ISBLANK(laps_times[[#This Row],[59]]),"DNF",CONCATENATE(RANK(rounds_cum_time[[#This Row],[59]],rounds_cum_time[59],1),"."))</f>
        <v>37.</v>
      </c>
      <c r="BQ42" s="130" t="str">
        <f>IF(ISBLANK(laps_times[[#This Row],[60]]),"DNF",CONCATENATE(RANK(rounds_cum_time[[#This Row],[60]],rounds_cum_time[60],1),"."))</f>
        <v>37.</v>
      </c>
      <c r="BR42" s="130" t="str">
        <f>IF(ISBLANK(laps_times[[#This Row],[61]]),"DNF",CONCATENATE(RANK(rounds_cum_time[[#This Row],[61]],rounds_cum_time[61],1),"."))</f>
        <v>39.</v>
      </c>
      <c r="BS42" s="130" t="str">
        <f>IF(ISBLANK(laps_times[[#This Row],[62]]),"DNF",CONCATENATE(RANK(rounds_cum_time[[#This Row],[62]],rounds_cum_time[62],1),"."))</f>
        <v>39.</v>
      </c>
      <c r="BT42" s="131" t="str">
        <f>IF(ISBLANK(laps_times[[#This Row],[63]]),"DNF",CONCATENATE(RANK(rounds_cum_time[[#This Row],[63]],rounds_cum_time[63],1),"."))</f>
        <v>39.</v>
      </c>
      <c r="BU42" s="131" t="str">
        <f>IF(ISBLANK(laps_times[[#This Row],[64]]),"DNF",CONCATENATE(RANK(rounds_cum_time[[#This Row],[64]],rounds_cum_time[64],1),"."))</f>
        <v>39.</v>
      </c>
    </row>
    <row r="43" spans="2:73" x14ac:dyDescent="0.2">
      <c r="B43" s="124">
        <f>laps_times[[#This Row],[poř]]</f>
        <v>40</v>
      </c>
      <c r="C43" s="129">
        <f>laps_times[[#This Row],[s.č.]]</f>
        <v>130</v>
      </c>
      <c r="D43" s="125" t="str">
        <f>laps_times[[#This Row],[jméno]]</f>
        <v>Tomášek Jan</v>
      </c>
      <c r="E43" s="126">
        <f>laps_times[[#This Row],[roč]]</f>
        <v>1976</v>
      </c>
      <c r="F43" s="126" t="str">
        <f>laps_times[[#This Row],[kat]]</f>
        <v>M40</v>
      </c>
      <c r="G43" s="126">
        <f>laps_times[[#This Row],[poř_kat]]</f>
        <v>15</v>
      </c>
      <c r="H43" s="125" t="str">
        <f>IF(ISBLANK(laps_times[[#This Row],[klub]]),"-",laps_times[[#This Row],[klub]])</f>
        <v>BK Čvacht</v>
      </c>
      <c r="I43" s="161">
        <f>laps_times[[#This Row],[celk. čas]]</f>
        <v>0.1506261574074074</v>
      </c>
      <c r="J43" s="130" t="str">
        <f>IF(ISBLANK(laps_times[[#This Row],[1]]),"DNF",CONCATENATE(RANK(rounds_cum_time[[#This Row],[1]],rounds_cum_time[1],1),"."))</f>
        <v>61.</v>
      </c>
      <c r="K43" s="130" t="str">
        <f>IF(ISBLANK(laps_times[[#This Row],[2]]),"DNF",CONCATENATE(RANK(rounds_cum_time[[#This Row],[2]],rounds_cum_time[2],1),"."))</f>
        <v>59.</v>
      </c>
      <c r="L43" s="130" t="str">
        <f>IF(ISBLANK(laps_times[[#This Row],[3]]),"DNF",CONCATENATE(RANK(rounds_cum_time[[#This Row],[3]],rounds_cum_time[3],1),"."))</f>
        <v>58.</v>
      </c>
      <c r="M43" s="130" t="str">
        <f>IF(ISBLANK(laps_times[[#This Row],[4]]),"DNF",CONCATENATE(RANK(rounds_cum_time[[#This Row],[4]],rounds_cum_time[4],1),"."))</f>
        <v>57.</v>
      </c>
      <c r="N43" s="130" t="str">
        <f>IF(ISBLANK(laps_times[[#This Row],[5]]),"DNF",CONCATENATE(RANK(rounds_cum_time[[#This Row],[5]],rounds_cum_time[5],1),"."))</f>
        <v>58.</v>
      </c>
      <c r="O43" s="130" t="str">
        <f>IF(ISBLANK(laps_times[[#This Row],[6]]),"DNF",CONCATENATE(RANK(rounds_cum_time[[#This Row],[6]],rounds_cum_time[6],1),"."))</f>
        <v>59.</v>
      </c>
      <c r="P43" s="130" t="str">
        <f>IF(ISBLANK(laps_times[[#This Row],[7]]),"DNF",CONCATENATE(RANK(rounds_cum_time[[#This Row],[7]],rounds_cum_time[7],1),"."))</f>
        <v>62.</v>
      </c>
      <c r="Q43" s="130" t="str">
        <f>IF(ISBLANK(laps_times[[#This Row],[8]]),"DNF",CONCATENATE(RANK(rounds_cum_time[[#This Row],[8]],rounds_cum_time[8],1),"."))</f>
        <v>61.</v>
      </c>
      <c r="R43" s="130" t="str">
        <f>IF(ISBLANK(laps_times[[#This Row],[9]]),"DNF",CONCATENATE(RANK(rounds_cum_time[[#This Row],[9]],rounds_cum_time[9],1),"."))</f>
        <v>61.</v>
      </c>
      <c r="S43" s="130" t="str">
        <f>IF(ISBLANK(laps_times[[#This Row],[10]]),"DNF",CONCATENATE(RANK(rounds_cum_time[[#This Row],[10]],rounds_cum_time[10],1),"."))</f>
        <v>58.</v>
      </c>
      <c r="T43" s="130" t="str">
        <f>IF(ISBLANK(laps_times[[#This Row],[11]]),"DNF",CONCATENATE(RANK(rounds_cum_time[[#This Row],[11]],rounds_cum_time[11],1),"."))</f>
        <v>58.</v>
      </c>
      <c r="U43" s="130" t="str">
        <f>IF(ISBLANK(laps_times[[#This Row],[12]]),"DNF",CONCATENATE(RANK(rounds_cum_time[[#This Row],[12]],rounds_cum_time[12],1),"."))</f>
        <v>68.</v>
      </c>
      <c r="V43" s="130" t="str">
        <f>IF(ISBLANK(laps_times[[#This Row],[13]]),"DNF",CONCATENATE(RANK(rounds_cum_time[[#This Row],[13]],rounds_cum_time[13],1),"."))</f>
        <v>66.</v>
      </c>
      <c r="W43" s="130" t="str">
        <f>IF(ISBLANK(laps_times[[#This Row],[14]]),"DNF",CONCATENATE(RANK(rounds_cum_time[[#This Row],[14]],rounds_cum_time[14],1),"."))</f>
        <v>64.</v>
      </c>
      <c r="X43" s="130" t="str">
        <f>IF(ISBLANK(laps_times[[#This Row],[15]]),"DNF",CONCATENATE(RANK(rounds_cum_time[[#This Row],[15]],rounds_cum_time[15],1),"."))</f>
        <v>62.</v>
      </c>
      <c r="Y43" s="130" t="str">
        <f>IF(ISBLANK(laps_times[[#This Row],[16]]),"DNF",CONCATENATE(RANK(rounds_cum_time[[#This Row],[16]],rounds_cum_time[16],1),"."))</f>
        <v>62.</v>
      </c>
      <c r="Z43" s="130" t="str">
        <f>IF(ISBLANK(laps_times[[#This Row],[17]]),"DNF",CONCATENATE(RANK(rounds_cum_time[[#This Row],[17]],rounds_cum_time[17],1),"."))</f>
        <v>60.</v>
      </c>
      <c r="AA43" s="130" t="str">
        <f>IF(ISBLANK(laps_times[[#This Row],[18]]),"DNF",CONCATENATE(RANK(rounds_cum_time[[#This Row],[18]],rounds_cum_time[18],1),"."))</f>
        <v>59.</v>
      </c>
      <c r="AB43" s="130" t="str">
        <f>IF(ISBLANK(laps_times[[#This Row],[19]]),"DNF",CONCATENATE(RANK(rounds_cum_time[[#This Row],[19]],rounds_cum_time[19],1),"."))</f>
        <v>73.</v>
      </c>
      <c r="AC43" s="130" t="str">
        <f>IF(ISBLANK(laps_times[[#This Row],[20]]),"DNF",CONCATENATE(RANK(rounds_cum_time[[#This Row],[20]],rounds_cum_time[20],1),"."))</f>
        <v>73.</v>
      </c>
      <c r="AD43" s="130" t="str">
        <f>IF(ISBLANK(laps_times[[#This Row],[21]]),"DNF",CONCATENATE(RANK(rounds_cum_time[[#This Row],[21]],rounds_cum_time[21],1),"."))</f>
        <v>70.</v>
      </c>
      <c r="AE43" s="130" t="str">
        <f>IF(ISBLANK(laps_times[[#This Row],[22]]),"DNF",CONCATENATE(RANK(rounds_cum_time[[#This Row],[22]],rounds_cum_time[22],1),"."))</f>
        <v>69.</v>
      </c>
      <c r="AF43" s="130" t="str">
        <f>IF(ISBLANK(laps_times[[#This Row],[23]]),"DNF",CONCATENATE(RANK(rounds_cum_time[[#This Row],[23]],rounds_cum_time[23],1),"."))</f>
        <v>68.</v>
      </c>
      <c r="AG43" s="130" t="str">
        <f>IF(ISBLANK(laps_times[[#This Row],[24]]),"DNF",CONCATENATE(RANK(rounds_cum_time[[#This Row],[24]],rounds_cum_time[24],1),"."))</f>
        <v>64.</v>
      </c>
      <c r="AH43" s="130" t="str">
        <f>IF(ISBLANK(laps_times[[#This Row],[25]]),"DNF",CONCATENATE(RANK(rounds_cum_time[[#This Row],[25]],rounds_cum_time[25],1),"."))</f>
        <v>64.</v>
      </c>
      <c r="AI43" s="130" t="str">
        <f>IF(ISBLANK(laps_times[[#This Row],[26]]),"DNF",CONCATENATE(RANK(rounds_cum_time[[#This Row],[26]],rounds_cum_time[26],1),"."))</f>
        <v>64.</v>
      </c>
      <c r="AJ43" s="130" t="str">
        <f>IF(ISBLANK(laps_times[[#This Row],[27]]),"DNF",CONCATENATE(RANK(rounds_cum_time[[#This Row],[27]],rounds_cum_time[27],1),"."))</f>
        <v>62.</v>
      </c>
      <c r="AK43" s="130" t="str">
        <f>IF(ISBLANK(laps_times[[#This Row],[28]]),"DNF",CONCATENATE(RANK(rounds_cum_time[[#This Row],[28]],rounds_cum_time[28],1),"."))</f>
        <v>61.</v>
      </c>
      <c r="AL43" s="130" t="str">
        <f>IF(ISBLANK(laps_times[[#This Row],[29]]),"DNF",CONCATENATE(RANK(rounds_cum_time[[#This Row],[29]],rounds_cum_time[29],1),"."))</f>
        <v>59.</v>
      </c>
      <c r="AM43" s="130" t="str">
        <f>IF(ISBLANK(laps_times[[#This Row],[30]]),"DNF",CONCATENATE(RANK(rounds_cum_time[[#This Row],[30]],rounds_cum_time[30],1),"."))</f>
        <v>58.</v>
      </c>
      <c r="AN43" s="130" t="str">
        <f>IF(ISBLANK(laps_times[[#This Row],[31]]),"DNF",CONCATENATE(RANK(rounds_cum_time[[#This Row],[31]],rounds_cum_time[31],1),"."))</f>
        <v>57.</v>
      </c>
      <c r="AO43" s="130" t="str">
        <f>IF(ISBLANK(laps_times[[#This Row],[32]]),"DNF",CONCATENATE(RANK(rounds_cum_time[[#This Row],[32]],rounds_cum_time[32],1),"."))</f>
        <v>57.</v>
      </c>
      <c r="AP43" s="130" t="str">
        <f>IF(ISBLANK(laps_times[[#This Row],[33]]),"DNF",CONCATENATE(RANK(rounds_cum_time[[#This Row],[33]],rounds_cum_time[33],1),"."))</f>
        <v>57.</v>
      </c>
      <c r="AQ43" s="130" t="str">
        <f>IF(ISBLANK(laps_times[[#This Row],[34]]),"DNF",CONCATENATE(RANK(rounds_cum_time[[#This Row],[34]],rounds_cum_time[34],1),"."))</f>
        <v>56.</v>
      </c>
      <c r="AR43" s="130" t="str">
        <f>IF(ISBLANK(laps_times[[#This Row],[35]]),"DNF",CONCATENATE(RANK(rounds_cum_time[[#This Row],[35]],rounds_cum_time[35],1),"."))</f>
        <v>55.</v>
      </c>
      <c r="AS43" s="130" t="str">
        <f>IF(ISBLANK(laps_times[[#This Row],[36]]),"DNF",CONCATENATE(RANK(rounds_cum_time[[#This Row],[36]],rounds_cum_time[36],1),"."))</f>
        <v>52.</v>
      </c>
      <c r="AT43" s="130" t="str">
        <f>IF(ISBLANK(laps_times[[#This Row],[37]]),"DNF",CONCATENATE(RANK(rounds_cum_time[[#This Row],[37]],rounds_cum_time[37],1),"."))</f>
        <v>52.</v>
      </c>
      <c r="AU43" s="130" t="str">
        <f>IF(ISBLANK(laps_times[[#This Row],[38]]),"DNF",CONCATENATE(RANK(rounds_cum_time[[#This Row],[38]],rounds_cum_time[38],1),"."))</f>
        <v>51.</v>
      </c>
      <c r="AV43" s="130" t="str">
        <f>IF(ISBLANK(laps_times[[#This Row],[39]]),"DNF",CONCATENATE(RANK(rounds_cum_time[[#This Row],[39]],rounds_cum_time[39],1),"."))</f>
        <v>51.</v>
      </c>
      <c r="AW43" s="130" t="str">
        <f>IF(ISBLANK(laps_times[[#This Row],[40]]),"DNF",CONCATENATE(RANK(rounds_cum_time[[#This Row],[40]],rounds_cum_time[40],1),"."))</f>
        <v>51.</v>
      </c>
      <c r="AX43" s="130" t="str">
        <f>IF(ISBLANK(laps_times[[#This Row],[41]]),"DNF",CONCATENATE(RANK(rounds_cum_time[[#This Row],[41]],rounds_cum_time[41],1),"."))</f>
        <v>48.</v>
      </c>
      <c r="AY43" s="130" t="str">
        <f>IF(ISBLANK(laps_times[[#This Row],[42]]),"DNF",CONCATENATE(RANK(rounds_cum_time[[#This Row],[42]],rounds_cum_time[42],1),"."))</f>
        <v>48.</v>
      </c>
      <c r="AZ43" s="130" t="str">
        <f>IF(ISBLANK(laps_times[[#This Row],[43]]),"DNF",CONCATENATE(RANK(rounds_cum_time[[#This Row],[43]],rounds_cum_time[43],1),"."))</f>
        <v>49.</v>
      </c>
      <c r="BA43" s="130" t="str">
        <f>IF(ISBLANK(laps_times[[#This Row],[44]]),"DNF",CONCATENATE(RANK(rounds_cum_time[[#This Row],[44]],rounds_cum_time[44],1),"."))</f>
        <v>49.</v>
      </c>
      <c r="BB43" s="130" t="str">
        <f>IF(ISBLANK(laps_times[[#This Row],[45]]),"DNF",CONCATENATE(RANK(rounds_cum_time[[#This Row],[45]],rounds_cum_time[45],1),"."))</f>
        <v>48.</v>
      </c>
      <c r="BC43" s="130" t="str">
        <f>IF(ISBLANK(laps_times[[#This Row],[46]]),"DNF",CONCATENATE(RANK(rounds_cum_time[[#This Row],[46]],rounds_cum_time[46],1),"."))</f>
        <v>48.</v>
      </c>
      <c r="BD43" s="130" t="str">
        <f>IF(ISBLANK(laps_times[[#This Row],[47]]),"DNF",CONCATENATE(RANK(rounds_cum_time[[#This Row],[47]],rounds_cum_time[47],1),"."))</f>
        <v>48.</v>
      </c>
      <c r="BE43" s="130" t="str">
        <f>IF(ISBLANK(laps_times[[#This Row],[48]]),"DNF",CONCATENATE(RANK(rounds_cum_time[[#This Row],[48]],rounds_cum_time[48],1),"."))</f>
        <v>48.</v>
      </c>
      <c r="BF43" s="130" t="str">
        <f>IF(ISBLANK(laps_times[[#This Row],[49]]),"DNF",CONCATENATE(RANK(rounds_cum_time[[#This Row],[49]],rounds_cum_time[49],1),"."))</f>
        <v>48.</v>
      </c>
      <c r="BG43" s="130" t="str">
        <f>IF(ISBLANK(laps_times[[#This Row],[50]]),"DNF",CONCATENATE(RANK(rounds_cum_time[[#This Row],[50]],rounds_cum_time[50],1),"."))</f>
        <v>47.</v>
      </c>
      <c r="BH43" s="130" t="str">
        <f>IF(ISBLANK(laps_times[[#This Row],[51]]),"DNF",CONCATENATE(RANK(rounds_cum_time[[#This Row],[51]],rounds_cum_time[51],1),"."))</f>
        <v>47.</v>
      </c>
      <c r="BI43" s="130" t="str">
        <f>IF(ISBLANK(laps_times[[#This Row],[52]]),"DNF",CONCATENATE(RANK(rounds_cum_time[[#This Row],[52]],rounds_cum_time[52],1),"."))</f>
        <v>46.</v>
      </c>
      <c r="BJ43" s="130" t="str">
        <f>IF(ISBLANK(laps_times[[#This Row],[53]]),"DNF",CONCATENATE(RANK(rounds_cum_time[[#This Row],[53]],rounds_cum_time[53],1),"."))</f>
        <v>46.</v>
      </c>
      <c r="BK43" s="130" t="str">
        <f>IF(ISBLANK(laps_times[[#This Row],[54]]),"DNF",CONCATENATE(RANK(rounds_cum_time[[#This Row],[54]],rounds_cum_time[54],1),"."))</f>
        <v>45.</v>
      </c>
      <c r="BL43" s="130" t="str">
        <f>IF(ISBLANK(laps_times[[#This Row],[55]]),"DNF",CONCATENATE(RANK(rounds_cum_time[[#This Row],[55]],rounds_cum_time[55],1),"."))</f>
        <v>44.</v>
      </c>
      <c r="BM43" s="130" t="str">
        <f>IF(ISBLANK(laps_times[[#This Row],[56]]),"DNF",CONCATENATE(RANK(rounds_cum_time[[#This Row],[56]],rounds_cum_time[56],1),"."))</f>
        <v>43.</v>
      </c>
      <c r="BN43" s="130" t="str">
        <f>IF(ISBLANK(laps_times[[#This Row],[57]]),"DNF",CONCATENATE(RANK(rounds_cum_time[[#This Row],[57]],rounds_cum_time[57],1),"."))</f>
        <v>42.</v>
      </c>
      <c r="BO43" s="130" t="str">
        <f>IF(ISBLANK(laps_times[[#This Row],[58]]),"DNF",CONCATENATE(RANK(rounds_cum_time[[#This Row],[58]],rounds_cum_time[58],1),"."))</f>
        <v>41.</v>
      </c>
      <c r="BP43" s="130" t="str">
        <f>IF(ISBLANK(laps_times[[#This Row],[59]]),"DNF",CONCATENATE(RANK(rounds_cum_time[[#This Row],[59]],rounds_cum_time[59],1),"."))</f>
        <v>40.</v>
      </c>
      <c r="BQ43" s="130" t="str">
        <f>IF(ISBLANK(laps_times[[#This Row],[60]]),"DNF",CONCATENATE(RANK(rounds_cum_time[[#This Row],[60]],rounds_cum_time[60],1),"."))</f>
        <v>40.</v>
      </c>
      <c r="BR43" s="130" t="str">
        <f>IF(ISBLANK(laps_times[[#This Row],[61]]),"DNF",CONCATENATE(RANK(rounds_cum_time[[#This Row],[61]],rounds_cum_time[61],1),"."))</f>
        <v>40.</v>
      </c>
      <c r="BS43" s="130" t="str">
        <f>IF(ISBLANK(laps_times[[#This Row],[62]]),"DNF",CONCATENATE(RANK(rounds_cum_time[[#This Row],[62]],rounds_cum_time[62],1),"."))</f>
        <v>40.</v>
      </c>
      <c r="BT43" s="131" t="str">
        <f>IF(ISBLANK(laps_times[[#This Row],[63]]),"DNF",CONCATENATE(RANK(rounds_cum_time[[#This Row],[63]],rounds_cum_time[63],1),"."))</f>
        <v>40.</v>
      </c>
      <c r="BU43" s="131" t="str">
        <f>IF(ISBLANK(laps_times[[#This Row],[64]]),"DNF",CONCATENATE(RANK(rounds_cum_time[[#This Row],[64]],rounds_cum_time[64],1),"."))</f>
        <v>40.</v>
      </c>
    </row>
    <row r="44" spans="2:73" x14ac:dyDescent="0.2">
      <c r="B44" s="124">
        <f>laps_times[[#This Row],[poř]]</f>
        <v>41</v>
      </c>
      <c r="C44" s="129">
        <f>laps_times[[#This Row],[s.č.]]</f>
        <v>55</v>
      </c>
      <c r="D44" s="125" t="str">
        <f>laps_times[[#This Row],[jméno]]</f>
        <v>Kolář Martin</v>
      </c>
      <c r="E44" s="126">
        <f>laps_times[[#This Row],[roč]]</f>
        <v>1980</v>
      </c>
      <c r="F44" s="126" t="str">
        <f>laps_times[[#This Row],[kat]]</f>
        <v>M30</v>
      </c>
      <c r="G44" s="126">
        <f>laps_times[[#This Row],[poř_kat]]</f>
        <v>17</v>
      </c>
      <c r="H44" s="125" t="str">
        <f>IF(ISBLANK(laps_times[[#This Row],[klub]]),"-",laps_times[[#This Row],[klub]])</f>
        <v>Malida Optimum</v>
      </c>
      <c r="I44" s="161">
        <f>laps_times[[#This Row],[celk. čas]]</f>
        <v>0.15374305555555556</v>
      </c>
      <c r="J44" s="130" t="str">
        <f>IF(ISBLANK(laps_times[[#This Row],[1]]),"DNF",CONCATENATE(RANK(rounds_cum_time[[#This Row],[1]],rounds_cum_time[1],1),"."))</f>
        <v>6.</v>
      </c>
      <c r="K44" s="130" t="str">
        <f>IF(ISBLANK(laps_times[[#This Row],[2]]),"DNF",CONCATENATE(RANK(rounds_cum_time[[#This Row],[2]],rounds_cum_time[2],1),"."))</f>
        <v>6.</v>
      </c>
      <c r="L44" s="130" t="str">
        <f>IF(ISBLANK(laps_times[[#This Row],[3]]),"DNF",CONCATENATE(RANK(rounds_cum_time[[#This Row],[3]],rounds_cum_time[3],1),"."))</f>
        <v>5.</v>
      </c>
      <c r="M44" s="130" t="str">
        <f>IF(ISBLANK(laps_times[[#This Row],[4]]),"DNF",CONCATENATE(RANK(rounds_cum_time[[#This Row],[4]],rounds_cum_time[4],1),"."))</f>
        <v>5.</v>
      </c>
      <c r="N44" s="130" t="str">
        <f>IF(ISBLANK(laps_times[[#This Row],[5]]),"DNF",CONCATENATE(RANK(rounds_cum_time[[#This Row],[5]],rounds_cum_time[5],1),"."))</f>
        <v>5.</v>
      </c>
      <c r="O44" s="130" t="str">
        <f>IF(ISBLANK(laps_times[[#This Row],[6]]),"DNF",CONCATENATE(RANK(rounds_cum_time[[#This Row],[6]],rounds_cum_time[6],1),"."))</f>
        <v>5.</v>
      </c>
      <c r="P44" s="130" t="str">
        <f>IF(ISBLANK(laps_times[[#This Row],[7]]),"DNF",CONCATENATE(RANK(rounds_cum_time[[#This Row],[7]],rounds_cum_time[7],1),"."))</f>
        <v>4.</v>
      </c>
      <c r="Q44" s="130" t="str">
        <f>IF(ISBLANK(laps_times[[#This Row],[8]]),"DNF",CONCATENATE(RANK(rounds_cum_time[[#This Row],[8]],rounds_cum_time[8],1),"."))</f>
        <v>5.</v>
      </c>
      <c r="R44" s="130" t="str">
        <f>IF(ISBLANK(laps_times[[#This Row],[9]]),"DNF",CONCATENATE(RANK(rounds_cum_time[[#This Row],[9]],rounds_cum_time[9],1),"."))</f>
        <v>5.</v>
      </c>
      <c r="S44" s="130" t="str">
        <f>IF(ISBLANK(laps_times[[#This Row],[10]]),"DNF",CONCATENATE(RANK(rounds_cum_time[[#This Row],[10]],rounds_cum_time[10],1),"."))</f>
        <v>8.</v>
      </c>
      <c r="T44" s="130" t="str">
        <f>IF(ISBLANK(laps_times[[#This Row],[11]]),"DNF",CONCATENATE(RANK(rounds_cum_time[[#This Row],[11]],rounds_cum_time[11],1),"."))</f>
        <v>8.</v>
      </c>
      <c r="U44" s="130" t="str">
        <f>IF(ISBLANK(laps_times[[#This Row],[12]]),"DNF",CONCATENATE(RANK(rounds_cum_time[[#This Row],[12]],rounds_cum_time[12],1),"."))</f>
        <v>9.</v>
      </c>
      <c r="V44" s="130" t="str">
        <f>IF(ISBLANK(laps_times[[#This Row],[13]]),"DNF",CONCATENATE(RANK(rounds_cum_time[[#This Row],[13]],rounds_cum_time[13],1),"."))</f>
        <v>11.</v>
      </c>
      <c r="W44" s="130" t="str">
        <f>IF(ISBLANK(laps_times[[#This Row],[14]]),"DNF",CONCATENATE(RANK(rounds_cum_time[[#This Row],[14]],rounds_cum_time[14],1),"."))</f>
        <v>12.</v>
      </c>
      <c r="X44" s="130" t="str">
        <f>IF(ISBLANK(laps_times[[#This Row],[15]]),"DNF",CONCATENATE(RANK(rounds_cum_time[[#This Row],[15]],rounds_cum_time[15],1),"."))</f>
        <v>12.</v>
      </c>
      <c r="Y44" s="130" t="str">
        <f>IF(ISBLANK(laps_times[[#This Row],[16]]),"DNF",CONCATENATE(RANK(rounds_cum_time[[#This Row],[16]],rounds_cum_time[16],1),"."))</f>
        <v>13.</v>
      </c>
      <c r="Z44" s="130" t="str">
        <f>IF(ISBLANK(laps_times[[#This Row],[17]]),"DNF",CONCATENATE(RANK(rounds_cum_time[[#This Row],[17]],rounds_cum_time[17],1),"."))</f>
        <v>13.</v>
      </c>
      <c r="AA44" s="130" t="str">
        <f>IF(ISBLANK(laps_times[[#This Row],[18]]),"DNF",CONCATENATE(RANK(rounds_cum_time[[#This Row],[18]],rounds_cum_time[18],1),"."))</f>
        <v>13.</v>
      </c>
      <c r="AB44" s="130" t="str">
        <f>IF(ISBLANK(laps_times[[#This Row],[19]]),"DNF",CONCATENATE(RANK(rounds_cum_time[[#This Row],[19]],rounds_cum_time[19],1),"."))</f>
        <v>13.</v>
      </c>
      <c r="AC44" s="130" t="str">
        <f>IF(ISBLANK(laps_times[[#This Row],[20]]),"DNF",CONCATENATE(RANK(rounds_cum_time[[#This Row],[20]],rounds_cum_time[20],1),"."))</f>
        <v>13.</v>
      </c>
      <c r="AD44" s="130" t="str">
        <f>IF(ISBLANK(laps_times[[#This Row],[21]]),"DNF",CONCATENATE(RANK(rounds_cum_time[[#This Row],[21]],rounds_cum_time[21],1),"."))</f>
        <v>17.</v>
      </c>
      <c r="AE44" s="130" t="str">
        <f>IF(ISBLANK(laps_times[[#This Row],[22]]),"DNF",CONCATENATE(RANK(rounds_cum_time[[#This Row],[22]],rounds_cum_time[22],1),"."))</f>
        <v>17.</v>
      </c>
      <c r="AF44" s="130" t="str">
        <f>IF(ISBLANK(laps_times[[#This Row],[23]]),"DNF",CONCATENATE(RANK(rounds_cum_time[[#This Row],[23]],rounds_cum_time[23],1),"."))</f>
        <v>17.</v>
      </c>
      <c r="AG44" s="130" t="str">
        <f>IF(ISBLANK(laps_times[[#This Row],[24]]),"DNF",CONCATENATE(RANK(rounds_cum_time[[#This Row],[24]],rounds_cum_time[24],1),"."))</f>
        <v>17.</v>
      </c>
      <c r="AH44" s="130" t="str">
        <f>IF(ISBLANK(laps_times[[#This Row],[25]]),"DNF",CONCATENATE(RANK(rounds_cum_time[[#This Row],[25]],rounds_cum_time[25],1),"."))</f>
        <v>17.</v>
      </c>
      <c r="AI44" s="130" t="str">
        <f>IF(ISBLANK(laps_times[[#This Row],[26]]),"DNF",CONCATENATE(RANK(rounds_cum_time[[#This Row],[26]],rounds_cum_time[26],1),"."))</f>
        <v>17.</v>
      </c>
      <c r="AJ44" s="130" t="str">
        <f>IF(ISBLANK(laps_times[[#This Row],[27]]),"DNF",CONCATENATE(RANK(rounds_cum_time[[#This Row],[27]],rounds_cum_time[27],1),"."))</f>
        <v>17.</v>
      </c>
      <c r="AK44" s="130" t="str">
        <f>IF(ISBLANK(laps_times[[#This Row],[28]]),"DNF",CONCATENATE(RANK(rounds_cum_time[[#This Row],[28]],rounds_cum_time[28],1),"."))</f>
        <v>18.</v>
      </c>
      <c r="AL44" s="130" t="str">
        <f>IF(ISBLANK(laps_times[[#This Row],[29]]),"DNF",CONCATENATE(RANK(rounds_cum_time[[#This Row],[29]],rounds_cum_time[29],1),"."))</f>
        <v>19.</v>
      </c>
      <c r="AM44" s="130" t="str">
        <f>IF(ISBLANK(laps_times[[#This Row],[30]]),"DNF",CONCATENATE(RANK(rounds_cum_time[[#This Row],[30]],rounds_cum_time[30],1),"."))</f>
        <v>19.</v>
      </c>
      <c r="AN44" s="130" t="str">
        <f>IF(ISBLANK(laps_times[[#This Row],[31]]),"DNF",CONCATENATE(RANK(rounds_cum_time[[#This Row],[31]],rounds_cum_time[31],1),"."))</f>
        <v>19.</v>
      </c>
      <c r="AO44" s="130" t="str">
        <f>IF(ISBLANK(laps_times[[#This Row],[32]]),"DNF",CONCATENATE(RANK(rounds_cum_time[[#This Row],[32]],rounds_cum_time[32],1),"."))</f>
        <v>19.</v>
      </c>
      <c r="AP44" s="130" t="str">
        <f>IF(ISBLANK(laps_times[[#This Row],[33]]),"DNF",CONCATENATE(RANK(rounds_cum_time[[#This Row],[33]],rounds_cum_time[33],1),"."))</f>
        <v>19.</v>
      </c>
      <c r="AQ44" s="130" t="str">
        <f>IF(ISBLANK(laps_times[[#This Row],[34]]),"DNF",CONCATENATE(RANK(rounds_cum_time[[#This Row],[34]],rounds_cum_time[34],1),"."))</f>
        <v>19.</v>
      </c>
      <c r="AR44" s="130" t="str">
        <f>IF(ISBLANK(laps_times[[#This Row],[35]]),"DNF",CONCATENATE(RANK(rounds_cum_time[[#This Row],[35]],rounds_cum_time[35],1),"."))</f>
        <v>19.</v>
      </c>
      <c r="AS44" s="130" t="str">
        <f>IF(ISBLANK(laps_times[[#This Row],[36]]),"DNF",CONCATENATE(RANK(rounds_cum_time[[#This Row],[36]],rounds_cum_time[36],1),"."))</f>
        <v>20.</v>
      </c>
      <c r="AT44" s="130" t="str">
        <f>IF(ISBLANK(laps_times[[#This Row],[37]]),"DNF",CONCATENATE(RANK(rounds_cum_time[[#This Row],[37]],rounds_cum_time[37],1),"."))</f>
        <v>21.</v>
      </c>
      <c r="AU44" s="130" t="str">
        <f>IF(ISBLANK(laps_times[[#This Row],[38]]),"DNF",CONCATENATE(RANK(rounds_cum_time[[#This Row],[38]],rounds_cum_time[38],1),"."))</f>
        <v>21.</v>
      </c>
      <c r="AV44" s="130" t="str">
        <f>IF(ISBLANK(laps_times[[#This Row],[39]]),"DNF",CONCATENATE(RANK(rounds_cum_time[[#This Row],[39]],rounds_cum_time[39],1),"."))</f>
        <v>22.</v>
      </c>
      <c r="AW44" s="130" t="str">
        <f>IF(ISBLANK(laps_times[[#This Row],[40]]),"DNF",CONCATENATE(RANK(rounds_cum_time[[#This Row],[40]],rounds_cum_time[40],1),"."))</f>
        <v>22.</v>
      </c>
      <c r="AX44" s="130" t="str">
        <f>IF(ISBLANK(laps_times[[#This Row],[41]]),"DNF",CONCATENATE(RANK(rounds_cum_time[[#This Row],[41]],rounds_cum_time[41],1),"."))</f>
        <v>25.</v>
      </c>
      <c r="AY44" s="130" t="str">
        <f>IF(ISBLANK(laps_times[[#This Row],[42]]),"DNF",CONCATENATE(RANK(rounds_cum_time[[#This Row],[42]],rounds_cum_time[42],1),"."))</f>
        <v>27.</v>
      </c>
      <c r="AZ44" s="130" t="str">
        <f>IF(ISBLANK(laps_times[[#This Row],[43]]),"DNF",CONCATENATE(RANK(rounds_cum_time[[#This Row],[43]],rounds_cum_time[43],1),"."))</f>
        <v>33.</v>
      </c>
      <c r="BA44" s="130" t="str">
        <f>IF(ISBLANK(laps_times[[#This Row],[44]]),"DNF",CONCATENATE(RANK(rounds_cum_time[[#This Row],[44]],rounds_cum_time[44],1),"."))</f>
        <v>33.</v>
      </c>
      <c r="BB44" s="130" t="str">
        <f>IF(ISBLANK(laps_times[[#This Row],[45]]),"DNF",CONCATENATE(RANK(rounds_cum_time[[#This Row],[45]],rounds_cum_time[45],1),"."))</f>
        <v>33.</v>
      </c>
      <c r="BC44" s="130" t="str">
        <f>IF(ISBLANK(laps_times[[#This Row],[46]]),"DNF",CONCATENATE(RANK(rounds_cum_time[[#This Row],[46]],rounds_cum_time[46],1),"."))</f>
        <v>36.</v>
      </c>
      <c r="BD44" s="130" t="str">
        <f>IF(ISBLANK(laps_times[[#This Row],[47]]),"DNF",CONCATENATE(RANK(rounds_cum_time[[#This Row],[47]],rounds_cum_time[47],1),"."))</f>
        <v>37.</v>
      </c>
      <c r="BE44" s="130" t="str">
        <f>IF(ISBLANK(laps_times[[#This Row],[48]]),"DNF",CONCATENATE(RANK(rounds_cum_time[[#This Row],[48]],rounds_cum_time[48],1),"."))</f>
        <v>37.</v>
      </c>
      <c r="BF44" s="130" t="str">
        <f>IF(ISBLANK(laps_times[[#This Row],[49]]),"DNF",CONCATENATE(RANK(rounds_cum_time[[#This Row],[49]],rounds_cum_time[49],1),"."))</f>
        <v>39.</v>
      </c>
      <c r="BG44" s="130" t="str">
        <f>IF(ISBLANK(laps_times[[#This Row],[50]]),"DNF",CONCATENATE(RANK(rounds_cum_time[[#This Row],[50]],rounds_cum_time[50],1),"."))</f>
        <v>39.</v>
      </c>
      <c r="BH44" s="130" t="str">
        <f>IF(ISBLANK(laps_times[[#This Row],[51]]),"DNF",CONCATENATE(RANK(rounds_cum_time[[#This Row],[51]],rounds_cum_time[51],1),"."))</f>
        <v>39.</v>
      </c>
      <c r="BI44" s="130" t="str">
        <f>IF(ISBLANK(laps_times[[#This Row],[52]]),"DNF",CONCATENATE(RANK(rounds_cum_time[[#This Row],[52]],rounds_cum_time[52],1),"."))</f>
        <v>39.</v>
      </c>
      <c r="BJ44" s="130" t="str">
        <f>IF(ISBLANK(laps_times[[#This Row],[53]]),"DNF",CONCATENATE(RANK(rounds_cum_time[[#This Row],[53]],rounds_cum_time[53],1),"."))</f>
        <v>41.</v>
      </c>
      <c r="BK44" s="130" t="str">
        <f>IF(ISBLANK(laps_times[[#This Row],[54]]),"DNF",CONCATENATE(RANK(rounds_cum_time[[#This Row],[54]],rounds_cum_time[54],1),"."))</f>
        <v>41.</v>
      </c>
      <c r="BL44" s="130" t="str">
        <f>IF(ISBLANK(laps_times[[#This Row],[55]]),"DNF",CONCATENATE(RANK(rounds_cum_time[[#This Row],[55]],rounds_cum_time[55],1),"."))</f>
        <v>41.</v>
      </c>
      <c r="BM44" s="130" t="str">
        <f>IF(ISBLANK(laps_times[[#This Row],[56]]),"DNF",CONCATENATE(RANK(rounds_cum_time[[#This Row],[56]],rounds_cum_time[56],1),"."))</f>
        <v>41.</v>
      </c>
      <c r="BN44" s="130" t="str">
        <f>IF(ISBLANK(laps_times[[#This Row],[57]]),"DNF",CONCATENATE(RANK(rounds_cum_time[[#This Row],[57]],rounds_cum_time[57],1),"."))</f>
        <v>41.</v>
      </c>
      <c r="BO44" s="130" t="str">
        <f>IF(ISBLANK(laps_times[[#This Row],[58]]),"DNF",CONCATENATE(RANK(rounds_cum_time[[#This Row],[58]],rounds_cum_time[58],1),"."))</f>
        <v>42.</v>
      </c>
      <c r="BP44" s="130" t="str">
        <f>IF(ISBLANK(laps_times[[#This Row],[59]]),"DNF",CONCATENATE(RANK(rounds_cum_time[[#This Row],[59]],rounds_cum_time[59],1),"."))</f>
        <v>41.</v>
      </c>
      <c r="BQ44" s="130" t="str">
        <f>IF(ISBLANK(laps_times[[#This Row],[60]]),"DNF",CONCATENATE(RANK(rounds_cum_time[[#This Row],[60]],rounds_cum_time[60],1),"."))</f>
        <v>41.</v>
      </c>
      <c r="BR44" s="130" t="str">
        <f>IF(ISBLANK(laps_times[[#This Row],[61]]),"DNF",CONCATENATE(RANK(rounds_cum_time[[#This Row],[61]],rounds_cum_time[61],1),"."))</f>
        <v>41.</v>
      </c>
      <c r="BS44" s="130" t="str">
        <f>IF(ISBLANK(laps_times[[#This Row],[62]]),"DNF",CONCATENATE(RANK(rounds_cum_time[[#This Row],[62]],rounds_cum_time[62],1),"."))</f>
        <v>41.</v>
      </c>
      <c r="BT44" s="131" t="str">
        <f>IF(ISBLANK(laps_times[[#This Row],[63]]),"DNF",CONCATENATE(RANK(rounds_cum_time[[#This Row],[63]],rounds_cum_time[63],1),"."))</f>
        <v>41.</v>
      </c>
      <c r="BU44" s="131" t="str">
        <f>IF(ISBLANK(laps_times[[#This Row],[64]]),"DNF",CONCATENATE(RANK(rounds_cum_time[[#This Row],[64]],rounds_cum_time[64],1),"."))</f>
        <v>41.</v>
      </c>
    </row>
    <row r="45" spans="2:73" x14ac:dyDescent="0.2">
      <c r="B45" s="124">
        <f>laps_times[[#This Row],[poř]]</f>
        <v>42</v>
      </c>
      <c r="C45" s="129">
        <f>laps_times[[#This Row],[s.č.]]</f>
        <v>126</v>
      </c>
      <c r="D45" s="125" t="str">
        <f>laps_times[[#This Row],[jméno]]</f>
        <v>Tlustý Tomáš</v>
      </c>
      <c r="E45" s="126">
        <f>laps_times[[#This Row],[roč]]</f>
        <v>1984</v>
      </c>
      <c r="F45" s="126" t="str">
        <f>laps_times[[#This Row],[kat]]</f>
        <v>M30</v>
      </c>
      <c r="G45" s="126">
        <f>laps_times[[#This Row],[poř_kat]]</f>
        <v>18</v>
      </c>
      <c r="H45" s="125" t="str">
        <f>IF(ISBLANK(laps_times[[#This Row],[klub]]),"-",laps_times[[#This Row],[klub]])</f>
        <v>MK Kladno</v>
      </c>
      <c r="I45" s="161">
        <f>laps_times[[#This Row],[celk. čas]]</f>
        <v>0.15381481481481482</v>
      </c>
      <c r="J45" s="130" t="str">
        <f>IF(ISBLANK(laps_times[[#This Row],[1]]),"DNF",CONCATENATE(RANK(rounds_cum_time[[#This Row],[1]],rounds_cum_time[1],1),"."))</f>
        <v>31.</v>
      </c>
      <c r="K45" s="130" t="str">
        <f>IF(ISBLANK(laps_times[[#This Row],[2]]),"DNF",CONCATENATE(RANK(rounds_cum_time[[#This Row],[2]],rounds_cum_time[2],1),"."))</f>
        <v>31.</v>
      </c>
      <c r="L45" s="130" t="str">
        <f>IF(ISBLANK(laps_times[[#This Row],[3]]),"DNF",CONCATENATE(RANK(rounds_cum_time[[#This Row],[3]],rounds_cum_time[3],1),"."))</f>
        <v>32.</v>
      </c>
      <c r="M45" s="130" t="str">
        <f>IF(ISBLANK(laps_times[[#This Row],[4]]),"DNF",CONCATENATE(RANK(rounds_cum_time[[#This Row],[4]],rounds_cum_time[4],1),"."))</f>
        <v>33.</v>
      </c>
      <c r="N45" s="130" t="str">
        <f>IF(ISBLANK(laps_times[[#This Row],[5]]),"DNF",CONCATENATE(RANK(rounds_cum_time[[#This Row],[5]],rounds_cum_time[5],1),"."))</f>
        <v>33.</v>
      </c>
      <c r="O45" s="130" t="str">
        <f>IF(ISBLANK(laps_times[[#This Row],[6]]),"DNF",CONCATENATE(RANK(rounds_cum_time[[#This Row],[6]],rounds_cum_time[6],1),"."))</f>
        <v>34.</v>
      </c>
      <c r="P45" s="130" t="str">
        <f>IF(ISBLANK(laps_times[[#This Row],[7]]),"DNF",CONCATENATE(RANK(rounds_cum_time[[#This Row],[7]],rounds_cum_time[7],1),"."))</f>
        <v>34.</v>
      </c>
      <c r="Q45" s="130" t="str">
        <f>IF(ISBLANK(laps_times[[#This Row],[8]]),"DNF",CONCATENATE(RANK(rounds_cum_time[[#This Row],[8]],rounds_cum_time[8],1),"."))</f>
        <v>38.</v>
      </c>
      <c r="R45" s="130" t="str">
        <f>IF(ISBLANK(laps_times[[#This Row],[9]]),"DNF",CONCATENATE(RANK(rounds_cum_time[[#This Row],[9]],rounds_cum_time[9],1),"."))</f>
        <v>38.</v>
      </c>
      <c r="S45" s="130" t="str">
        <f>IF(ISBLANK(laps_times[[#This Row],[10]]),"DNF",CONCATENATE(RANK(rounds_cum_time[[#This Row],[10]],rounds_cum_time[10],1),"."))</f>
        <v>38.</v>
      </c>
      <c r="T45" s="130" t="str">
        <f>IF(ISBLANK(laps_times[[#This Row],[11]]),"DNF",CONCATENATE(RANK(rounds_cum_time[[#This Row],[11]],rounds_cum_time[11],1),"."))</f>
        <v>38.</v>
      </c>
      <c r="U45" s="130" t="str">
        <f>IF(ISBLANK(laps_times[[#This Row],[12]]),"DNF",CONCATENATE(RANK(rounds_cum_time[[#This Row],[12]],rounds_cum_time[12],1),"."))</f>
        <v>38.</v>
      </c>
      <c r="V45" s="130" t="str">
        <f>IF(ISBLANK(laps_times[[#This Row],[13]]),"DNF",CONCATENATE(RANK(rounds_cum_time[[#This Row],[13]],rounds_cum_time[13],1),"."))</f>
        <v>39.</v>
      </c>
      <c r="W45" s="130" t="str">
        <f>IF(ISBLANK(laps_times[[#This Row],[14]]),"DNF",CONCATENATE(RANK(rounds_cum_time[[#This Row],[14]],rounds_cum_time[14],1),"."))</f>
        <v>39.</v>
      </c>
      <c r="X45" s="130" t="str">
        <f>IF(ISBLANK(laps_times[[#This Row],[15]]),"DNF",CONCATENATE(RANK(rounds_cum_time[[#This Row],[15]],rounds_cum_time[15],1),"."))</f>
        <v>39.</v>
      </c>
      <c r="Y45" s="130" t="str">
        <f>IF(ISBLANK(laps_times[[#This Row],[16]]),"DNF",CONCATENATE(RANK(rounds_cum_time[[#This Row],[16]],rounds_cum_time[16],1),"."))</f>
        <v>39.</v>
      </c>
      <c r="Z45" s="130" t="str">
        <f>IF(ISBLANK(laps_times[[#This Row],[17]]),"DNF",CONCATENATE(RANK(rounds_cum_time[[#This Row],[17]],rounds_cum_time[17],1),"."))</f>
        <v>40.</v>
      </c>
      <c r="AA45" s="130" t="str">
        <f>IF(ISBLANK(laps_times[[#This Row],[18]]),"DNF",CONCATENATE(RANK(rounds_cum_time[[#This Row],[18]],rounds_cum_time[18],1),"."))</f>
        <v>40.</v>
      </c>
      <c r="AB45" s="130" t="str">
        <f>IF(ISBLANK(laps_times[[#This Row],[19]]),"DNF",CONCATENATE(RANK(rounds_cum_time[[#This Row],[19]],rounds_cum_time[19],1),"."))</f>
        <v>40.</v>
      </c>
      <c r="AC45" s="130" t="str">
        <f>IF(ISBLANK(laps_times[[#This Row],[20]]),"DNF",CONCATENATE(RANK(rounds_cum_time[[#This Row],[20]],rounds_cum_time[20],1),"."))</f>
        <v>41.</v>
      </c>
      <c r="AD45" s="130" t="str">
        <f>IF(ISBLANK(laps_times[[#This Row],[21]]),"DNF",CONCATENATE(RANK(rounds_cum_time[[#This Row],[21]],rounds_cum_time[21],1),"."))</f>
        <v>41.</v>
      </c>
      <c r="AE45" s="130" t="str">
        <f>IF(ISBLANK(laps_times[[#This Row],[22]]),"DNF",CONCATENATE(RANK(rounds_cum_time[[#This Row],[22]],rounds_cum_time[22],1),"."))</f>
        <v>41.</v>
      </c>
      <c r="AF45" s="130" t="str">
        <f>IF(ISBLANK(laps_times[[#This Row],[23]]),"DNF",CONCATENATE(RANK(rounds_cum_time[[#This Row],[23]],rounds_cum_time[23],1),"."))</f>
        <v>41.</v>
      </c>
      <c r="AG45" s="130" t="str">
        <f>IF(ISBLANK(laps_times[[#This Row],[24]]),"DNF",CONCATENATE(RANK(rounds_cum_time[[#This Row],[24]],rounds_cum_time[24],1),"."))</f>
        <v>41.</v>
      </c>
      <c r="AH45" s="130" t="str">
        <f>IF(ISBLANK(laps_times[[#This Row],[25]]),"DNF",CONCATENATE(RANK(rounds_cum_time[[#This Row],[25]],rounds_cum_time[25],1),"."))</f>
        <v>41.</v>
      </c>
      <c r="AI45" s="130" t="str">
        <f>IF(ISBLANK(laps_times[[#This Row],[26]]),"DNF",CONCATENATE(RANK(rounds_cum_time[[#This Row],[26]],rounds_cum_time[26],1),"."))</f>
        <v>41.</v>
      </c>
      <c r="AJ45" s="130" t="str">
        <f>IF(ISBLANK(laps_times[[#This Row],[27]]),"DNF",CONCATENATE(RANK(rounds_cum_time[[#This Row],[27]],rounds_cum_time[27],1),"."))</f>
        <v>41.</v>
      </c>
      <c r="AK45" s="130" t="str">
        <f>IF(ISBLANK(laps_times[[#This Row],[28]]),"DNF",CONCATENATE(RANK(rounds_cum_time[[#This Row],[28]],rounds_cum_time[28],1),"."))</f>
        <v>41.</v>
      </c>
      <c r="AL45" s="130" t="str">
        <f>IF(ISBLANK(laps_times[[#This Row],[29]]),"DNF",CONCATENATE(RANK(rounds_cum_time[[#This Row],[29]],rounds_cum_time[29],1),"."))</f>
        <v>41.</v>
      </c>
      <c r="AM45" s="130" t="str">
        <f>IF(ISBLANK(laps_times[[#This Row],[30]]),"DNF",CONCATENATE(RANK(rounds_cum_time[[#This Row],[30]],rounds_cum_time[30],1),"."))</f>
        <v>41.</v>
      </c>
      <c r="AN45" s="130" t="str">
        <f>IF(ISBLANK(laps_times[[#This Row],[31]]),"DNF",CONCATENATE(RANK(rounds_cum_time[[#This Row],[31]],rounds_cum_time[31],1),"."))</f>
        <v>41.</v>
      </c>
      <c r="AO45" s="130" t="str">
        <f>IF(ISBLANK(laps_times[[#This Row],[32]]),"DNF",CONCATENATE(RANK(rounds_cum_time[[#This Row],[32]],rounds_cum_time[32],1),"."))</f>
        <v>42.</v>
      </c>
      <c r="AP45" s="130" t="str">
        <f>IF(ISBLANK(laps_times[[#This Row],[33]]),"DNF",CONCATENATE(RANK(rounds_cum_time[[#This Row],[33]],rounds_cum_time[33],1),"."))</f>
        <v>42.</v>
      </c>
      <c r="AQ45" s="130" t="str">
        <f>IF(ISBLANK(laps_times[[#This Row],[34]]),"DNF",CONCATENATE(RANK(rounds_cum_time[[#This Row],[34]],rounds_cum_time[34],1),"."))</f>
        <v>42.</v>
      </c>
      <c r="AR45" s="130" t="str">
        <f>IF(ISBLANK(laps_times[[#This Row],[35]]),"DNF",CONCATENATE(RANK(rounds_cum_time[[#This Row],[35]],rounds_cum_time[35],1),"."))</f>
        <v>42.</v>
      </c>
      <c r="AS45" s="130" t="str">
        <f>IF(ISBLANK(laps_times[[#This Row],[36]]),"DNF",CONCATENATE(RANK(rounds_cum_time[[#This Row],[36]],rounds_cum_time[36],1),"."))</f>
        <v>43.</v>
      </c>
      <c r="AT45" s="130" t="str">
        <f>IF(ISBLANK(laps_times[[#This Row],[37]]),"DNF",CONCATENATE(RANK(rounds_cum_time[[#This Row],[37]],rounds_cum_time[37],1),"."))</f>
        <v>44.</v>
      </c>
      <c r="AU45" s="130" t="str">
        <f>IF(ISBLANK(laps_times[[#This Row],[38]]),"DNF",CONCATENATE(RANK(rounds_cum_time[[#This Row],[38]],rounds_cum_time[38],1),"."))</f>
        <v>43.</v>
      </c>
      <c r="AV45" s="130" t="str">
        <f>IF(ISBLANK(laps_times[[#This Row],[39]]),"DNF",CONCATENATE(RANK(rounds_cum_time[[#This Row],[39]],rounds_cum_time[39],1),"."))</f>
        <v>43.</v>
      </c>
      <c r="AW45" s="130" t="str">
        <f>IF(ISBLANK(laps_times[[#This Row],[40]]),"DNF",CONCATENATE(RANK(rounds_cum_time[[#This Row],[40]],rounds_cum_time[40],1),"."))</f>
        <v>43.</v>
      </c>
      <c r="AX45" s="130" t="str">
        <f>IF(ISBLANK(laps_times[[#This Row],[41]]),"DNF",CONCATENATE(RANK(rounds_cum_time[[#This Row],[41]],rounds_cum_time[41],1),"."))</f>
        <v>43.</v>
      </c>
      <c r="AY45" s="130" t="str">
        <f>IF(ISBLANK(laps_times[[#This Row],[42]]),"DNF",CONCATENATE(RANK(rounds_cum_time[[#This Row],[42]],rounds_cum_time[42],1),"."))</f>
        <v>43.</v>
      </c>
      <c r="AZ45" s="130" t="str">
        <f>IF(ISBLANK(laps_times[[#This Row],[43]]),"DNF",CONCATENATE(RANK(rounds_cum_time[[#This Row],[43]],rounds_cum_time[43],1),"."))</f>
        <v>43.</v>
      </c>
      <c r="BA45" s="130" t="str">
        <f>IF(ISBLANK(laps_times[[#This Row],[44]]),"DNF",CONCATENATE(RANK(rounds_cum_time[[#This Row],[44]],rounds_cum_time[44],1),"."))</f>
        <v>44.</v>
      </c>
      <c r="BB45" s="130" t="str">
        <f>IF(ISBLANK(laps_times[[#This Row],[45]]),"DNF",CONCATENATE(RANK(rounds_cum_time[[#This Row],[45]],rounds_cum_time[45],1),"."))</f>
        <v>46.</v>
      </c>
      <c r="BC45" s="130" t="str">
        <f>IF(ISBLANK(laps_times[[#This Row],[46]]),"DNF",CONCATENATE(RANK(rounds_cum_time[[#This Row],[46]],rounds_cum_time[46],1),"."))</f>
        <v>45.</v>
      </c>
      <c r="BD45" s="130" t="str">
        <f>IF(ISBLANK(laps_times[[#This Row],[47]]),"DNF",CONCATENATE(RANK(rounds_cum_time[[#This Row],[47]],rounds_cum_time[47],1),"."))</f>
        <v>45.</v>
      </c>
      <c r="BE45" s="130" t="str">
        <f>IF(ISBLANK(laps_times[[#This Row],[48]]),"DNF",CONCATENATE(RANK(rounds_cum_time[[#This Row],[48]],rounds_cum_time[48],1),"."))</f>
        <v>45.</v>
      </c>
      <c r="BF45" s="130" t="str">
        <f>IF(ISBLANK(laps_times[[#This Row],[49]]),"DNF",CONCATENATE(RANK(rounds_cum_time[[#This Row],[49]],rounds_cum_time[49],1),"."))</f>
        <v>45.</v>
      </c>
      <c r="BG45" s="130" t="str">
        <f>IF(ISBLANK(laps_times[[#This Row],[50]]),"DNF",CONCATENATE(RANK(rounds_cum_time[[#This Row],[50]],rounds_cum_time[50],1),"."))</f>
        <v>46.</v>
      </c>
      <c r="BH45" s="130" t="str">
        <f>IF(ISBLANK(laps_times[[#This Row],[51]]),"DNF",CONCATENATE(RANK(rounds_cum_time[[#This Row],[51]],rounds_cum_time[51],1),"."))</f>
        <v>46.</v>
      </c>
      <c r="BI45" s="130" t="str">
        <f>IF(ISBLANK(laps_times[[#This Row],[52]]),"DNF",CONCATENATE(RANK(rounds_cum_time[[#This Row],[52]],rounds_cum_time[52],1),"."))</f>
        <v>45.</v>
      </c>
      <c r="BJ45" s="130" t="str">
        <f>IF(ISBLANK(laps_times[[#This Row],[53]]),"DNF",CONCATENATE(RANK(rounds_cum_time[[#This Row],[53]],rounds_cum_time[53],1),"."))</f>
        <v>44.</v>
      </c>
      <c r="BK45" s="130" t="str">
        <f>IF(ISBLANK(laps_times[[#This Row],[54]]),"DNF",CONCATENATE(RANK(rounds_cum_time[[#This Row],[54]],rounds_cum_time[54],1),"."))</f>
        <v>44.</v>
      </c>
      <c r="BL45" s="130" t="str">
        <f>IF(ISBLANK(laps_times[[#This Row],[55]]),"DNF",CONCATENATE(RANK(rounds_cum_time[[#This Row],[55]],rounds_cum_time[55],1),"."))</f>
        <v>45.</v>
      </c>
      <c r="BM45" s="130" t="str">
        <f>IF(ISBLANK(laps_times[[#This Row],[56]]),"DNF",CONCATENATE(RANK(rounds_cum_time[[#This Row],[56]],rounds_cum_time[56],1),"."))</f>
        <v>45.</v>
      </c>
      <c r="BN45" s="130" t="str">
        <f>IF(ISBLANK(laps_times[[#This Row],[57]]),"DNF",CONCATENATE(RANK(rounds_cum_time[[#This Row],[57]],rounds_cum_time[57],1),"."))</f>
        <v>45.</v>
      </c>
      <c r="BO45" s="130" t="str">
        <f>IF(ISBLANK(laps_times[[#This Row],[58]]),"DNF",CONCATENATE(RANK(rounds_cum_time[[#This Row],[58]],rounds_cum_time[58],1),"."))</f>
        <v>45.</v>
      </c>
      <c r="BP45" s="130" t="str">
        <f>IF(ISBLANK(laps_times[[#This Row],[59]]),"DNF",CONCATENATE(RANK(rounds_cum_time[[#This Row],[59]],rounds_cum_time[59],1),"."))</f>
        <v>45.</v>
      </c>
      <c r="BQ45" s="130" t="str">
        <f>IF(ISBLANK(laps_times[[#This Row],[60]]),"DNF",CONCATENATE(RANK(rounds_cum_time[[#This Row],[60]],rounds_cum_time[60],1),"."))</f>
        <v>45.</v>
      </c>
      <c r="BR45" s="130" t="str">
        <f>IF(ISBLANK(laps_times[[#This Row],[61]]),"DNF",CONCATENATE(RANK(rounds_cum_time[[#This Row],[61]],rounds_cum_time[61],1),"."))</f>
        <v>44.</v>
      </c>
      <c r="BS45" s="130" t="str">
        <f>IF(ISBLANK(laps_times[[#This Row],[62]]),"DNF",CONCATENATE(RANK(rounds_cum_time[[#This Row],[62]],rounds_cum_time[62],1),"."))</f>
        <v>43.</v>
      </c>
      <c r="BT45" s="131" t="str">
        <f>IF(ISBLANK(laps_times[[#This Row],[63]]),"DNF",CONCATENATE(RANK(rounds_cum_time[[#This Row],[63]],rounds_cum_time[63],1),"."))</f>
        <v>42.</v>
      </c>
      <c r="BU45" s="131" t="str">
        <f>IF(ISBLANK(laps_times[[#This Row],[64]]),"DNF",CONCATENATE(RANK(rounds_cum_time[[#This Row],[64]],rounds_cum_time[64],1),"."))</f>
        <v>42.</v>
      </c>
    </row>
    <row r="46" spans="2:73" x14ac:dyDescent="0.2">
      <c r="B46" s="124">
        <f>laps_times[[#This Row],[poř]]</f>
        <v>43</v>
      </c>
      <c r="C46" s="129">
        <f>laps_times[[#This Row],[s.č.]]</f>
        <v>18</v>
      </c>
      <c r="D46" s="125" t="str">
        <f>laps_times[[#This Row],[jméno]]</f>
        <v>Círal František</v>
      </c>
      <c r="E46" s="126">
        <f>laps_times[[#This Row],[roč]]</f>
        <v>1971</v>
      </c>
      <c r="F46" s="126" t="str">
        <f>laps_times[[#This Row],[kat]]</f>
        <v>M40</v>
      </c>
      <c r="G46" s="126">
        <f>laps_times[[#This Row],[poř_kat]]</f>
        <v>16</v>
      </c>
      <c r="H46" s="125" t="str">
        <f>IF(ISBLANK(laps_times[[#This Row],[klub]]),"-",laps_times[[#This Row],[klub]])</f>
        <v>-</v>
      </c>
      <c r="I46" s="161">
        <f>laps_times[[#This Row],[celk. čas]]</f>
        <v>0.15465393518518519</v>
      </c>
      <c r="J46" s="130" t="str">
        <f>IF(ISBLANK(laps_times[[#This Row],[1]]),"DNF",CONCATENATE(RANK(rounds_cum_time[[#This Row],[1]],rounds_cum_time[1],1),"."))</f>
        <v>41.</v>
      </c>
      <c r="K46" s="130" t="str">
        <f>IF(ISBLANK(laps_times[[#This Row],[2]]),"DNF",CONCATENATE(RANK(rounds_cum_time[[#This Row],[2]],rounds_cum_time[2],1),"."))</f>
        <v>38.</v>
      </c>
      <c r="L46" s="130" t="str">
        <f>IF(ISBLANK(laps_times[[#This Row],[3]]),"DNF",CONCATENATE(RANK(rounds_cum_time[[#This Row],[3]],rounds_cum_time[3],1),"."))</f>
        <v>38.</v>
      </c>
      <c r="M46" s="130" t="str">
        <f>IF(ISBLANK(laps_times[[#This Row],[4]]),"DNF",CONCATENATE(RANK(rounds_cum_time[[#This Row],[4]],rounds_cum_time[4],1),"."))</f>
        <v>36.</v>
      </c>
      <c r="N46" s="130" t="str">
        <f>IF(ISBLANK(laps_times[[#This Row],[5]]),"DNF",CONCATENATE(RANK(rounds_cum_time[[#This Row],[5]],rounds_cum_time[5],1),"."))</f>
        <v>37.</v>
      </c>
      <c r="O46" s="130" t="str">
        <f>IF(ISBLANK(laps_times[[#This Row],[6]]),"DNF",CONCATENATE(RANK(rounds_cum_time[[#This Row],[6]],rounds_cum_time[6],1),"."))</f>
        <v>37.</v>
      </c>
      <c r="P46" s="130" t="str">
        <f>IF(ISBLANK(laps_times[[#This Row],[7]]),"DNF",CONCATENATE(RANK(rounds_cum_time[[#This Row],[7]],rounds_cum_time[7],1),"."))</f>
        <v>39.</v>
      </c>
      <c r="Q46" s="130" t="str">
        <f>IF(ISBLANK(laps_times[[#This Row],[8]]),"DNF",CONCATENATE(RANK(rounds_cum_time[[#This Row],[8]],rounds_cum_time[8],1),"."))</f>
        <v>39.</v>
      </c>
      <c r="R46" s="130" t="str">
        <f>IF(ISBLANK(laps_times[[#This Row],[9]]),"DNF",CONCATENATE(RANK(rounds_cum_time[[#This Row],[9]],rounds_cum_time[9],1),"."))</f>
        <v>39.</v>
      </c>
      <c r="S46" s="130" t="str">
        <f>IF(ISBLANK(laps_times[[#This Row],[10]]),"DNF",CONCATENATE(RANK(rounds_cum_time[[#This Row],[10]],rounds_cum_time[10],1),"."))</f>
        <v>39.</v>
      </c>
      <c r="T46" s="130" t="str">
        <f>IF(ISBLANK(laps_times[[#This Row],[11]]),"DNF",CONCATENATE(RANK(rounds_cum_time[[#This Row],[11]],rounds_cum_time[11],1),"."))</f>
        <v>39.</v>
      </c>
      <c r="U46" s="130" t="str">
        <f>IF(ISBLANK(laps_times[[#This Row],[12]]),"DNF",CONCATENATE(RANK(rounds_cum_time[[#This Row],[12]],rounds_cum_time[12],1),"."))</f>
        <v>40.</v>
      </c>
      <c r="V46" s="130" t="str">
        <f>IF(ISBLANK(laps_times[[#This Row],[13]]),"DNF",CONCATENATE(RANK(rounds_cum_time[[#This Row],[13]],rounds_cum_time[13],1),"."))</f>
        <v>40.</v>
      </c>
      <c r="W46" s="130" t="str">
        <f>IF(ISBLANK(laps_times[[#This Row],[14]]),"DNF",CONCATENATE(RANK(rounds_cum_time[[#This Row],[14]],rounds_cum_time[14],1),"."))</f>
        <v>40.</v>
      </c>
      <c r="X46" s="130" t="str">
        <f>IF(ISBLANK(laps_times[[#This Row],[15]]),"DNF",CONCATENATE(RANK(rounds_cum_time[[#This Row],[15]],rounds_cum_time[15],1),"."))</f>
        <v>40.</v>
      </c>
      <c r="Y46" s="130" t="str">
        <f>IF(ISBLANK(laps_times[[#This Row],[16]]),"DNF",CONCATENATE(RANK(rounds_cum_time[[#This Row],[16]],rounds_cum_time[16],1),"."))</f>
        <v>40.</v>
      </c>
      <c r="Z46" s="130" t="str">
        <f>IF(ISBLANK(laps_times[[#This Row],[17]]),"DNF",CONCATENATE(RANK(rounds_cum_time[[#This Row],[17]],rounds_cum_time[17],1),"."))</f>
        <v>39.</v>
      </c>
      <c r="AA46" s="130" t="str">
        <f>IF(ISBLANK(laps_times[[#This Row],[18]]),"DNF",CONCATENATE(RANK(rounds_cum_time[[#This Row],[18]],rounds_cum_time[18],1),"."))</f>
        <v>39.</v>
      </c>
      <c r="AB46" s="130" t="str">
        <f>IF(ISBLANK(laps_times[[#This Row],[19]]),"DNF",CONCATENATE(RANK(rounds_cum_time[[#This Row],[19]],rounds_cum_time[19],1),"."))</f>
        <v>39.</v>
      </c>
      <c r="AC46" s="130" t="str">
        <f>IF(ISBLANK(laps_times[[#This Row],[20]]),"DNF",CONCATENATE(RANK(rounds_cum_time[[#This Row],[20]],rounds_cum_time[20],1),"."))</f>
        <v>40.</v>
      </c>
      <c r="AD46" s="130" t="str">
        <f>IF(ISBLANK(laps_times[[#This Row],[21]]),"DNF",CONCATENATE(RANK(rounds_cum_time[[#This Row],[21]],rounds_cum_time[21],1),"."))</f>
        <v>40.</v>
      </c>
      <c r="AE46" s="130" t="str">
        <f>IF(ISBLANK(laps_times[[#This Row],[22]]),"DNF",CONCATENATE(RANK(rounds_cum_time[[#This Row],[22]],rounds_cum_time[22],1),"."))</f>
        <v>40.</v>
      </c>
      <c r="AF46" s="130" t="str">
        <f>IF(ISBLANK(laps_times[[#This Row],[23]]),"DNF",CONCATENATE(RANK(rounds_cum_time[[#This Row],[23]],rounds_cum_time[23],1),"."))</f>
        <v>40.</v>
      </c>
      <c r="AG46" s="130" t="str">
        <f>IF(ISBLANK(laps_times[[#This Row],[24]]),"DNF",CONCATENATE(RANK(rounds_cum_time[[#This Row],[24]],rounds_cum_time[24],1),"."))</f>
        <v>40.</v>
      </c>
      <c r="AH46" s="130" t="str">
        <f>IF(ISBLANK(laps_times[[#This Row],[25]]),"DNF",CONCATENATE(RANK(rounds_cum_time[[#This Row],[25]],rounds_cum_time[25],1),"."))</f>
        <v>40.</v>
      </c>
      <c r="AI46" s="130" t="str">
        <f>IF(ISBLANK(laps_times[[#This Row],[26]]),"DNF",CONCATENATE(RANK(rounds_cum_time[[#This Row],[26]],rounds_cum_time[26],1),"."))</f>
        <v>40.</v>
      </c>
      <c r="AJ46" s="130" t="str">
        <f>IF(ISBLANK(laps_times[[#This Row],[27]]),"DNF",CONCATENATE(RANK(rounds_cum_time[[#This Row],[27]],rounds_cum_time[27],1),"."))</f>
        <v>40.</v>
      </c>
      <c r="AK46" s="130" t="str">
        <f>IF(ISBLANK(laps_times[[#This Row],[28]]),"DNF",CONCATENATE(RANK(rounds_cum_time[[#This Row],[28]],rounds_cum_time[28],1),"."))</f>
        <v>40.</v>
      </c>
      <c r="AL46" s="130" t="str">
        <f>IF(ISBLANK(laps_times[[#This Row],[29]]),"DNF",CONCATENATE(RANK(rounds_cum_time[[#This Row],[29]],rounds_cum_time[29],1),"."))</f>
        <v>40.</v>
      </c>
      <c r="AM46" s="130" t="str">
        <f>IF(ISBLANK(laps_times[[#This Row],[30]]),"DNF",CONCATENATE(RANK(rounds_cum_time[[#This Row],[30]],rounds_cum_time[30],1),"."))</f>
        <v>40.</v>
      </c>
      <c r="AN46" s="130" t="str">
        <f>IF(ISBLANK(laps_times[[#This Row],[31]]),"DNF",CONCATENATE(RANK(rounds_cum_time[[#This Row],[31]],rounds_cum_time[31],1),"."))</f>
        <v>40.</v>
      </c>
      <c r="AO46" s="130" t="str">
        <f>IF(ISBLANK(laps_times[[#This Row],[32]]),"DNF",CONCATENATE(RANK(rounds_cum_time[[#This Row],[32]],rounds_cum_time[32],1),"."))</f>
        <v>40.</v>
      </c>
      <c r="AP46" s="130" t="str">
        <f>IF(ISBLANK(laps_times[[#This Row],[33]]),"DNF",CONCATENATE(RANK(rounds_cum_time[[#This Row],[33]],rounds_cum_time[33],1),"."))</f>
        <v>40.</v>
      </c>
      <c r="AQ46" s="130" t="str">
        <f>IF(ISBLANK(laps_times[[#This Row],[34]]),"DNF",CONCATENATE(RANK(rounds_cum_time[[#This Row],[34]],rounds_cum_time[34],1),"."))</f>
        <v>41.</v>
      </c>
      <c r="AR46" s="130" t="str">
        <f>IF(ISBLANK(laps_times[[#This Row],[35]]),"DNF",CONCATENATE(RANK(rounds_cum_time[[#This Row],[35]],rounds_cum_time[35],1),"."))</f>
        <v>41.</v>
      </c>
      <c r="AS46" s="130" t="str">
        <f>IF(ISBLANK(laps_times[[#This Row],[36]]),"DNF",CONCATENATE(RANK(rounds_cum_time[[#This Row],[36]],rounds_cum_time[36],1),"."))</f>
        <v>41.</v>
      </c>
      <c r="AT46" s="130" t="str">
        <f>IF(ISBLANK(laps_times[[#This Row],[37]]),"DNF",CONCATENATE(RANK(rounds_cum_time[[#This Row],[37]],rounds_cum_time[37],1),"."))</f>
        <v>41.</v>
      </c>
      <c r="AU46" s="130" t="str">
        <f>IF(ISBLANK(laps_times[[#This Row],[38]]),"DNF",CONCATENATE(RANK(rounds_cum_time[[#This Row],[38]],rounds_cum_time[38],1),"."))</f>
        <v>40.</v>
      </c>
      <c r="AV46" s="130" t="str">
        <f>IF(ISBLANK(laps_times[[#This Row],[39]]),"DNF",CONCATENATE(RANK(rounds_cum_time[[#This Row],[39]],rounds_cum_time[39],1),"."))</f>
        <v>41.</v>
      </c>
      <c r="AW46" s="130" t="str">
        <f>IF(ISBLANK(laps_times[[#This Row],[40]]),"DNF",CONCATENATE(RANK(rounds_cum_time[[#This Row],[40]],rounds_cum_time[40],1),"."))</f>
        <v>41.</v>
      </c>
      <c r="AX46" s="130" t="str">
        <f>IF(ISBLANK(laps_times[[#This Row],[41]]),"DNF",CONCATENATE(RANK(rounds_cum_time[[#This Row],[41]],rounds_cum_time[41],1),"."))</f>
        <v>42.</v>
      </c>
      <c r="AY46" s="130" t="str">
        <f>IF(ISBLANK(laps_times[[#This Row],[42]]),"DNF",CONCATENATE(RANK(rounds_cum_time[[#This Row],[42]],rounds_cum_time[42],1),"."))</f>
        <v>42.</v>
      </c>
      <c r="AZ46" s="130" t="str">
        <f>IF(ISBLANK(laps_times[[#This Row],[43]]),"DNF",CONCATENATE(RANK(rounds_cum_time[[#This Row],[43]],rounds_cum_time[43],1),"."))</f>
        <v>42.</v>
      </c>
      <c r="BA46" s="130" t="str">
        <f>IF(ISBLANK(laps_times[[#This Row],[44]]),"DNF",CONCATENATE(RANK(rounds_cum_time[[#This Row],[44]],rounds_cum_time[44],1),"."))</f>
        <v>42.</v>
      </c>
      <c r="BB46" s="130" t="str">
        <f>IF(ISBLANK(laps_times[[#This Row],[45]]),"DNF",CONCATENATE(RANK(rounds_cum_time[[#This Row],[45]],rounds_cum_time[45],1),"."))</f>
        <v>42.</v>
      </c>
      <c r="BC46" s="130" t="str">
        <f>IF(ISBLANK(laps_times[[#This Row],[46]]),"DNF",CONCATENATE(RANK(rounds_cum_time[[#This Row],[46]],rounds_cum_time[46],1),"."))</f>
        <v>41.</v>
      </c>
      <c r="BD46" s="130" t="str">
        <f>IF(ISBLANK(laps_times[[#This Row],[47]]),"DNF",CONCATENATE(RANK(rounds_cum_time[[#This Row],[47]],rounds_cum_time[47],1),"."))</f>
        <v>41.</v>
      </c>
      <c r="BE46" s="130" t="str">
        <f>IF(ISBLANK(laps_times[[#This Row],[48]]),"DNF",CONCATENATE(RANK(rounds_cum_time[[#This Row],[48]],rounds_cum_time[48],1),"."))</f>
        <v>40.</v>
      </c>
      <c r="BF46" s="130" t="str">
        <f>IF(ISBLANK(laps_times[[#This Row],[49]]),"DNF",CONCATENATE(RANK(rounds_cum_time[[#This Row],[49]],rounds_cum_time[49],1),"."))</f>
        <v>40.</v>
      </c>
      <c r="BG46" s="130" t="str">
        <f>IF(ISBLANK(laps_times[[#This Row],[50]]),"DNF",CONCATENATE(RANK(rounds_cum_time[[#This Row],[50]],rounds_cum_time[50],1),"."))</f>
        <v>40.</v>
      </c>
      <c r="BH46" s="130" t="str">
        <f>IF(ISBLANK(laps_times[[#This Row],[51]]),"DNF",CONCATENATE(RANK(rounds_cum_time[[#This Row],[51]],rounds_cum_time[51],1),"."))</f>
        <v>42.</v>
      </c>
      <c r="BI46" s="130" t="str">
        <f>IF(ISBLANK(laps_times[[#This Row],[52]]),"DNF",CONCATENATE(RANK(rounds_cum_time[[#This Row],[52]],rounds_cum_time[52],1),"."))</f>
        <v>42.</v>
      </c>
      <c r="BJ46" s="130" t="str">
        <f>IF(ISBLANK(laps_times[[#This Row],[53]]),"DNF",CONCATENATE(RANK(rounds_cum_time[[#This Row],[53]],rounds_cum_time[53],1),"."))</f>
        <v>42.</v>
      </c>
      <c r="BK46" s="130" t="str">
        <f>IF(ISBLANK(laps_times[[#This Row],[54]]),"DNF",CONCATENATE(RANK(rounds_cum_time[[#This Row],[54]],rounds_cum_time[54],1),"."))</f>
        <v>42.</v>
      </c>
      <c r="BL46" s="130" t="str">
        <f>IF(ISBLANK(laps_times[[#This Row],[55]]),"DNF",CONCATENATE(RANK(rounds_cum_time[[#This Row],[55]],rounds_cum_time[55],1),"."))</f>
        <v>42.</v>
      </c>
      <c r="BM46" s="130" t="str">
        <f>IF(ISBLANK(laps_times[[#This Row],[56]]),"DNF",CONCATENATE(RANK(rounds_cum_time[[#This Row],[56]],rounds_cum_time[56],1),"."))</f>
        <v>42.</v>
      </c>
      <c r="BN46" s="130" t="str">
        <f>IF(ISBLANK(laps_times[[#This Row],[57]]),"DNF",CONCATENATE(RANK(rounds_cum_time[[#This Row],[57]],rounds_cum_time[57],1),"."))</f>
        <v>43.</v>
      </c>
      <c r="BO46" s="130" t="str">
        <f>IF(ISBLANK(laps_times[[#This Row],[58]]),"DNF",CONCATENATE(RANK(rounds_cum_time[[#This Row],[58]],rounds_cum_time[58],1),"."))</f>
        <v>43.</v>
      </c>
      <c r="BP46" s="130" t="str">
        <f>IF(ISBLANK(laps_times[[#This Row],[59]]),"DNF",CONCATENATE(RANK(rounds_cum_time[[#This Row],[59]],rounds_cum_time[59],1),"."))</f>
        <v>43.</v>
      </c>
      <c r="BQ46" s="130" t="str">
        <f>IF(ISBLANK(laps_times[[#This Row],[60]]),"DNF",CONCATENATE(RANK(rounds_cum_time[[#This Row],[60]],rounds_cum_time[60],1),"."))</f>
        <v>42.</v>
      </c>
      <c r="BR46" s="130" t="str">
        <f>IF(ISBLANK(laps_times[[#This Row],[61]]),"DNF",CONCATENATE(RANK(rounds_cum_time[[#This Row],[61]],rounds_cum_time[61],1),"."))</f>
        <v>42.</v>
      </c>
      <c r="BS46" s="130" t="str">
        <f>IF(ISBLANK(laps_times[[#This Row],[62]]),"DNF",CONCATENATE(RANK(rounds_cum_time[[#This Row],[62]],rounds_cum_time[62],1),"."))</f>
        <v>42.</v>
      </c>
      <c r="BT46" s="131" t="str">
        <f>IF(ISBLANK(laps_times[[#This Row],[63]]),"DNF",CONCATENATE(RANK(rounds_cum_time[[#This Row],[63]],rounds_cum_time[63],1),"."))</f>
        <v>43.</v>
      </c>
      <c r="BU46" s="131" t="str">
        <f>IF(ISBLANK(laps_times[[#This Row],[64]]),"DNF",CONCATENATE(RANK(rounds_cum_time[[#This Row],[64]],rounds_cum_time[64],1),"."))</f>
        <v>43.</v>
      </c>
    </row>
    <row r="47" spans="2:73" x14ac:dyDescent="0.2">
      <c r="B47" s="124">
        <f>laps_times[[#This Row],[poř]]</f>
        <v>44</v>
      </c>
      <c r="C47" s="129">
        <f>laps_times[[#This Row],[s.č.]]</f>
        <v>53</v>
      </c>
      <c r="D47" s="125" t="str">
        <f>laps_times[[#This Row],[jméno]]</f>
        <v>Kocourek Jan</v>
      </c>
      <c r="E47" s="126">
        <f>laps_times[[#This Row],[roč]]</f>
        <v>1966</v>
      </c>
      <c r="F47" s="126" t="str">
        <f>laps_times[[#This Row],[kat]]</f>
        <v>M50</v>
      </c>
      <c r="G47" s="126">
        <f>laps_times[[#This Row],[poř_kat]]</f>
        <v>6</v>
      </c>
      <c r="H47" s="125" t="str">
        <f>IF(ISBLANK(laps_times[[#This Row],[klub]]),"-",laps_times[[#This Row],[klub]])</f>
        <v>Sayerlack Prachatice</v>
      </c>
      <c r="I47" s="161">
        <f>laps_times[[#This Row],[celk. čas]]</f>
        <v>0.15471527777777777</v>
      </c>
      <c r="J47" s="130" t="str">
        <f>IF(ISBLANK(laps_times[[#This Row],[1]]),"DNF",CONCATENATE(RANK(rounds_cum_time[[#This Row],[1]],rounds_cum_time[1],1),"."))</f>
        <v>47.</v>
      </c>
      <c r="K47" s="130" t="str">
        <f>IF(ISBLANK(laps_times[[#This Row],[2]]),"DNF",CONCATENATE(RANK(rounds_cum_time[[#This Row],[2]],rounds_cum_time[2],1),"."))</f>
        <v>49.</v>
      </c>
      <c r="L47" s="130" t="str">
        <f>IF(ISBLANK(laps_times[[#This Row],[3]]),"DNF",CONCATENATE(RANK(rounds_cum_time[[#This Row],[3]],rounds_cum_time[3],1),"."))</f>
        <v>49.</v>
      </c>
      <c r="M47" s="130" t="str">
        <f>IF(ISBLANK(laps_times[[#This Row],[4]]),"DNF",CONCATENATE(RANK(rounds_cum_time[[#This Row],[4]],rounds_cum_time[4],1),"."))</f>
        <v>49.</v>
      </c>
      <c r="N47" s="130" t="str">
        <f>IF(ISBLANK(laps_times[[#This Row],[5]]),"DNF",CONCATENATE(RANK(rounds_cum_time[[#This Row],[5]],rounds_cum_time[5],1),"."))</f>
        <v>46.</v>
      </c>
      <c r="O47" s="130" t="str">
        <f>IF(ISBLANK(laps_times[[#This Row],[6]]),"DNF",CONCATENATE(RANK(rounds_cum_time[[#This Row],[6]],rounds_cum_time[6],1),"."))</f>
        <v>46.</v>
      </c>
      <c r="P47" s="130" t="str">
        <f>IF(ISBLANK(laps_times[[#This Row],[7]]),"DNF",CONCATENATE(RANK(rounds_cum_time[[#This Row],[7]],rounds_cum_time[7],1),"."))</f>
        <v>47.</v>
      </c>
      <c r="Q47" s="130" t="str">
        <f>IF(ISBLANK(laps_times[[#This Row],[8]]),"DNF",CONCATENATE(RANK(rounds_cum_time[[#This Row],[8]],rounds_cum_time[8],1),"."))</f>
        <v>48.</v>
      </c>
      <c r="R47" s="130" t="str">
        <f>IF(ISBLANK(laps_times[[#This Row],[9]]),"DNF",CONCATENATE(RANK(rounds_cum_time[[#This Row],[9]],rounds_cum_time[9],1),"."))</f>
        <v>48.</v>
      </c>
      <c r="S47" s="130" t="str">
        <f>IF(ISBLANK(laps_times[[#This Row],[10]]),"DNF",CONCATENATE(RANK(rounds_cum_time[[#This Row],[10]],rounds_cum_time[10],1),"."))</f>
        <v>50.</v>
      </c>
      <c r="T47" s="130" t="str">
        <f>IF(ISBLANK(laps_times[[#This Row],[11]]),"DNF",CONCATENATE(RANK(rounds_cum_time[[#This Row],[11]],rounds_cum_time[11],1),"."))</f>
        <v>50.</v>
      </c>
      <c r="U47" s="130" t="str">
        <f>IF(ISBLANK(laps_times[[#This Row],[12]]),"DNF",CONCATENATE(RANK(rounds_cum_time[[#This Row],[12]],rounds_cum_time[12],1),"."))</f>
        <v>51.</v>
      </c>
      <c r="V47" s="130" t="str">
        <f>IF(ISBLANK(laps_times[[#This Row],[13]]),"DNF",CONCATENATE(RANK(rounds_cum_time[[#This Row],[13]],rounds_cum_time[13],1),"."))</f>
        <v>51.</v>
      </c>
      <c r="W47" s="130" t="str">
        <f>IF(ISBLANK(laps_times[[#This Row],[14]]),"DNF",CONCATENATE(RANK(rounds_cum_time[[#This Row],[14]],rounds_cum_time[14],1),"."))</f>
        <v>54.</v>
      </c>
      <c r="X47" s="130" t="str">
        <f>IF(ISBLANK(laps_times[[#This Row],[15]]),"DNF",CONCATENATE(RANK(rounds_cum_time[[#This Row],[15]],rounds_cum_time[15],1),"."))</f>
        <v>56.</v>
      </c>
      <c r="Y47" s="130" t="str">
        <f>IF(ISBLANK(laps_times[[#This Row],[16]]),"DNF",CONCATENATE(RANK(rounds_cum_time[[#This Row],[16]],rounds_cum_time[16],1),"."))</f>
        <v>56.</v>
      </c>
      <c r="Z47" s="130" t="str">
        <f>IF(ISBLANK(laps_times[[#This Row],[17]]),"DNF",CONCATENATE(RANK(rounds_cum_time[[#This Row],[17]],rounds_cum_time[17],1),"."))</f>
        <v>57.</v>
      </c>
      <c r="AA47" s="130" t="str">
        <f>IF(ISBLANK(laps_times[[#This Row],[18]]),"DNF",CONCATENATE(RANK(rounds_cum_time[[#This Row],[18]],rounds_cum_time[18],1),"."))</f>
        <v>57.</v>
      </c>
      <c r="AB47" s="130" t="str">
        <f>IF(ISBLANK(laps_times[[#This Row],[19]]),"DNF",CONCATENATE(RANK(rounds_cum_time[[#This Row],[19]],rounds_cum_time[19],1),"."))</f>
        <v>57.</v>
      </c>
      <c r="AC47" s="130" t="str">
        <f>IF(ISBLANK(laps_times[[#This Row],[20]]),"DNF",CONCATENATE(RANK(rounds_cum_time[[#This Row],[20]],rounds_cum_time[20],1),"."))</f>
        <v>57.</v>
      </c>
      <c r="AD47" s="130" t="str">
        <f>IF(ISBLANK(laps_times[[#This Row],[21]]),"DNF",CONCATENATE(RANK(rounds_cum_time[[#This Row],[21]],rounds_cum_time[21],1),"."))</f>
        <v>57.</v>
      </c>
      <c r="AE47" s="130" t="str">
        <f>IF(ISBLANK(laps_times[[#This Row],[22]]),"DNF",CONCATENATE(RANK(rounds_cum_time[[#This Row],[22]],rounds_cum_time[22],1),"."))</f>
        <v>57.</v>
      </c>
      <c r="AF47" s="130" t="str">
        <f>IF(ISBLANK(laps_times[[#This Row],[23]]),"DNF",CONCATENATE(RANK(rounds_cum_time[[#This Row],[23]],rounds_cum_time[23],1),"."))</f>
        <v>57.</v>
      </c>
      <c r="AG47" s="130" t="str">
        <f>IF(ISBLANK(laps_times[[#This Row],[24]]),"DNF",CONCATENATE(RANK(rounds_cum_time[[#This Row],[24]],rounds_cum_time[24],1),"."))</f>
        <v>57.</v>
      </c>
      <c r="AH47" s="130" t="str">
        <f>IF(ISBLANK(laps_times[[#This Row],[25]]),"DNF",CONCATENATE(RANK(rounds_cum_time[[#This Row],[25]],rounds_cum_time[25],1),"."))</f>
        <v>57.</v>
      </c>
      <c r="AI47" s="130" t="str">
        <f>IF(ISBLANK(laps_times[[#This Row],[26]]),"DNF",CONCATENATE(RANK(rounds_cum_time[[#This Row],[26]],rounds_cum_time[26],1),"."))</f>
        <v>57.</v>
      </c>
      <c r="AJ47" s="130" t="str">
        <f>IF(ISBLANK(laps_times[[#This Row],[27]]),"DNF",CONCATENATE(RANK(rounds_cum_time[[#This Row],[27]],rounds_cum_time[27],1),"."))</f>
        <v>57.</v>
      </c>
      <c r="AK47" s="130" t="str">
        <f>IF(ISBLANK(laps_times[[#This Row],[28]]),"DNF",CONCATENATE(RANK(rounds_cum_time[[#This Row],[28]],rounds_cum_time[28],1),"."))</f>
        <v>57.</v>
      </c>
      <c r="AL47" s="130" t="str">
        <f>IF(ISBLANK(laps_times[[#This Row],[29]]),"DNF",CONCATENATE(RANK(rounds_cum_time[[#This Row],[29]],rounds_cum_time[29],1),"."))</f>
        <v>56.</v>
      </c>
      <c r="AM47" s="130" t="str">
        <f>IF(ISBLANK(laps_times[[#This Row],[30]]),"DNF",CONCATENATE(RANK(rounds_cum_time[[#This Row],[30]],rounds_cum_time[30],1),"."))</f>
        <v>56.</v>
      </c>
      <c r="AN47" s="130" t="str">
        <f>IF(ISBLANK(laps_times[[#This Row],[31]]),"DNF",CONCATENATE(RANK(rounds_cum_time[[#This Row],[31]],rounds_cum_time[31],1),"."))</f>
        <v>56.</v>
      </c>
      <c r="AO47" s="130" t="str">
        <f>IF(ISBLANK(laps_times[[#This Row],[32]]),"DNF",CONCATENATE(RANK(rounds_cum_time[[#This Row],[32]],rounds_cum_time[32],1),"."))</f>
        <v>56.</v>
      </c>
      <c r="AP47" s="130" t="str">
        <f>IF(ISBLANK(laps_times[[#This Row],[33]]),"DNF",CONCATENATE(RANK(rounds_cum_time[[#This Row],[33]],rounds_cum_time[33],1),"."))</f>
        <v>56.</v>
      </c>
      <c r="AQ47" s="130" t="str">
        <f>IF(ISBLANK(laps_times[[#This Row],[34]]),"DNF",CONCATENATE(RANK(rounds_cum_time[[#This Row],[34]],rounds_cum_time[34],1),"."))</f>
        <v>57.</v>
      </c>
      <c r="AR47" s="130" t="str">
        <f>IF(ISBLANK(laps_times[[#This Row],[35]]),"DNF",CONCATENATE(RANK(rounds_cum_time[[#This Row],[35]],rounds_cum_time[35],1),"."))</f>
        <v>56.</v>
      </c>
      <c r="AS47" s="130" t="str">
        <f>IF(ISBLANK(laps_times[[#This Row],[36]]),"DNF",CONCATENATE(RANK(rounds_cum_time[[#This Row],[36]],rounds_cum_time[36],1),"."))</f>
        <v>56.</v>
      </c>
      <c r="AT47" s="130" t="str">
        <f>IF(ISBLANK(laps_times[[#This Row],[37]]),"DNF",CONCATENATE(RANK(rounds_cum_time[[#This Row],[37]],rounds_cum_time[37],1),"."))</f>
        <v>56.</v>
      </c>
      <c r="AU47" s="130" t="str">
        <f>IF(ISBLANK(laps_times[[#This Row],[38]]),"DNF",CONCATENATE(RANK(rounds_cum_time[[#This Row],[38]],rounds_cum_time[38],1),"."))</f>
        <v>52.</v>
      </c>
      <c r="AV47" s="130" t="str">
        <f>IF(ISBLANK(laps_times[[#This Row],[39]]),"DNF",CONCATENATE(RANK(rounds_cum_time[[#This Row],[39]],rounds_cum_time[39],1),"."))</f>
        <v>52.</v>
      </c>
      <c r="AW47" s="130" t="str">
        <f>IF(ISBLANK(laps_times[[#This Row],[40]]),"DNF",CONCATENATE(RANK(rounds_cum_time[[#This Row],[40]],rounds_cum_time[40],1),"."))</f>
        <v>52.</v>
      </c>
      <c r="AX47" s="130" t="str">
        <f>IF(ISBLANK(laps_times[[#This Row],[41]]),"DNF",CONCATENATE(RANK(rounds_cum_time[[#This Row],[41]],rounds_cum_time[41],1),"."))</f>
        <v>52.</v>
      </c>
      <c r="AY47" s="130" t="str">
        <f>IF(ISBLANK(laps_times[[#This Row],[42]]),"DNF",CONCATENATE(RANK(rounds_cum_time[[#This Row],[42]],rounds_cum_time[42],1),"."))</f>
        <v>52.</v>
      </c>
      <c r="AZ47" s="130" t="str">
        <f>IF(ISBLANK(laps_times[[#This Row],[43]]),"DNF",CONCATENATE(RANK(rounds_cum_time[[#This Row],[43]],rounds_cum_time[43],1),"."))</f>
        <v>52.</v>
      </c>
      <c r="BA47" s="130" t="str">
        <f>IF(ISBLANK(laps_times[[#This Row],[44]]),"DNF",CONCATENATE(RANK(rounds_cum_time[[#This Row],[44]],rounds_cum_time[44],1),"."))</f>
        <v>51.</v>
      </c>
      <c r="BB47" s="130" t="str">
        <f>IF(ISBLANK(laps_times[[#This Row],[45]]),"DNF",CONCATENATE(RANK(rounds_cum_time[[#This Row],[45]],rounds_cum_time[45],1),"."))</f>
        <v>49.</v>
      </c>
      <c r="BC47" s="130" t="str">
        <f>IF(ISBLANK(laps_times[[#This Row],[46]]),"DNF",CONCATENATE(RANK(rounds_cum_time[[#This Row],[46]],rounds_cum_time[46],1),"."))</f>
        <v>49.</v>
      </c>
      <c r="BD47" s="130" t="str">
        <f>IF(ISBLANK(laps_times[[#This Row],[47]]),"DNF",CONCATENATE(RANK(rounds_cum_time[[#This Row],[47]],rounds_cum_time[47],1),"."))</f>
        <v>49.</v>
      </c>
      <c r="BE47" s="130" t="str">
        <f>IF(ISBLANK(laps_times[[#This Row],[48]]),"DNF",CONCATENATE(RANK(rounds_cum_time[[#This Row],[48]],rounds_cum_time[48],1),"."))</f>
        <v>49.</v>
      </c>
      <c r="BF47" s="130" t="str">
        <f>IF(ISBLANK(laps_times[[#This Row],[49]]),"DNF",CONCATENATE(RANK(rounds_cum_time[[#This Row],[49]],rounds_cum_time[49],1),"."))</f>
        <v>49.</v>
      </c>
      <c r="BG47" s="130" t="str">
        <f>IF(ISBLANK(laps_times[[#This Row],[50]]),"DNF",CONCATENATE(RANK(rounds_cum_time[[#This Row],[50]],rounds_cum_time[50],1),"."))</f>
        <v>49.</v>
      </c>
      <c r="BH47" s="130" t="str">
        <f>IF(ISBLANK(laps_times[[#This Row],[51]]),"DNF",CONCATENATE(RANK(rounds_cum_time[[#This Row],[51]],rounds_cum_time[51],1),"."))</f>
        <v>49.</v>
      </c>
      <c r="BI47" s="130" t="str">
        <f>IF(ISBLANK(laps_times[[#This Row],[52]]),"DNF",CONCATENATE(RANK(rounds_cum_time[[#This Row],[52]],rounds_cum_time[52],1),"."))</f>
        <v>48.</v>
      </c>
      <c r="BJ47" s="130" t="str">
        <f>IF(ISBLANK(laps_times[[#This Row],[53]]),"DNF",CONCATENATE(RANK(rounds_cum_time[[#This Row],[53]],rounds_cum_time[53],1),"."))</f>
        <v>47.</v>
      </c>
      <c r="BK47" s="130" t="str">
        <f>IF(ISBLANK(laps_times[[#This Row],[54]]),"DNF",CONCATENATE(RANK(rounds_cum_time[[#This Row],[54]],rounds_cum_time[54],1),"."))</f>
        <v>47.</v>
      </c>
      <c r="BL47" s="130" t="str">
        <f>IF(ISBLANK(laps_times[[#This Row],[55]]),"DNF",CONCATENATE(RANK(rounds_cum_time[[#This Row],[55]],rounds_cum_time[55],1),"."))</f>
        <v>47.</v>
      </c>
      <c r="BM47" s="130" t="str">
        <f>IF(ISBLANK(laps_times[[#This Row],[56]]),"DNF",CONCATENATE(RANK(rounds_cum_time[[#This Row],[56]],rounds_cum_time[56],1),"."))</f>
        <v>47.</v>
      </c>
      <c r="BN47" s="130" t="str">
        <f>IF(ISBLANK(laps_times[[#This Row],[57]]),"DNF",CONCATENATE(RANK(rounds_cum_time[[#This Row],[57]],rounds_cum_time[57],1),"."))</f>
        <v>46.</v>
      </c>
      <c r="BO47" s="130" t="str">
        <f>IF(ISBLANK(laps_times[[#This Row],[58]]),"DNF",CONCATENATE(RANK(rounds_cum_time[[#This Row],[58]],rounds_cum_time[58],1),"."))</f>
        <v>46.</v>
      </c>
      <c r="BP47" s="130" t="str">
        <f>IF(ISBLANK(laps_times[[#This Row],[59]]),"DNF",CONCATENATE(RANK(rounds_cum_time[[#This Row],[59]],rounds_cum_time[59],1),"."))</f>
        <v>46.</v>
      </c>
      <c r="BQ47" s="130" t="str">
        <f>IF(ISBLANK(laps_times[[#This Row],[60]]),"DNF",CONCATENATE(RANK(rounds_cum_time[[#This Row],[60]],rounds_cum_time[60],1),"."))</f>
        <v>46.</v>
      </c>
      <c r="BR47" s="130" t="str">
        <f>IF(ISBLANK(laps_times[[#This Row],[61]]),"DNF",CONCATENATE(RANK(rounds_cum_time[[#This Row],[61]],rounds_cum_time[61],1),"."))</f>
        <v>45.</v>
      </c>
      <c r="BS47" s="130" t="str">
        <f>IF(ISBLANK(laps_times[[#This Row],[62]]),"DNF",CONCATENATE(RANK(rounds_cum_time[[#This Row],[62]],rounds_cum_time[62],1),"."))</f>
        <v>45.</v>
      </c>
      <c r="BT47" s="131" t="str">
        <f>IF(ISBLANK(laps_times[[#This Row],[63]]),"DNF",CONCATENATE(RANK(rounds_cum_time[[#This Row],[63]],rounds_cum_time[63],1),"."))</f>
        <v>45.</v>
      </c>
      <c r="BU47" s="131" t="str">
        <f>IF(ISBLANK(laps_times[[#This Row],[64]]),"DNF",CONCATENATE(RANK(rounds_cum_time[[#This Row],[64]],rounds_cum_time[64],1),"."))</f>
        <v>44.</v>
      </c>
    </row>
    <row r="48" spans="2:73" x14ac:dyDescent="0.2">
      <c r="B48" s="124">
        <f>laps_times[[#This Row],[poř]]</f>
        <v>45</v>
      </c>
      <c r="C48" s="129">
        <f>laps_times[[#This Row],[s.č.]]</f>
        <v>83</v>
      </c>
      <c r="D48" s="125" t="str">
        <f>laps_times[[#This Row],[jméno]]</f>
        <v>Oubram Jan</v>
      </c>
      <c r="E48" s="126">
        <f>laps_times[[#This Row],[roč]]</f>
        <v>1978</v>
      </c>
      <c r="F48" s="126" t="str">
        <f>laps_times[[#This Row],[kat]]</f>
        <v>M30</v>
      </c>
      <c r="G48" s="126">
        <f>laps_times[[#This Row],[poř_kat]]</f>
        <v>19</v>
      </c>
      <c r="H48" s="125" t="str">
        <f>IF(ISBLANK(laps_times[[#This Row],[klub]]),"-",laps_times[[#This Row],[klub]])</f>
        <v>-</v>
      </c>
      <c r="I48" s="161">
        <f>laps_times[[#This Row],[celk. čas]]</f>
        <v>0.15494675925925927</v>
      </c>
      <c r="J48" s="130" t="str">
        <f>IF(ISBLANK(laps_times[[#This Row],[1]]),"DNF",CONCATENATE(RANK(rounds_cum_time[[#This Row],[1]],rounds_cum_time[1],1),"."))</f>
        <v>64.</v>
      </c>
      <c r="K48" s="130" t="str">
        <f>IF(ISBLANK(laps_times[[#This Row],[2]]),"DNF",CONCATENATE(RANK(rounds_cum_time[[#This Row],[2]],rounds_cum_time[2],1),"."))</f>
        <v>62.</v>
      </c>
      <c r="L48" s="130" t="str">
        <f>IF(ISBLANK(laps_times[[#This Row],[3]]),"DNF",CONCATENATE(RANK(rounds_cum_time[[#This Row],[3]],rounds_cum_time[3],1),"."))</f>
        <v>59.</v>
      </c>
      <c r="M48" s="130" t="str">
        <f>IF(ISBLANK(laps_times[[#This Row],[4]]),"DNF",CONCATENATE(RANK(rounds_cum_time[[#This Row],[4]],rounds_cum_time[4],1),"."))</f>
        <v>52.</v>
      </c>
      <c r="N48" s="130" t="str">
        <f>IF(ISBLANK(laps_times[[#This Row],[5]]),"DNF",CONCATENATE(RANK(rounds_cum_time[[#This Row],[5]],rounds_cum_time[5],1),"."))</f>
        <v>52.</v>
      </c>
      <c r="O48" s="130" t="str">
        <f>IF(ISBLANK(laps_times[[#This Row],[6]]),"DNF",CONCATENATE(RANK(rounds_cum_time[[#This Row],[6]],rounds_cum_time[6],1),"."))</f>
        <v>52.</v>
      </c>
      <c r="P48" s="130" t="str">
        <f>IF(ISBLANK(laps_times[[#This Row],[7]]),"DNF",CONCATENATE(RANK(rounds_cum_time[[#This Row],[7]],rounds_cum_time[7],1),"."))</f>
        <v>53.</v>
      </c>
      <c r="Q48" s="130" t="str">
        <f>IF(ISBLANK(laps_times[[#This Row],[8]]),"DNF",CONCATENATE(RANK(rounds_cum_time[[#This Row],[8]],rounds_cum_time[8],1),"."))</f>
        <v>52.</v>
      </c>
      <c r="R48" s="130" t="str">
        <f>IF(ISBLANK(laps_times[[#This Row],[9]]),"DNF",CONCATENATE(RANK(rounds_cum_time[[#This Row],[9]],rounds_cum_time[9],1),"."))</f>
        <v>50.</v>
      </c>
      <c r="S48" s="130" t="str">
        <f>IF(ISBLANK(laps_times[[#This Row],[10]]),"DNF",CONCATENATE(RANK(rounds_cum_time[[#This Row],[10]],rounds_cum_time[10],1),"."))</f>
        <v>51.</v>
      </c>
      <c r="T48" s="130" t="str">
        <f>IF(ISBLANK(laps_times[[#This Row],[11]]),"DNF",CONCATENATE(RANK(rounds_cum_time[[#This Row],[11]],rounds_cum_time[11],1),"."))</f>
        <v>55.</v>
      </c>
      <c r="U48" s="130" t="str">
        <f>IF(ISBLANK(laps_times[[#This Row],[12]]),"DNF",CONCATENATE(RANK(rounds_cum_time[[#This Row],[12]],rounds_cum_time[12],1),"."))</f>
        <v>55.</v>
      </c>
      <c r="V48" s="130" t="str">
        <f>IF(ISBLANK(laps_times[[#This Row],[13]]),"DNF",CONCATENATE(RANK(rounds_cum_time[[#This Row],[13]],rounds_cum_time[13],1),"."))</f>
        <v>52.</v>
      </c>
      <c r="W48" s="130" t="str">
        <f>IF(ISBLANK(laps_times[[#This Row],[14]]),"DNF",CONCATENATE(RANK(rounds_cum_time[[#This Row],[14]],rounds_cum_time[14],1),"."))</f>
        <v>52.</v>
      </c>
      <c r="X48" s="130" t="str">
        <f>IF(ISBLANK(laps_times[[#This Row],[15]]),"DNF",CONCATENATE(RANK(rounds_cum_time[[#This Row],[15]],rounds_cum_time[15],1),"."))</f>
        <v>52.</v>
      </c>
      <c r="Y48" s="130" t="str">
        <f>IF(ISBLANK(laps_times[[#This Row],[16]]),"DNF",CONCATENATE(RANK(rounds_cum_time[[#This Row],[16]],rounds_cum_time[16],1),"."))</f>
        <v>51.</v>
      </c>
      <c r="Z48" s="130" t="str">
        <f>IF(ISBLANK(laps_times[[#This Row],[17]]),"DNF",CONCATENATE(RANK(rounds_cum_time[[#This Row],[17]],rounds_cum_time[17],1),"."))</f>
        <v>50.</v>
      </c>
      <c r="AA48" s="130" t="str">
        <f>IF(ISBLANK(laps_times[[#This Row],[18]]),"DNF",CONCATENATE(RANK(rounds_cum_time[[#This Row],[18]],rounds_cum_time[18],1),"."))</f>
        <v>50.</v>
      </c>
      <c r="AB48" s="130" t="str">
        <f>IF(ISBLANK(laps_times[[#This Row],[19]]),"DNF",CONCATENATE(RANK(rounds_cum_time[[#This Row],[19]],rounds_cum_time[19],1),"."))</f>
        <v>49.</v>
      </c>
      <c r="AC48" s="130" t="str">
        <f>IF(ISBLANK(laps_times[[#This Row],[20]]),"DNF",CONCATENATE(RANK(rounds_cum_time[[#This Row],[20]],rounds_cum_time[20],1),"."))</f>
        <v>50.</v>
      </c>
      <c r="AD48" s="130" t="str">
        <f>IF(ISBLANK(laps_times[[#This Row],[21]]),"DNF",CONCATENATE(RANK(rounds_cum_time[[#This Row],[21]],rounds_cum_time[21],1),"."))</f>
        <v>48.</v>
      </c>
      <c r="AE48" s="130" t="str">
        <f>IF(ISBLANK(laps_times[[#This Row],[22]]),"DNF",CONCATENATE(RANK(rounds_cum_time[[#This Row],[22]],rounds_cum_time[22],1),"."))</f>
        <v>47.</v>
      </c>
      <c r="AF48" s="130" t="str">
        <f>IF(ISBLANK(laps_times[[#This Row],[23]]),"DNF",CONCATENATE(RANK(rounds_cum_time[[#This Row],[23]],rounds_cum_time[23],1),"."))</f>
        <v>45.</v>
      </c>
      <c r="AG48" s="130" t="str">
        <f>IF(ISBLANK(laps_times[[#This Row],[24]]),"DNF",CONCATENATE(RANK(rounds_cum_time[[#This Row],[24]],rounds_cum_time[24],1),"."))</f>
        <v>45.</v>
      </c>
      <c r="AH48" s="130" t="str">
        <f>IF(ISBLANK(laps_times[[#This Row],[25]]),"DNF",CONCATENATE(RANK(rounds_cum_time[[#This Row],[25]],rounds_cum_time[25],1),"."))</f>
        <v>45.</v>
      </c>
      <c r="AI48" s="130" t="str">
        <f>IF(ISBLANK(laps_times[[#This Row],[26]]),"DNF",CONCATENATE(RANK(rounds_cum_time[[#This Row],[26]],rounds_cum_time[26],1),"."))</f>
        <v>45.</v>
      </c>
      <c r="AJ48" s="130" t="str">
        <f>IF(ISBLANK(laps_times[[#This Row],[27]]),"DNF",CONCATENATE(RANK(rounds_cum_time[[#This Row],[27]],rounds_cum_time[27],1),"."))</f>
        <v>45.</v>
      </c>
      <c r="AK48" s="130" t="str">
        <f>IF(ISBLANK(laps_times[[#This Row],[28]]),"DNF",CONCATENATE(RANK(rounds_cum_time[[#This Row],[28]],rounds_cum_time[28],1),"."))</f>
        <v>45.</v>
      </c>
      <c r="AL48" s="130" t="str">
        <f>IF(ISBLANK(laps_times[[#This Row],[29]]),"DNF",CONCATENATE(RANK(rounds_cum_time[[#This Row],[29]],rounds_cum_time[29],1),"."))</f>
        <v>45.</v>
      </c>
      <c r="AM48" s="130" t="str">
        <f>IF(ISBLANK(laps_times[[#This Row],[30]]),"DNF",CONCATENATE(RANK(rounds_cum_time[[#This Row],[30]],rounds_cum_time[30],1),"."))</f>
        <v>45.</v>
      </c>
      <c r="AN48" s="130" t="str">
        <f>IF(ISBLANK(laps_times[[#This Row],[31]]),"DNF",CONCATENATE(RANK(rounds_cum_time[[#This Row],[31]],rounds_cum_time[31],1),"."))</f>
        <v>45.</v>
      </c>
      <c r="AO48" s="130" t="str">
        <f>IF(ISBLANK(laps_times[[#This Row],[32]]),"DNF",CONCATENATE(RANK(rounds_cum_time[[#This Row],[32]],rounds_cum_time[32],1),"."))</f>
        <v>45.</v>
      </c>
      <c r="AP48" s="130" t="str">
        <f>IF(ISBLANK(laps_times[[#This Row],[33]]),"DNF",CONCATENATE(RANK(rounds_cum_time[[#This Row],[33]],rounds_cum_time[33],1),"."))</f>
        <v>45.</v>
      </c>
      <c r="AQ48" s="130" t="str">
        <f>IF(ISBLANK(laps_times[[#This Row],[34]]),"DNF",CONCATENATE(RANK(rounds_cum_time[[#This Row],[34]],rounds_cum_time[34],1),"."))</f>
        <v>45.</v>
      </c>
      <c r="AR48" s="130" t="str">
        <f>IF(ISBLANK(laps_times[[#This Row],[35]]),"DNF",CONCATENATE(RANK(rounds_cum_time[[#This Row],[35]],rounds_cum_time[35],1),"."))</f>
        <v>45.</v>
      </c>
      <c r="AS48" s="130" t="str">
        <f>IF(ISBLANK(laps_times[[#This Row],[36]]),"DNF",CONCATENATE(RANK(rounds_cum_time[[#This Row],[36]],rounds_cum_time[36],1),"."))</f>
        <v>45.</v>
      </c>
      <c r="AT48" s="130" t="str">
        <f>IF(ISBLANK(laps_times[[#This Row],[37]]),"DNF",CONCATENATE(RANK(rounds_cum_time[[#This Row],[37]],rounds_cum_time[37],1),"."))</f>
        <v>45.</v>
      </c>
      <c r="AU48" s="130" t="str">
        <f>IF(ISBLANK(laps_times[[#This Row],[38]]),"DNF",CONCATENATE(RANK(rounds_cum_time[[#This Row],[38]],rounds_cum_time[38],1),"."))</f>
        <v>44.</v>
      </c>
      <c r="AV48" s="130" t="str">
        <f>IF(ISBLANK(laps_times[[#This Row],[39]]),"DNF",CONCATENATE(RANK(rounds_cum_time[[#This Row],[39]],rounds_cum_time[39],1),"."))</f>
        <v>44.</v>
      </c>
      <c r="AW48" s="130" t="str">
        <f>IF(ISBLANK(laps_times[[#This Row],[40]]),"DNF",CONCATENATE(RANK(rounds_cum_time[[#This Row],[40]],rounds_cum_time[40],1),"."))</f>
        <v>44.</v>
      </c>
      <c r="AX48" s="130" t="str">
        <f>IF(ISBLANK(laps_times[[#This Row],[41]]),"DNF",CONCATENATE(RANK(rounds_cum_time[[#This Row],[41]],rounds_cum_time[41],1),"."))</f>
        <v>44.</v>
      </c>
      <c r="AY48" s="130" t="str">
        <f>IF(ISBLANK(laps_times[[#This Row],[42]]),"DNF",CONCATENATE(RANK(rounds_cum_time[[#This Row],[42]],rounds_cum_time[42],1),"."))</f>
        <v>44.</v>
      </c>
      <c r="AZ48" s="130" t="str">
        <f>IF(ISBLANK(laps_times[[#This Row],[43]]),"DNF",CONCATENATE(RANK(rounds_cum_time[[#This Row],[43]],rounds_cum_time[43],1),"."))</f>
        <v>44.</v>
      </c>
      <c r="BA48" s="130" t="str">
        <f>IF(ISBLANK(laps_times[[#This Row],[44]]),"DNF",CONCATENATE(RANK(rounds_cum_time[[#This Row],[44]],rounds_cum_time[44],1),"."))</f>
        <v>43.</v>
      </c>
      <c r="BB48" s="130" t="str">
        <f>IF(ISBLANK(laps_times[[#This Row],[45]]),"DNF",CONCATENATE(RANK(rounds_cum_time[[#This Row],[45]],rounds_cum_time[45],1),"."))</f>
        <v>43.</v>
      </c>
      <c r="BC48" s="130" t="str">
        <f>IF(ISBLANK(laps_times[[#This Row],[46]]),"DNF",CONCATENATE(RANK(rounds_cum_time[[#This Row],[46]],rounds_cum_time[46],1),"."))</f>
        <v>42.</v>
      </c>
      <c r="BD48" s="130" t="str">
        <f>IF(ISBLANK(laps_times[[#This Row],[47]]),"DNF",CONCATENATE(RANK(rounds_cum_time[[#This Row],[47]],rounds_cum_time[47],1),"."))</f>
        <v>44.</v>
      </c>
      <c r="BE48" s="130" t="str">
        <f>IF(ISBLANK(laps_times[[#This Row],[48]]),"DNF",CONCATENATE(RANK(rounds_cum_time[[#This Row],[48]],rounds_cum_time[48],1),"."))</f>
        <v>44.</v>
      </c>
      <c r="BF48" s="130" t="str">
        <f>IF(ISBLANK(laps_times[[#This Row],[49]]),"DNF",CONCATENATE(RANK(rounds_cum_time[[#This Row],[49]],rounds_cum_time[49],1),"."))</f>
        <v>44.</v>
      </c>
      <c r="BG48" s="130" t="str">
        <f>IF(ISBLANK(laps_times[[#This Row],[50]]),"DNF",CONCATENATE(RANK(rounds_cum_time[[#This Row],[50]],rounds_cum_time[50],1),"."))</f>
        <v>44.</v>
      </c>
      <c r="BH48" s="130" t="str">
        <f>IF(ISBLANK(laps_times[[#This Row],[51]]),"DNF",CONCATENATE(RANK(rounds_cum_time[[#This Row],[51]],rounds_cum_time[51],1),"."))</f>
        <v>44.</v>
      </c>
      <c r="BI48" s="130" t="str">
        <f>IF(ISBLANK(laps_times[[#This Row],[52]]),"DNF",CONCATENATE(RANK(rounds_cum_time[[#This Row],[52]],rounds_cum_time[52],1),"."))</f>
        <v>43.</v>
      </c>
      <c r="BJ48" s="130" t="str">
        <f>IF(ISBLANK(laps_times[[#This Row],[53]]),"DNF",CONCATENATE(RANK(rounds_cum_time[[#This Row],[53]],rounds_cum_time[53],1),"."))</f>
        <v>43.</v>
      </c>
      <c r="BK48" s="130" t="str">
        <f>IF(ISBLANK(laps_times[[#This Row],[54]]),"DNF",CONCATENATE(RANK(rounds_cum_time[[#This Row],[54]],rounds_cum_time[54],1),"."))</f>
        <v>43.</v>
      </c>
      <c r="BL48" s="130" t="str">
        <f>IF(ISBLANK(laps_times[[#This Row],[55]]),"DNF",CONCATENATE(RANK(rounds_cum_time[[#This Row],[55]],rounds_cum_time[55],1),"."))</f>
        <v>43.</v>
      </c>
      <c r="BM48" s="130" t="str">
        <f>IF(ISBLANK(laps_times[[#This Row],[56]]),"DNF",CONCATENATE(RANK(rounds_cum_time[[#This Row],[56]],rounds_cum_time[56],1),"."))</f>
        <v>44.</v>
      </c>
      <c r="BN48" s="130" t="str">
        <f>IF(ISBLANK(laps_times[[#This Row],[57]]),"DNF",CONCATENATE(RANK(rounds_cum_time[[#This Row],[57]],rounds_cum_time[57],1),"."))</f>
        <v>44.</v>
      </c>
      <c r="BO48" s="130" t="str">
        <f>IF(ISBLANK(laps_times[[#This Row],[58]]),"DNF",CONCATENATE(RANK(rounds_cum_time[[#This Row],[58]],rounds_cum_time[58],1),"."))</f>
        <v>44.</v>
      </c>
      <c r="BP48" s="130" t="str">
        <f>IF(ISBLANK(laps_times[[#This Row],[59]]),"DNF",CONCATENATE(RANK(rounds_cum_time[[#This Row],[59]],rounds_cum_time[59],1),"."))</f>
        <v>44.</v>
      </c>
      <c r="BQ48" s="130" t="str">
        <f>IF(ISBLANK(laps_times[[#This Row],[60]]),"DNF",CONCATENATE(RANK(rounds_cum_time[[#This Row],[60]],rounds_cum_time[60],1),"."))</f>
        <v>43.</v>
      </c>
      <c r="BR48" s="130" t="str">
        <f>IF(ISBLANK(laps_times[[#This Row],[61]]),"DNF",CONCATENATE(RANK(rounds_cum_time[[#This Row],[61]],rounds_cum_time[61],1),"."))</f>
        <v>43.</v>
      </c>
      <c r="BS48" s="130" t="str">
        <f>IF(ISBLANK(laps_times[[#This Row],[62]]),"DNF",CONCATENATE(RANK(rounds_cum_time[[#This Row],[62]],rounds_cum_time[62],1),"."))</f>
        <v>44.</v>
      </c>
      <c r="BT48" s="131" t="str">
        <f>IF(ISBLANK(laps_times[[#This Row],[63]]),"DNF",CONCATENATE(RANK(rounds_cum_time[[#This Row],[63]],rounds_cum_time[63],1),"."))</f>
        <v>44.</v>
      </c>
      <c r="BU48" s="131" t="str">
        <f>IF(ISBLANK(laps_times[[#This Row],[64]]),"DNF",CONCATENATE(RANK(rounds_cum_time[[#This Row],[64]],rounds_cum_time[64],1),"."))</f>
        <v>45.</v>
      </c>
    </row>
    <row r="49" spans="2:73" x14ac:dyDescent="0.2">
      <c r="B49" s="124">
        <f>laps_times[[#This Row],[poř]]</f>
        <v>46</v>
      </c>
      <c r="C49" s="129">
        <f>laps_times[[#This Row],[s.č.]]</f>
        <v>62</v>
      </c>
      <c r="D49" s="125" t="str">
        <f>laps_times[[#This Row],[jméno]]</f>
        <v>Kucko Miroslav</v>
      </c>
      <c r="E49" s="126">
        <f>laps_times[[#This Row],[roč]]</f>
        <v>1958</v>
      </c>
      <c r="F49" s="126" t="str">
        <f>laps_times[[#This Row],[kat]]</f>
        <v>M50</v>
      </c>
      <c r="G49" s="126">
        <f>laps_times[[#This Row],[poř_kat]]</f>
        <v>7</v>
      </c>
      <c r="H49" s="125" t="str">
        <f>IF(ISBLANK(laps_times[[#This Row],[klub]]),"-",laps_times[[#This Row],[klub]])</f>
        <v>Liberec</v>
      </c>
      <c r="I49" s="161">
        <f>laps_times[[#This Row],[celk. čas]]</f>
        <v>0.15535300925925927</v>
      </c>
      <c r="J49" s="130" t="str">
        <f>IF(ISBLANK(laps_times[[#This Row],[1]]),"DNF",CONCATENATE(RANK(rounds_cum_time[[#This Row],[1]],rounds_cum_time[1],1),"."))</f>
        <v>35.</v>
      </c>
      <c r="K49" s="130" t="str">
        <f>IF(ISBLANK(laps_times[[#This Row],[2]]),"DNF",CONCATENATE(RANK(rounds_cum_time[[#This Row],[2]],rounds_cum_time[2],1),"."))</f>
        <v>32.</v>
      </c>
      <c r="L49" s="130" t="str">
        <f>IF(ISBLANK(laps_times[[#This Row],[3]]),"DNF",CONCATENATE(RANK(rounds_cum_time[[#This Row],[3]],rounds_cum_time[3],1),"."))</f>
        <v>31.</v>
      </c>
      <c r="M49" s="130" t="str">
        <f>IF(ISBLANK(laps_times[[#This Row],[4]]),"DNF",CONCATENATE(RANK(rounds_cum_time[[#This Row],[4]],rounds_cum_time[4],1),"."))</f>
        <v>30.</v>
      </c>
      <c r="N49" s="130" t="str">
        <f>IF(ISBLANK(laps_times[[#This Row],[5]]),"DNF",CONCATENATE(RANK(rounds_cum_time[[#This Row],[5]],rounds_cum_time[5],1),"."))</f>
        <v>30.</v>
      </c>
      <c r="O49" s="130" t="str">
        <f>IF(ISBLANK(laps_times[[#This Row],[6]]),"DNF",CONCATENATE(RANK(rounds_cum_time[[#This Row],[6]],rounds_cum_time[6],1),"."))</f>
        <v>32.</v>
      </c>
      <c r="P49" s="130" t="str">
        <f>IF(ISBLANK(laps_times[[#This Row],[7]]),"DNF",CONCATENATE(RANK(rounds_cum_time[[#This Row],[7]],rounds_cum_time[7],1),"."))</f>
        <v>32.</v>
      </c>
      <c r="Q49" s="130" t="str">
        <f>IF(ISBLANK(laps_times[[#This Row],[8]]),"DNF",CONCATENATE(RANK(rounds_cum_time[[#This Row],[8]],rounds_cum_time[8],1),"."))</f>
        <v>33.</v>
      </c>
      <c r="R49" s="130" t="str">
        <f>IF(ISBLANK(laps_times[[#This Row],[9]]),"DNF",CONCATENATE(RANK(rounds_cum_time[[#This Row],[9]],rounds_cum_time[9],1),"."))</f>
        <v>33.</v>
      </c>
      <c r="S49" s="130" t="str">
        <f>IF(ISBLANK(laps_times[[#This Row],[10]]),"DNF",CONCATENATE(RANK(rounds_cum_time[[#This Row],[10]],rounds_cum_time[10],1),"."))</f>
        <v>35.</v>
      </c>
      <c r="T49" s="130" t="str">
        <f>IF(ISBLANK(laps_times[[#This Row],[11]]),"DNF",CONCATENATE(RANK(rounds_cum_time[[#This Row],[11]],rounds_cum_time[11],1),"."))</f>
        <v>35.</v>
      </c>
      <c r="U49" s="130" t="str">
        <f>IF(ISBLANK(laps_times[[#This Row],[12]]),"DNF",CONCATENATE(RANK(rounds_cum_time[[#This Row],[12]],rounds_cum_time[12],1),"."))</f>
        <v>35.</v>
      </c>
      <c r="V49" s="130" t="str">
        <f>IF(ISBLANK(laps_times[[#This Row],[13]]),"DNF",CONCATENATE(RANK(rounds_cum_time[[#This Row],[13]],rounds_cum_time[13],1),"."))</f>
        <v>35.</v>
      </c>
      <c r="W49" s="130" t="str">
        <f>IF(ISBLANK(laps_times[[#This Row],[14]]),"DNF",CONCATENATE(RANK(rounds_cum_time[[#This Row],[14]],rounds_cum_time[14],1),"."))</f>
        <v>37.</v>
      </c>
      <c r="X49" s="130" t="str">
        <f>IF(ISBLANK(laps_times[[#This Row],[15]]),"DNF",CONCATENATE(RANK(rounds_cum_time[[#This Row],[15]],rounds_cum_time[15],1),"."))</f>
        <v>37.</v>
      </c>
      <c r="Y49" s="130" t="str">
        <f>IF(ISBLANK(laps_times[[#This Row],[16]]),"DNF",CONCATENATE(RANK(rounds_cum_time[[#This Row],[16]],rounds_cum_time[16],1),"."))</f>
        <v>37.</v>
      </c>
      <c r="Z49" s="130" t="str">
        <f>IF(ISBLANK(laps_times[[#This Row],[17]]),"DNF",CONCATENATE(RANK(rounds_cum_time[[#This Row],[17]],rounds_cum_time[17],1),"."))</f>
        <v>37.</v>
      </c>
      <c r="AA49" s="130" t="str">
        <f>IF(ISBLANK(laps_times[[#This Row],[18]]),"DNF",CONCATENATE(RANK(rounds_cum_time[[#This Row],[18]],rounds_cum_time[18],1),"."))</f>
        <v>37.</v>
      </c>
      <c r="AB49" s="130" t="str">
        <f>IF(ISBLANK(laps_times[[#This Row],[19]]),"DNF",CONCATENATE(RANK(rounds_cum_time[[#This Row],[19]],rounds_cum_time[19],1),"."))</f>
        <v>37.</v>
      </c>
      <c r="AC49" s="130" t="str">
        <f>IF(ISBLANK(laps_times[[#This Row],[20]]),"DNF",CONCATENATE(RANK(rounds_cum_time[[#This Row],[20]],rounds_cum_time[20],1),"."))</f>
        <v>37.</v>
      </c>
      <c r="AD49" s="130" t="str">
        <f>IF(ISBLANK(laps_times[[#This Row],[21]]),"DNF",CONCATENATE(RANK(rounds_cum_time[[#This Row],[21]],rounds_cum_time[21],1),"."))</f>
        <v>37.</v>
      </c>
      <c r="AE49" s="130" t="str">
        <f>IF(ISBLANK(laps_times[[#This Row],[22]]),"DNF",CONCATENATE(RANK(rounds_cum_time[[#This Row],[22]],rounds_cum_time[22],1),"."))</f>
        <v>37.</v>
      </c>
      <c r="AF49" s="130" t="str">
        <f>IF(ISBLANK(laps_times[[#This Row],[23]]),"DNF",CONCATENATE(RANK(rounds_cum_time[[#This Row],[23]],rounds_cum_time[23],1),"."))</f>
        <v>37.</v>
      </c>
      <c r="AG49" s="130" t="str">
        <f>IF(ISBLANK(laps_times[[#This Row],[24]]),"DNF",CONCATENATE(RANK(rounds_cum_time[[#This Row],[24]],rounds_cum_time[24],1),"."))</f>
        <v>38.</v>
      </c>
      <c r="AH49" s="130" t="str">
        <f>IF(ISBLANK(laps_times[[#This Row],[25]]),"DNF",CONCATENATE(RANK(rounds_cum_time[[#This Row],[25]],rounds_cum_time[25],1),"."))</f>
        <v>38.</v>
      </c>
      <c r="AI49" s="130" t="str">
        <f>IF(ISBLANK(laps_times[[#This Row],[26]]),"DNF",CONCATENATE(RANK(rounds_cum_time[[#This Row],[26]],rounds_cum_time[26],1),"."))</f>
        <v>38.</v>
      </c>
      <c r="AJ49" s="130" t="str">
        <f>IF(ISBLANK(laps_times[[#This Row],[27]]),"DNF",CONCATENATE(RANK(rounds_cum_time[[#This Row],[27]],rounds_cum_time[27],1),"."))</f>
        <v>39.</v>
      </c>
      <c r="AK49" s="130" t="str">
        <f>IF(ISBLANK(laps_times[[#This Row],[28]]),"DNF",CONCATENATE(RANK(rounds_cum_time[[#This Row],[28]],rounds_cum_time[28],1),"."))</f>
        <v>39.</v>
      </c>
      <c r="AL49" s="130" t="str">
        <f>IF(ISBLANK(laps_times[[#This Row],[29]]),"DNF",CONCATENATE(RANK(rounds_cum_time[[#This Row],[29]],rounds_cum_time[29],1),"."))</f>
        <v>39.</v>
      </c>
      <c r="AM49" s="130" t="str">
        <f>IF(ISBLANK(laps_times[[#This Row],[30]]),"DNF",CONCATENATE(RANK(rounds_cum_time[[#This Row],[30]],rounds_cum_time[30],1),"."))</f>
        <v>39.</v>
      </c>
      <c r="AN49" s="130" t="str">
        <f>IF(ISBLANK(laps_times[[#This Row],[31]]),"DNF",CONCATENATE(RANK(rounds_cum_time[[#This Row],[31]],rounds_cum_time[31],1),"."))</f>
        <v>39.</v>
      </c>
      <c r="AO49" s="130" t="str">
        <f>IF(ISBLANK(laps_times[[#This Row],[32]]),"DNF",CONCATENATE(RANK(rounds_cum_time[[#This Row],[32]],rounds_cum_time[32],1),"."))</f>
        <v>39.</v>
      </c>
      <c r="AP49" s="130" t="str">
        <f>IF(ISBLANK(laps_times[[#This Row],[33]]),"DNF",CONCATENATE(RANK(rounds_cum_time[[#This Row],[33]],rounds_cum_time[33],1),"."))</f>
        <v>39.</v>
      </c>
      <c r="AQ49" s="130" t="str">
        <f>IF(ISBLANK(laps_times[[#This Row],[34]]),"DNF",CONCATENATE(RANK(rounds_cum_time[[#This Row],[34]],rounds_cum_time[34],1),"."))</f>
        <v>39.</v>
      </c>
      <c r="AR49" s="130" t="str">
        <f>IF(ISBLANK(laps_times[[#This Row],[35]]),"DNF",CONCATENATE(RANK(rounds_cum_time[[#This Row],[35]],rounds_cum_time[35],1),"."))</f>
        <v>39.</v>
      </c>
      <c r="AS49" s="130" t="str">
        <f>IF(ISBLANK(laps_times[[#This Row],[36]]),"DNF",CONCATENATE(RANK(rounds_cum_time[[#This Row],[36]],rounds_cum_time[36],1),"."))</f>
        <v>39.</v>
      </c>
      <c r="AT49" s="130" t="str">
        <f>IF(ISBLANK(laps_times[[#This Row],[37]]),"DNF",CONCATENATE(RANK(rounds_cum_time[[#This Row],[37]],rounds_cum_time[37],1),"."))</f>
        <v>39.</v>
      </c>
      <c r="AU49" s="130" t="str">
        <f>IF(ISBLANK(laps_times[[#This Row],[38]]),"DNF",CONCATENATE(RANK(rounds_cum_time[[#This Row],[38]],rounds_cum_time[38],1),"."))</f>
        <v>38.</v>
      </c>
      <c r="AV49" s="130" t="str">
        <f>IF(ISBLANK(laps_times[[#This Row],[39]]),"DNF",CONCATENATE(RANK(rounds_cum_time[[#This Row],[39]],rounds_cum_time[39],1),"."))</f>
        <v>38.</v>
      </c>
      <c r="AW49" s="130" t="str">
        <f>IF(ISBLANK(laps_times[[#This Row],[40]]),"DNF",CONCATENATE(RANK(rounds_cum_time[[#This Row],[40]],rounds_cum_time[40],1),"."))</f>
        <v>38.</v>
      </c>
      <c r="AX49" s="130" t="str">
        <f>IF(ISBLANK(laps_times[[#This Row],[41]]),"DNF",CONCATENATE(RANK(rounds_cum_time[[#This Row],[41]],rounds_cum_time[41],1),"."))</f>
        <v>39.</v>
      </c>
      <c r="AY49" s="130" t="str">
        <f>IF(ISBLANK(laps_times[[#This Row],[42]]),"DNF",CONCATENATE(RANK(rounds_cum_time[[#This Row],[42]],rounds_cum_time[42],1),"."))</f>
        <v>39.</v>
      </c>
      <c r="AZ49" s="130" t="str">
        <f>IF(ISBLANK(laps_times[[#This Row],[43]]),"DNF",CONCATENATE(RANK(rounds_cum_time[[#This Row],[43]],rounds_cum_time[43],1),"."))</f>
        <v>39.</v>
      </c>
      <c r="BA49" s="130" t="str">
        <f>IF(ISBLANK(laps_times[[#This Row],[44]]),"DNF",CONCATENATE(RANK(rounds_cum_time[[#This Row],[44]],rounds_cum_time[44],1),"."))</f>
        <v>39.</v>
      </c>
      <c r="BB49" s="130" t="str">
        <f>IF(ISBLANK(laps_times[[#This Row],[45]]),"DNF",CONCATENATE(RANK(rounds_cum_time[[#This Row],[45]],rounds_cum_time[45],1),"."))</f>
        <v>41.</v>
      </c>
      <c r="BC49" s="130" t="str">
        <f>IF(ISBLANK(laps_times[[#This Row],[46]]),"DNF",CONCATENATE(RANK(rounds_cum_time[[#This Row],[46]],rounds_cum_time[46],1),"."))</f>
        <v>46.</v>
      </c>
      <c r="BD49" s="130" t="str">
        <f>IF(ISBLANK(laps_times[[#This Row],[47]]),"DNF",CONCATENATE(RANK(rounds_cum_time[[#This Row],[47]],rounds_cum_time[47],1),"."))</f>
        <v>46.</v>
      </c>
      <c r="BE49" s="130" t="str">
        <f>IF(ISBLANK(laps_times[[#This Row],[48]]),"DNF",CONCATENATE(RANK(rounds_cum_time[[#This Row],[48]],rounds_cum_time[48],1),"."))</f>
        <v>46.</v>
      </c>
      <c r="BF49" s="130" t="str">
        <f>IF(ISBLANK(laps_times[[#This Row],[49]]),"DNF",CONCATENATE(RANK(rounds_cum_time[[#This Row],[49]],rounds_cum_time[49],1),"."))</f>
        <v>46.</v>
      </c>
      <c r="BG49" s="130" t="str">
        <f>IF(ISBLANK(laps_times[[#This Row],[50]]),"DNF",CONCATENATE(RANK(rounds_cum_time[[#This Row],[50]],rounds_cum_time[50],1),"."))</f>
        <v>45.</v>
      </c>
      <c r="BH49" s="130" t="str">
        <f>IF(ISBLANK(laps_times[[#This Row],[51]]),"DNF",CONCATENATE(RANK(rounds_cum_time[[#This Row],[51]],rounds_cum_time[51],1),"."))</f>
        <v>45.</v>
      </c>
      <c r="BI49" s="130" t="str">
        <f>IF(ISBLANK(laps_times[[#This Row],[52]]),"DNF",CONCATENATE(RANK(rounds_cum_time[[#This Row],[52]],rounds_cum_time[52],1),"."))</f>
        <v>54.</v>
      </c>
      <c r="BJ49" s="130" t="str">
        <f>IF(ISBLANK(laps_times[[#This Row],[53]]),"DNF",CONCATENATE(RANK(rounds_cum_time[[#This Row],[53]],rounds_cum_time[53],1),"."))</f>
        <v>54.</v>
      </c>
      <c r="BK49" s="130" t="str">
        <f>IF(ISBLANK(laps_times[[#This Row],[54]]),"DNF",CONCATENATE(RANK(rounds_cum_time[[#This Row],[54]],rounds_cum_time[54],1),"."))</f>
        <v>54.</v>
      </c>
      <c r="BL49" s="130" t="str">
        <f>IF(ISBLANK(laps_times[[#This Row],[55]]),"DNF",CONCATENATE(RANK(rounds_cum_time[[#This Row],[55]],rounds_cum_time[55],1),"."))</f>
        <v>54.</v>
      </c>
      <c r="BM49" s="130" t="str">
        <f>IF(ISBLANK(laps_times[[#This Row],[56]]),"DNF",CONCATENATE(RANK(rounds_cum_time[[#This Row],[56]],rounds_cum_time[56],1),"."))</f>
        <v>54.</v>
      </c>
      <c r="BN49" s="130" t="str">
        <f>IF(ISBLANK(laps_times[[#This Row],[57]]),"DNF",CONCATENATE(RANK(rounds_cum_time[[#This Row],[57]],rounds_cum_time[57],1),"."))</f>
        <v>52.</v>
      </c>
      <c r="BO49" s="130" t="str">
        <f>IF(ISBLANK(laps_times[[#This Row],[58]]),"DNF",CONCATENATE(RANK(rounds_cum_time[[#This Row],[58]],rounds_cum_time[58],1),"."))</f>
        <v>50.</v>
      </c>
      <c r="BP49" s="130" t="str">
        <f>IF(ISBLANK(laps_times[[#This Row],[59]]),"DNF",CONCATENATE(RANK(rounds_cum_time[[#This Row],[59]],rounds_cum_time[59],1),"."))</f>
        <v>50.</v>
      </c>
      <c r="BQ49" s="130" t="str">
        <f>IF(ISBLANK(laps_times[[#This Row],[60]]),"DNF",CONCATENATE(RANK(rounds_cum_time[[#This Row],[60]],rounds_cum_time[60],1),"."))</f>
        <v>49.</v>
      </c>
      <c r="BR49" s="130" t="str">
        <f>IF(ISBLANK(laps_times[[#This Row],[61]]),"DNF",CONCATENATE(RANK(rounds_cum_time[[#This Row],[61]],rounds_cum_time[61],1),"."))</f>
        <v>48.</v>
      </c>
      <c r="BS49" s="130" t="str">
        <f>IF(ISBLANK(laps_times[[#This Row],[62]]),"DNF",CONCATENATE(RANK(rounds_cum_time[[#This Row],[62]],rounds_cum_time[62],1),"."))</f>
        <v>47.</v>
      </c>
      <c r="BT49" s="131" t="str">
        <f>IF(ISBLANK(laps_times[[#This Row],[63]]),"DNF",CONCATENATE(RANK(rounds_cum_time[[#This Row],[63]],rounds_cum_time[63],1),"."))</f>
        <v>46.</v>
      </c>
      <c r="BU49" s="131" t="str">
        <f>IF(ISBLANK(laps_times[[#This Row],[64]]),"DNF",CONCATENATE(RANK(rounds_cum_time[[#This Row],[64]],rounds_cum_time[64],1),"."))</f>
        <v>46.</v>
      </c>
    </row>
    <row r="50" spans="2:73" x14ac:dyDescent="0.2">
      <c r="B50" s="124">
        <f>laps_times[[#This Row],[poř]]</f>
        <v>47</v>
      </c>
      <c r="C50" s="129">
        <f>laps_times[[#This Row],[s.č.]]</f>
        <v>89</v>
      </c>
      <c r="D50" s="125" t="str">
        <f>laps_times[[#This Row],[jméno]]</f>
        <v>Pinl Michal</v>
      </c>
      <c r="E50" s="126">
        <f>laps_times[[#This Row],[roč]]</f>
        <v>1968</v>
      </c>
      <c r="F50" s="126" t="str">
        <f>laps_times[[#This Row],[kat]]</f>
        <v>M40</v>
      </c>
      <c r="G50" s="126">
        <f>laps_times[[#This Row],[poř_kat]]</f>
        <v>17</v>
      </c>
      <c r="H50" s="125" t="str">
        <f>IF(ISBLANK(laps_times[[#This Row],[klub]]),"-",laps_times[[#This Row],[klub]])</f>
        <v>Rudolfov</v>
      </c>
      <c r="I50" s="161">
        <f>laps_times[[#This Row],[celk. čas]]</f>
        <v>0.15559722222222222</v>
      </c>
      <c r="J50" s="130" t="str">
        <f>IF(ISBLANK(laps_times[[#This Row],[1]]),"DNF",CONCATENATE(RANK(rounds_cum_time[[#This Row],[1]],rounds_cum_time[1],1),"."))</f>
        <v>42.</v>
      </c>
      <c r="K50" s="130" t="str">
        <f>IF(ISBLANK(laps_times[[#This Row],[2]]),"DNF",CONCATENATE(RANK(rounds_cum_time[[#This Row],[2]],rounds_cum_time[2],1),"."))</f>
        <v>46.</v>
      </c>
      <c r="L50" s="130" t="str">
        <f>IF(ISBLANK(laps_times[[#This Row],[3]]),"DNF",CONCATENATE(RANK(rounds_cum_time[[#This Row],[3]],rounds_cum_time[3],1),"."))</f>
        <v>48.</v>
      </c>
      <c r="M50" s="130" t="str">
        <f>IF(ISBLANK(laps_times[[#This Row],[4]]),"DNF",CONCATENATE(RANK(rounds_cum_time[[#This Row],[4]],rounds_cum_time[4],1),"."))</f>
        <v>48.</v>
      </c>
      <c r="N50" s="130" t="str">
        <f>IF(ISBLANK(laps_times[[#This Row],[5]]),"DNF",CONCATENATE(RANK(rounds_cum_time[[#This Row],[5]],rounds_cum_time[5],1),"."))</f>
        <v>48.</v>
      </c>
      <c r="O50" s="130" t="str">
        <f>IF(ISBLANK(laps_times[[#This Row],[6]]),"DNF",CONCATENATE(RANK(rounds_cum_time[[#This Row],[6]],rounds_cum_time[6],1),"."))</f>
        <v>50.</v>
      </c>
      <c r="P50" s="130" t="str">
        <f>IF(ISBLANK(laps_times[[#This Row],[7]]),"DNF",CONCATENATE(RANK(rounds_cum_time[[#This Row],[7]],rounds_cum_time[7],1),"."))</f>
        <v>50.</v>
      </c>
      <c r="Q50" s="130" t="str">
        <f>IF(ISBLANK(laps_times[[#This Row],[8]]),"DNF",CONCATENATE(RANK(rounds_cum_time[[#This Row],[8]],rounds_cum_time[8],1),"."))</f>
        <v>50.</v>
      </c>
      <c r="R50" s="130" t="str">
        <f>IF(ISBLANK(laps_times[[#This Row],[9]]),"DNF",CONCATENATE(RANK(rounds_cum_time[[#This Row],[9]],rounds_cum_time[9],1),"."))</f>
        <v>51.</v>
      </c>
      <c r="S50" s="130" t="str">
        <f>IF(ISBLANK(laps_times[[#This Row],[10]]),"DNF",CONCATENATE(RANK(rounds_cum_time[[#This Row],[10]],rounds_cum_time[10],1),"."))</f>
        <v>54.</v>
      </c>
      <c r="T50" s="130" t="str">
        <f>IF(ISBLANK(laps_times[[#This Row],[11]]),"DNF",CONCATENATE(RANK(rounds_cum_time[[#This Row],[11]],rounds_cum_time[11],1),"."))</f>
        <v>52.</v>
      </c>
      <c r="U50" s="130" t="str">
        <f>IF(ISBLANK(laps_times[[#This Row],[12]]),"DNF",CONCATENATE(RANK(rounds_cum_time[[#This Row],[12]],rounds_cum_time[12],1),"."))</f>
        <v>54.</v>
      </c>
      <c r="V50" s="130" t="str">
        <f>IF(ISBLANK(laps_times[[#This Row],[13]]),"DNF",CONCATENATE(RANK(rounds_cum_time[[#This Row],[13]],rounds_cum_time[13],1),"."))</f>
        <v>54.</v>
      </c>
      <c r="W50" s="130" t="str">
        <f>IF(ISBLANK(laps_times[[#This Row],[14]]),"DNF",CONCATENATE(RANK(rounds_cum_time[[#This Row],[14]],rounds_cum_time[14],1),"."))</f>
        <v>55.</v>
      </c>
      <c r="X50" s="130" t="str">
        <f>IF(ISBLANK(laps_times[[#This Row],[15]]),"DNF",CONCATENATE(RANK(rounds_cum_time[[#This Row],[15]],rounds_cum_time[15],1),"."))</f>
        <v>55.</v>
      </c>
      <c r="Y50" s="130" t="str">
        <f>IF(ISBLANK(laps_times[[#This Row],[16]]),"DNF",CONCATENATE(RANK(rounds_cum_time[[#This Row],[16]],rounds_cum_time[16],1),"."))</f>
        <v>54.</v>
      </c>
      <c r="Z50" s="130" t="str">
        <f>IF(ISBLANK(laps_times[[#This Row],[17]]),"DNF",CONCATENATE(RANK(rounds_cum_time[[#This Row],[17]],rounds_cum_time[17],1),"."))</f>
        <v>56.</v>
      </c>
      <c r="AA50" s="130" t="str">
        <f>IF(ISBLANK(laps_times[[#This Row],[18]]),"DNF",CONCATENATE(RANK(rounds_cum_time[[#This Row],[18]],rounds_cum_time[18],1),"."))</f>
        <v>56.</v>
      </c>
      <c r="AB50" s="130" t="str">
        <f>IF(ISBLANK(laps_times[[#This Row],[19]]),"DNF",CONCATENATE(RANK(rounds_cum_time[[#This Row],[19]],rounds_cum_time[19],1),"."))</f>
        <v>56.</v>
      </c>
      <c r="AC50" s="130" t="str">
        <f>IF(ISBLANK(laps_times[[#This Row],[20]]),"DNF",CONCATENATE(RANK(rounds_cum_time[[#This Row],[20]],rounds_cum_time[20],1),"."))</f>
        <v>55.</v>
      </c>
      <c r="AD50" s="130" t="str">
        <f>IF(ISBLANK(laps_times[[#This Row],[21]]),"DNF",CONCATENATE(RANK(rounds_cum_time[[#This Row],[21]],rounds_cum_time[21],1),"."))</f>
        <v>54.</v>
      </c>
      <c r="AE50" s="130" t="str">
        <f>IF(ISBLANK(laps_times[[#This Row],[22]]),"DNF",CONCATENATE(RANK(rounds_cum_time[[#This Row],[22]],rounds_cum_time[22],1),"."))</f>
        <v>54.</v>
      </c>
      <c r="AF50" s="130" t="str">
        <f>IF(ISBLANK(laps_times[[#This Row],[23]]),"DNF",CONCATENATE(RANK(rounds_cum_time[[#This Row],[23]],rounds_cum_time[23],1),"."))</f>
        <v>54.</v>
      </c>
      <c r="AG50" s="130" t="str">
        <f>IF(ISBLANK(laps_times[[#This Row],[24]]),"DNF",CONCATENATE(RANK(rounds_cum_time[[#This Row],[24]],rounds_cum_time[24],1),"."))</f>
        <v>54.</v>
      </c>
      <c r="AH50" s="130" t="str">
        <f>IF(ISBLANK(laps_times[[#This Row],[25]]),"DNF",CONCATENATE(RANK(rounds_cum_time[[#This Row],[25]],rounds_cum_time[25],1),"."))</f>
        <v>56.</v>
      </c>
      <c r="AI50" s="130" t="str">
        <f>IF(ISBLANK(laps_times[[#This Row],[26]]),"DNF",CONCATENATE(RANK(rounds_cum_time[[#This Row],[26]],rounds_cum_time[26],1),"."))</f>
        <v>56.</v>
      </c>
      <c r="AJ50" s="130" t="str">
        <f>IF(ISBLANK(laps_times[[#This Row],[27]]),"DNF",CONCATENATE(RANK(rounds_cum_time[[#This Row],[27]],rounds_cum_time[27],1),"."))</f>
        <v>56.</v>
      </c>
      <c r="AK50" s="130" t="str">
        <f>IF(ISBLANK(laps_times[[#This Row],[28]]),"DNF",CONCATENATE(RANK(rounds_cum_time[[#This Row],[28]],rounds_cum_time[28],1),"."))</f>
        <v>56.</v>
      </c>
      <c r="AL50" s="130" t="str">
        <f>IF(ISBLANK(laps_times[[#This Row],[29]]),"DNF",CONCATENATE(RANK(rounds_cum_time[[#This Row],[29]],rounds_cum_time[29],1),"."))</f>
        <v>55.</v>
      </c>
      <c r="AM50" s="130" t="str">
        <f>IF(ISBLANK(laps_times[[#This Row],[30]]),"DNF",CONCATENATE(RANK(rounds_cum_time[[#This Row],[30]],rounds_cum_time[30],1),"."))</f>
        <v>54.</v>
      </c>
      <c r="AN50" s="130" t="str">
        <f>IF(ISBLANK(laps_times[[#This Row],[31]]),"DNF",CONCATENATE(RANK(rounds_cum_time[[#This Row],[31]],rounds_cum_time[31],1),"."))</f>
        <v>54.</v>
      </c>
      <c r="AO50" s="130" t="str">
        <f>IF(ISBLANK(laps_times[[#This Row],[32]]),"DNF",CONCATENATE(RANK(rounds_cum_time[[#This Row],[32]],rounds_cum_time[32],1),"."))</f>
        <v>53.</v>
      </c>
      <c r="AP50" s="130" t="str">
        <f>IF(ISBLANK(laps_times[[#This Row],[33]]),"DNF",CONCATENATE(RANK(rounds_cum_time[[#This Row],[33]],rounds_cum_time[33],1),"."))</f>
        <v>54.</v>
      </c>
      <c r="AQ50" s="130" t="str">
        <f>IF(ISBLANK(laps_times[[#This Row],[34]]),"DNF",CONCATENATE(RANK(rounds_cum_time[[#This Row],[34]],rounds_cum_time[34],1),"."))</f>
        <v>53.</v>
      </c>
      <c r="AR50" s="130" t="str">
        <f>IF(ISBLANK(laps_times[[#This Row],[35]]),"DNF",CONCATENATE(RANK(rounds_cum_time[[#This Row],[35]],rounds_cum_time[35],1),"."))</f>
        <v>54.</v>
      </c>
      <c r="AS50" s="130" t="str">
        <f>IF(ISBLANK(laps_times[[#This Row],[36]]),"DNF",CONCATENATE(RANK(rounds_cum_time[[#This Row],[36]],rounds_cum_time[36],1),"."))</f>
        <v>55.</v>
      </c>
      <c r="AT50" s="130" t="str">
        <f>IF(ISBLANK(laps_times[[#This Row],[37]]),"DNF",CONCATENATE(RANK(rounds_cum_time[[#This Row],[37]],rounds_cum_time[37],1),"."))</f>
        <v>54.</v>
      </c>
      <c r="AU50" s="130" t="str">
        <f>IF(ISBLANK(laps_times[[#This Row],[38]]),"DNF",CONCATENATE(RANK(rounds_cum_time[[#This Row],[38]],rounds_cum_time[38],1),"."))</f>
        <v>53.</v>
      </c>
      <c r="AV50" s="130" t="str">
        <f>IF(ISBLANK(laps_times[[#This Row],[39]]),"DNF",CONCATENATE(RANK(rounds_cum_time[[#This Row],[39]],rounds_cum_time[39],1),"."))</f>
        <v>53.</v>
      </c>
      <c r="AW50" s="130" t="str">
        <f>IF(ISBLANK(laps_times[[#This Row],[40]]),"DNF",CONCATENATE(RANK(rounds_cum_time[[#This Row],[40]],rounds_cum_time[40],1),"."))</f>
        <v>53.</v>
      </c>
      <c r="AX50" s="130" t="str">
        <f>IF(ISBLANK(laps_times[[#This Row],[41]]),"DNF",CONCATENATE(RANK(rounds_cum_time[[#This Row],[41]],rounds_cum_time[41],1),"."))</f>
        <v>53.</v>
      </c>
      <c r="AY50" s="130" t="str">
        <f>IF(ISBLANK(laps_times[[#This Row],[42]]),"DNF",CONCATENATE(RANK(rounds_cum_time[[#This Row],[42]],rounds_cum_time[42],1),"."))</f>
        <v>53.</v>
      </c>
      <c r="AZ50" s="130" t="str">
        <f>IF(ISBLANK(laps_times[[#This Row],[43]]),"DNF",CONCATENATE(RANK(rounds_cum_time[[#This Row],[43]],rounds_cum_time[43],1),"."))</f>
        <v>53.</v>
      </c>
      <c r="BA50" s="130" t="str">
        <f>IF(ISBLANK(laps_times[[#This Row],[44]]),"DNF",CONCATENATE(RANK(rounds_cum_time[[#This Row],[44]],rounds_cum_time[44],1),"."))</f>
        <v>53.</v>
      </c>
      <c r="BB50" s="130" t="str">
        <f>IF(ISBLANK(laps_times[[#This Row],[45]]),"DNF",CONCATENATE(RANK(rounds_cum_time[[#This Row],[45]],rounds_cum_time[45],1),"."))</f>
        <v>53.</v>
      </c>
      <c r="BC50" s="130" t="str">
        <f>IF(ISBLANK(laps_times[[#This Row],[46]]),"DNF",CONCATENATE(RANK(rounds_cum_time[[#This Row],[46]],rounds_cum_time[46],1),"."))</f>
        <v>53.</v>
      </c>
      <c r="BD50" s="130" t="str">
        <f>IF(ISBLANK(laps_times[[#This Row],[47]]),"DNF",CONCATENATE(RANK(rounds_cum_time[[#This Row],[47]],rounds_cum_time[47],1),"."))</f>
        <v>53.</v>
      </c>
      <c r="BE50" s="130" t="str">
        <f>IF(ISBLANK(laps_times[[#This Row],[48]]),"DNF",CONCATENATE(RANK(rounds_cum_time[[#This Row],[48]],rounds_cum_time[48],1),"."))</f>
        <v>53.</v>
      </c>
      <c r="BF50" s="130" t="str">
        <f>IF(ISBLANK(laps_times[[#This Row],[49]]),"DNF",CONCATENATE(RANK(rounds_cum_time[[#This Row],[49]],rounds_cum_time[49],1),"."))</f>
        <v>53.</v>
      </c>
      <c r="BG50" s="130" t="str">
        <f>IF(ISBLANK(laps_times[[#This Row],[50]]),"DNF",CONCATENATE(RANK(rounds_cum_time[[#This Row],[50]],rounds_cum_time[50],1),"."))</f>
        <v>53.</v>
      </c>
      <c r="BH50" s="130" t="str">
        <f>IF(ISBLANK(laps_times[[#This Row],[51]]),"DNF",CONCATENATE(RANK(rounds_cum_time[[#This Row],[51]],rounds_cum_time[51],1),"."))</f>
        <v>51.</v>
      </c>
      <c r="BI50" s="130" t="str">
        <f>IF(ISBLANK(laps_times[[#This Row],[52]]),"DNF",CONCATENATE(RANK(rounds_cum_time[[#This Row],[52]],rounds_cum_time[52],1),"."))</f>
        <v>51.</v>
      </c>
      <c r="BJ50" s="130" t="str">
        <f>IF(ISBLANK(laps_times[[#This Row],[53]]),"DNF",CONCATENATE(RANK(rounds_cum_time[[#This Row],[53]],rounds_cum_time[53],1),"."))</f>
        <v>51.</v>
      </c>
      <c r="BK50" s="130" t="str">
        <f>IF(ISBLANK(laps_times[[#This Row],[54]]),"DNF",CONCATENATE(RANK(rounds_cum_time[[#This Row],[54]],rounds_cum_time[54],1),"."))</f>
        <v>50.</v>
      </c>
      <c r="BL50" s="130" t="str">
        <f>IF(ISBLANK(laps_times[[#This Row],[55]]),"DNF",CONCATENATE(RANK(rounds_cum_time[[#This Row],[55]],rounds_cum_time[55],1),"."))</f>
        <v>50.</v>
      </c>
      <c r="BM50" s="130" t="str">
        <f>IF(ISBLANK(laps_times[[#This Row],[56]]),"DNF",CONCATENATE(RANK(rounds_cum_time[[#This Row],[56]],rounds_cum_time[56],1),"."))</f>
        <v>51.</v>
      </c>
      <c r="BN50" s="130" t="str">
        <f>IF(ISBLANK(laps_times[[#This Row],[57]]),"DNF",CONCATENATE(RANK(rounds_cum_time[[#This Row],[57]],rounds_cum_time[57],1),"."))</f>
        <v>51.</v>
      </c>
      <c r="BO50" s="130" t="str">
        <f>IF(ISBLANK(laps_times[[#This Row],[58]]),"DNF",CONCATENATE(RANK(rounds_cum_time[[#This Row],[58]],rounds_cum_time[58],1),"."))</f>
        <v>51.</v>
      </c>
      <c r="BP50" s="130" t="str">
        <f>IF(ISBLANK(laps_times[[#This Row],[59]]),"DNF",CONCATENATE(RANK(rounds_cum_time[[#This Row],[59]],rounds_cum_time[59],1),"."))</f>
        <v>51.</v>
      </c>
      <c r="BQ50" s="130" t="str">
        <f>IF(ISBLANK(laps_times[[#This Row],[60]]),"DNF",CONCATENATE(RANK(rounds_cum_time[[#This Row],[60]],rounds_cum_time[60],1),"."))</f>
        <v>50.</v>
      </c>
      <c r="BR50" s="130" t="str">
        <f>IF(ISBLANK(laps_times[[#This Row],[61]]),"DNF",CONCATENATE(RANK(rounds_cum_time[[#This Row],[61]],rounds_cum_time[61],1),"."))</f>
        <v>50.</v>
      </c>
      <c r="BS50" s="130" t="str">
        <f>IF(ISBLANK(laps_times[[#This Row],[62]]),"DNF",CONCATENATE(RANK(rounds_cum_time[[#This Row],[62]],rounds_cum_time[62],1),"."))</f>
        <v>48.</v>
      </c>
      <c r="BT50" s="131" t="str">
        <f>IF(ISBLANK(laps_times[[#This Row],[63]]),"DNF",CONCATENATE(RANK(rounds_cum_time[[#This Row],[63]],rounds_cum_time[63],1),"."))</f>
        <v>48.</v>
      </c>
      <c r="BU50" s="131" t="str">
        <f>IF(ISBLANK(laps_times[[#This Row],[64]]),"DNF",CONCATENATE(RANK(rounds_cum_time[[#This Row],[64]],rounds_cum_time[64],1),"."))</f>
        <v>47.</v>
      </c>
    </row>
    <row r="51" spans="2:73" x14ac:dyDescent="0.2">
      <c r="B51" s="124">
        <f>laps_times[[#This Row],[poř]]</f>
        <v>48</v>
      </c>
      <c r="C51" s="129">
        <f>laps_times[[#This Row],[s.č.]]</f>
        <v>91</v>
      </c>
      <c r="D51" s="125" t="str">
        <f>laps_times[[#This Row],[jméno]]</f>
        <v>Plachý Zdeněk</v>
      </c>
      <c r="E51" s="126">
        <f>laps_times[[#This Row],[roč]]</f>
        <v>1974</v>
      </c>
      <c r="F51" s="126" t="str">
        <f>laps_times[[#This Row],[kat]]</f>
        <v>M40</v>
      </c>
      <c r="G51" s="126">
        <f>laps_times[[#This Row],[poř_kat]]</f>
        <v>18</v>
      </c>
      <c r="H51" s="125" t="str">
        <f>IF(ISBLANK(laps_times[[#This Row],[klub]]),"-",laps_times[[#This Row],[klub]])</f>
        <v>AC Mageo</v>
      </c>
      <c r="I51" s="161">
        <f>laps_times[[#This Row],[celk. čas]]</f>
        <v>0.15570370370370371</v>
      </c>
      <c r="J51" s="130" t="str">
        <f>IF(ISBLANK(laps_times[[#This Row],[1]]),"DNF",CONCATENATE(RANK(rounds_cum_time[[#This Row],[1]],rounds_cum_time[1],1),"."))</f>
        <v>54.</v>
      </c>
      <c r="K51" s="130" t="str">
        <f>IF(ISBLANK(laps_times[[#This Row],[2]]),"DNF",CONCATENATE(RANK(rounds_cum_time[[#This Row],[2]],rounds_cum_time[2],1),"."))</f>
        <v>51.</v>
      </c>
      <c r="L51" s="130" t="str">
        <f>IF(ISBLANK(laps_times[[#This Row],[3]]),"DNF",CONCATENATE(RANK(rounds_cum_time[[#This Row],[3]],rounds_cum_time[3],1),"."))</f>
        <v>51.</v>
      </c>
      <c r="M51" s="130" t="str">
        <f>IF(ISBLANK(laps_times[[#This Row],[4]]),"DNF",CONCATENATE(RANK(rounds_cum_time[[#This Row],[4]],rounds_cum_time[4],1),"."))</f>
        <v>51.</v>
      </c>
      <c r="N51" s="130" t="str">
        <f>IF(ISBLANK(laps_times[[#This Row],[5]]),"DNF",CONCATENATE(RANK(rounds_cum_time[[#This Row],[5]],rounds_cum_time[5],1),"."))</f>
        <v>51.</v>
      </c>
      <c r="O51" s="130" t="str">
        <f>IF(ISBLANK(laps_times[[#This Row],[6]]),"DNF",CONCATENATE(RANK(rounds_cum_time[[#This Row],[6]],rounds_cum_time[6],1),"."))</f>
        <v>48.</v>
      </c>
      <c r="P51" s="130" t="str">
        <f>IF(ISBLANK(laps_times[[#This Row],[7]]),"DNF",CONCATENATE(RANK(rounds_cum_time[[#This Row],[7]],rounds_cum_time[7],1),"."))</f>
        <v>46.</v>
      </c>
      <c r="Q51" s="130" t="str">
        <f>IF(ISBLANK(laps_times[[#This Row],[8]]),"DNF",CONCATENATE(RANK(rounds_cum_time[[#This Row],[8]],rounds_cum_time[8],1),"."))</f>
        <v>46.</v>
      </c>
      <c r="R51" s="130" t="str">
        <f>IF(ISBLANK(laps_times[[#This Row],[9]]),"DNF",CONCATENATE(RANK(rounds_cum_time[[#This Row],[9]],rounds_cum_time[9],1),"."))</f>
        <v>46.</v>
      </c>
      <c r="S51" s="130" t="str">
        <f>IF(ISBLANK(laps_times[[#This Row],[10]]),"DNF",CONCATENATE(RANK(rounds_cum_time[[#This Row],[10]],rounds_cum_time[10],1),"."))</f>
        <v>47.</v>
      </c>
      <c r="T51" s="130" t="str">
        <f>IF(ISBLANK(laps_times[[#This Row],[11]]),"DNF",CONCATENATE(RANK(rounds_cum_time[[#This Row],[11]],rounds_cum_time[11],1),"."))</f>
        <v>48.</v>
      </c>
      <c r="U51" s="130" t="str">
        <f>IF(ISBLANK(laps_times[[#This Row],[12]]),"DNF",CONCATENATE(RANK(rounds_cum_time[[#This Row],[12]],rounds_cum_time[12],1),"."))</f>
        <v>48.</v>
      </c>
      <c r="V51" s="130" t="str">
        <f>IF(ISBLANK(laps_times[[#This Row],[13]]),"DNF",CONCATENATE(RANK(rounds_cum_time[[#This Row],[13]],rounds_cum_time[13],1),"."))</f>
        <v>48.</v>
      </c>
      <c r="W51" s="130" t="str">
        <f>IF(ISBLANK(laps_times[[#This Row],[14]]),"DNF",CONCATENATE(RANK(rounds_cum_time[[#This Row],[14]],rounds_cum_time[14],1),"."))</f>
        <v>47.</v>
      </c>
      <c r="X51" s="130" t="str">
        <f>IF(ISBLANK(laps_times[[#This Row],[15]]),"DNF",CONCATENATE(RANK(rounds_cum_time[[#This Row],[15]],rounds_cum_time[15],1),"."))</f>
        <v>48.</v>
      </c>
      <c r="Y51" s="130" t="str">
        <f>IF(ISBLANK(laps_times[[#This Row],[16]]),"DNF",CONCATENATE(RANK(rounds_cum_time[[#This Row],[16]],rounds_cum_time[16],1),"."))</f>
        <v>48.</v>
      </c>
      <c r="Z51" s="130" t="str">
        <f>IF(ISBLANK(laps_times[[#This Row],[17]]),"DNF",CONCATENATE(RANK(rounds_cum_time[[#This Row],[17]],rounds_cum_time[17],1),"."))</f>
        <v>48.</v>
      </c>
      <c r="AA51" s="130" t="str">
        <f>IF(ISBLANK(laps_times[[#This Row],[18]]),"DNF",CONCATENATE(RANK(rounds_cum_time[[#This Row],[18]],rounds_cum_time[18],1),"."))</f>
        <v>48.</v>
      </c>
      <c r="AB51" s="130" t="str">
        <f>IF(ISBLANK(laps_times[[#This Row],[19]]),"DNF",CONCATENATE(RANK(rounds_cum_time[[#This Row],[19]],rounds_cum_time[19],1),"."))</f>
        <v>48.</v>
      </c>
      <c r="AC51" s="130" t="str">
        <f>IF(ISBLANK(laps_times[[#This Row],[20]]),"DNF",CONCATENATE(RANK(rounds_cum_time[[#This Row],[20]],rounds_cum_time[20],1),"."))</f>
        <v>48.</v>
      </c>
      <c r="AD51" s="130" t="str">
        <f>IF(ISBLANK(laps_times[[#This Row],[21]]),"DNF",CONCATENATE(RANK(rounds_cum_time[[#This Row],[21]],rounds_cum_time[21],1),"."))</f>
        <v>47.</v>
      </c>
      <c r="AE51" s="130" t="str">
        <f>IF(ISBLANK(laps_times[[#This Row],[22]]),"DNF",CONCATENATE(RANK(rounds_cum_time[[#This Row],[22]],rounds_cum_time[22],1),"."))</f>
        <v>48.</v>
      </c>
      <c r="AF51" s="130" t="str">
        <f>IF(ISBLANK(laps_times[[#This Row],[23]]),"DNF",CONCATENATE(RANK(rounds_cum_time[[#This Row],[23]],rounds_cum_time[23],1),"."))</f>
        <v>51.</v>
      </c>
      <c r="AG51" s="130" t="str">
        <f>IF(ISBLANK(laps_times[[#This Row],[24]]),"DNF",CONCATENATE(RANK(rounds_cum_time[[#This Row],[24]],rounds_cum_time[24],1),"."))</f>
        <v>51.</v>
      </c>
      <c r="AH51" s="130" t="str">
        <f>IF(ISBLANK(laps_times[[#This Row],[25]]),"DNF",CONCATENATE(RANK(rounds_cum_time[[#This Row],[25]],rounds_cum_time[25],1),"."))</f>
        <v>50.</v>
      </c>
      <c r="AI51" s="130" t="str">
        <f>IF(ISBLANK(laps_times[[#This Row],[26]]),"DNF",CONCATENATE(RANK(rounds_cum_time[[#This Row],[26]],rounds_cum_time[26],1),"."))</f>
        <v>50.</v>
      </c>
      <c r="AJ51" s="130" t="str">
        <f>IF(ISBLANK(laps_times[[#This Row],[27]]),"DNF",CONCATENATE(RANK(rounds_cum_time[[#This Row],[27]],rounds_cum_time[27],1),"."))</f>
        <v>50.</v>
      </c>
      <c r="AK51" s="130" t="str">
        <f>IF(ISBLANK(laps_times[[#This Row],[28]]),"DNF",CONCATENATE(RANK(rounds_cum_time[[#This Row],[28]],rounds_cum_time[28],1),"."))</f>
        <v>50.</v>
      </c>
      <c r="AL51" s="130" t="str">
        <f>IF(ISBLANK(laps_times[[#This Row],[29]]),"DNF",CONCATENATE(RANK(rounds_cum_time[[#This Row],[29]],rounds_cum_time[29],1),"."))</f>
        <v>50.</v>
      </c>
      <c r="AM51" s="130" t="str">
        <f>IF(ISBLANK(laps_times[[#This Row],[30]]),"DNF",CONCATENATE(RANK(rounds_cum_time[[#This Row],[30]],rounds_cum_time[30],1),"."))</f>
        <v>50.</v>
      </c>
      <c r="AN51" s="130" t="str">
        <f>IF(ISBLANK(laps_times[[#This Row],[31]]),"DNF",CONCATENATE(RANK(rounds_cum_time[[#This Row],[31]],rounds_cum_time[31],1),"."))</f>
        <v>50.</v>
      </c>
      <c r="AO51" s="130" t="str">
        <f>IF(ISBLANK(laps_times[[#This Row],[32]]),"DNF",CONCATENATE(RANK(rounds_cum_time[[#This Row],[32]],rounds_cum_time[32],1),"."))</f>
        <v>50.</v>
      </c>
      <c r="AP51" s="130" t="str">
        <f>IF(ISBLANK(laps_times[[#This Row],[33]]),"DNF",CONCATENATE(RANK(rounds_cum_time[[#This Row],[33]],rounds_cum_time[33],1),"."))</f>
        <v>50.</v>
      </c>
      <c r="AQ51" s="130" t="str">
        <f>IF(ISBLANK(laps_times[[#This Row],[34]]),"DNF",CONCATENATE(RANK(rounds_cum_time[[#This Row],[34]],rounds_cum_time[34],1),"."))</f>
        <v>51.</v>
      </c>
      <c r="AR51" s="130" t="str">
        <f>IF(ISBLANK(laps_times[[#This Row],[35]]),"DNF",CONCATENATE(RANK(rounds_cum_time[[#This Row],[35]],rounds_cum_time[35],1),"."))</f>
        <v>51.</v>
      </c>
      <c r="AS51" s="130" t="str">
        <f>IF(ISBLANK(laps_times[[#This Row],[36]]),"DNF",CONCATENATE(RANK(rounds_cum_time[[#This Row],[36]],rounds_cum_time[36],1),"."))</f>
        <v>51.</v>
      </c>
      <c r="AT51" s="130" t="str">
        <f>IF(ISBLANK(laps_times[[#This Row],[37]]),"DNF",CONCATENATE(RANK(rounds_cum_time[[#This Row],[37]],rounds_cum_time[37],1),"."))</f>
        <v>51.</v>
      </c>
      <c r="AU51" s="130" t="str">
        <f>IF(ISBLANK(laps_times[[#This Row],[38]]),"DNF",CONCATENATE(RANK(rounds_cum_time[[#This Row],[38]],rounds_cum_time[38],1),"."))</f>
        <v>50.</v>
      </c>
      <c r="AV51" s="130" t="str">
        <f>IF(ISBLANK(laps_times[[#This Row],[39]]),"DNF",CONCATENATE(RANK(rounds_cum_time[[#This Row],[39]],rounds_cum_time[39],1),"."))</f>
        <v>50.</v>
      </c>
      <c r="AW51" s="130" t="str">
        <f>IF(ISBLANK(laps_times[[#This Row],[40]]),"DNF",CONCATENATE(RANK(rounds_cum_time[[#This Row],[40]],rounds_cum_time[40],1),"."))</f>
        <v>50.</v>
      </c>
      <c r="AX51" s="130" t="str">
        <f>IF(ISBLANK(laps_times[[#This Row],[41]]),"DNF",CONCATENATE(RANK(rounds_cum_time[[#This Row],[41]],rounds_cum_time[41],1),"."))</f>
        <v>51.</v>
      </c>
      <c r="AY51" s="130" t="str">
        <f>IF(ISBLANK(laps_times[[#This Row],[42]]),"DNF",CONCATENATE(RANK(rounds_cum_time[[#This Row],[42]],rounds_cum_time[42],1),"."))</f>
        <v>51.</v>
      </c>
      <c r="AZ51" s="130" t="str">
        <f>IF(ISBLANK(laps_times[[#This Row],[43]]),"DNF",CONCATENATE(RANK(rounds_cum_time[[#This Row],[43]],rounds_cum_time[43],1),"."))</f>
        <v>50.</v>
      </c>
      <c r="BA51" s="130" t="str">
        <f>IF(ISBLANK(laps_times[[#This Row],[44]]),"DNF",CONCATENATE(RANK(rounds_cum_time[[#This Row],[44]],rounds_cum_time[44],1),"."))</f>
        <v>50.</v>
      </c>
      <c r="BB51" s="130" t="str">
        <f>IF(ISBLANK(laps_times[[#This Row],[45]]),"DNF",CONCATENATE(RANK(rounds_cum_time[[#This Row],[45]],rounds_cum_time[45],1),"."))</f>
        <v>51.</v>
      </c>
      <c r="BC51" s="130" t="str">
        <f>IF(ISBLANK(laps_times[[#This Row],[46]]),"DNF",CONCATENATE(RANK(rounds_cum_time[[#This Row],[46]],rounds_cum_time[46],1),"."))</f>
        <v>51.</v>
      </c>
      <c r="BD51" s="130" t="str">
        <f>IF(ISBLANK(laps_times[[#This Row],[47]]),"DNF",CONCATENATE(RANK(rounds_cum_time[[#This Row],[47]],rounds_cum_time[47],1),"."))</f>
        <v>51.</v>
      </c>
      <c r="BE51" s="130" t="str">
        <f>IF(ISBLANK(laps_times[[#This Row],[48]]),"DNF",CONCATENATE(RANK(rounds_cum_time[[#This Row],[48]],rounds_cum_time[48],1),"."))</f>
        <v>50.</v>
      </c>
      <c r="BF51" s="130" t="str">
        <f>IF(ISBLANK(laps_times[[#This Row],[49]]),"DNF",CONCATENATE(RANK(rounds_cum_time[[#This Row],[49]],rounds_cum_time[49],1),"."))</f>
        <v>51.</v>
      </c>
      <c r="BG51" s="130" t="str">
        <f>IF(ISBLANK(laps_times[[#This Row],[50]]),"DNF",CONCATENATE(RANK(rounds_cum_time[[#This Row],[50]],rounds_cum_time[50],1),"."))</f>
        <v>51.</v>
      </c>
      <c r="BH51" s="130" t="str">
        <f>IF(ISBLANK(laps_times[[#This Row],[51]]),"DNF",CONCATENATE(RANK(rounds_cum_time[[#This Row],[51]],rounds_cum_time[51],1),"."))</f>
        <v>53.</v>
      </c>
      <c r="BI51" s="130" t="str">
        <f>IF(ISBLANK(laps_times[[#This Row],[52]]),"DNF",CONCATENATE(RANK(rounds_cum_time[[#This Row],[52]],rounds_cum_time[52],1),"."))</f>
        <v>52.</v>
      </c>
      <c r="BJ51" s="130" t="str">
        <f>IF(ISBLANK(laps_times[[#This Row],[53]]),"DNF",CONCATENATE(RANK(rounds_cum_time[[#This Row],[53]],rounds_cum_time[53],1),"."))</f>
        <v>52.</v>
      </c>
      <c r="BK51" s="130" t="str">
        <f>IF(ISBLANK(laps_times[[#This Row],[54]]),"DNF",CONCATENATE(RANK(rounds_cum_time[[#This Row],[54]],rounds_cum_time[54],1),"."))</f>
        <v>52.</v>
      </c>
      <c r="BL51" s="130" t="str">
        <f>IF(ISBLANK(laps_times[[#This Row],[55]]),"DNF",CONCATENATE(RANK(rounds_cum_time[[#This Row],[55]],rounds_cum_time[55],1),"."))</f>
        <v>53.</v>
      </c>
      <c r="BM51" s="130" t="str">
        <f>IF(ISBLANK(laps_times[[#This Row],[56]]),"DNF",CONCATENATE(RANK(rounds_cum_time[[#This Row],[56]],rounds_cum_time[56],1),"."))</f>
        <v>53.</v>
      </c>
      <c r="BN51" s="130" t="str">
        <f>IF(ISBLANK(laps_times[[#This Row],[57]]),"DNF",CONCATENATE(RANK(rounds_cum_time[[#This Row],[57]],rounds_cum_time[57],1),"."))</f>
        <v>54.</v>
      </c>
      <c r="BO51" s="130" t="str">
        <f>IF(ISBLANK(laps_times[[#This Row],[58]]),"DNF",CONCATENATE(RANK(rounds_cum_time[[#This Row],[58]],rounds_cum_time[58],1),"."))</f>
        <v>52.</v>
      </c>
      <c r="BP51" s="130" t="str">
        <f>IF(ISBLANK(laps_times[[#This Row],[59]]),"DNF",CONCATENATE(RANK(rounds_cum_time[[#This Row],[59]],rounds_cum_time[59],1),"."))</f>
        <v>52.</v>
      </c>
      <c r="BQ51" s="130" t="str">
        <f>IF(ISBLANK(laps_times[[#This Row],[60]]),"DNF",CONCATENATE(RANK(rounds_cum_time[[#This Row],[60]],rounds_cum_time[60],1),"."))</f>
        <v>52.</v>
      </c>
      <c r="BR51" s="130" t="str">
        <f>IF(ISBLANK(laps_times[[#This Row],[61]]),"DNF",CONCATENATE(RANK(rounds_cum_time[[#This Row],[61]],rounds_cum_time[61],1),"."))</f>
        <v>52.</v>
      </c>
      <c r="BS51" s="130" t="str">
        <f>IF(ISBLANK(laps_times[[#This Row],[62]]),"DNF",CONCATENATE(RANK(rounds_cum_time[[#This Row],[62]],rounds_cum_time[62],1),"."))</f>
        <v>50.</v>
      </c>
      <c r="BT51" s="131" t="str">
        <f>IF(ISBLANK(laps_times[[#This Row],[63]]),"DNF",CONCATENATE(RANK(rounds_cum_time[[#This Row],[63]],rounds_cum_time[63],1),"."))</f>
        <v>49.</v>
      </c>
      <c r="BU51" s="131" t="str">
        <f>IF(ISBLANK(laps_times[[#This Row],[64]]),"DNF",CONCATENATE(RANK(rounds_cum_time[[#This Row],[64]],rounds_cum_time[64],1),"."))</f>
        <v>48.</v>
      </c>
    </row>
    <row r="52" spans="2:73" x14ac:dyDescent="0.2">
      <c r="B52" s="124">
        <f>laps_times[[#This Row],[poř]]</f>
        <v>49</v>
      </c>
      <c r="C52" s="129">
        <f>laps_times[[#This Row],[s.č.]]</f>
        <v>4</v>
      </c>
      <c r="D52" s="125" t="str">
        <f>laps_times[[#This Row],[jméno]]</f>
        <v>Beránek Josef</v>
      </c>
      <c r="E52" s="126">
        <f>laps_times[[#This Row],[roč]]</f>
        <v>1958</v>
      </c>
      <c r="F52" s="126" t="str">
        <f>laps_times[[#This Row],[kat]]</f>
        <v>M50</v>
      </c>
      <c r="G52" s="126">
        <f>laps_times[[#This Row],[poř_kat]]</f>
        <v>8</v>
      </c>
      <c r="H52" s="125" t="str">
        <f>IF(ISBLANK(laps_times[[#This Row],[klub]]),"-",laps_times[[#This Row],[klub]])</f>
        <v>MK Kladno</v>
      </c>
      <c r="I52" s="161">
        <f>laps_times[[#This Row],[celk. čas]]</f>
        <v>0.15578703703703703</v>
      </c>
      <c r="J52" s="130" t="str">
        <f>IF(ISBLANK(laps_times[[#This Row],[1]]),"DNF",CONCATENATE(RANK(rounds_cum_time[[#This Row],[1]],rounds_cum_time[1],1),"."))</f>
        <v>62.</v>
      </c>
      <c r="K52" s="130" t="str">
        <f>IF(ISBLANK(laps_times[[#This Row],[2]]),"DNF",CONCATENATE(RANK(rounds_cum_time[[#This Row],[2]],rounds_cum_time[2],1),"."))</f>
        <v>63.</v>
      </c>
      <c r="L52" s="130" t="str">
        <f>IF(ISBLANK(laps_times[[#This Row],[3]]),"DNF",CONCATENATE(RANK(rounds_cum_time[[#This Row],[3]],rounds_cum_time[3],1),"."))</f>
        <v>61.</v>
      </c>
      <c r="M52" s="130" t="str">
        <f>IF(ISBLANK(laps_times[[#This Row],[4]]),"DNF",CONCATENATE(RANK(rounds_cum_time[[#This Row],[4]],rounds_cum_time[4],1),"."))</f>
        <v>61.</v>
      </c>
      <c r="N52" s="130" t="str">
        <f>IF(ISBLANK(laps_times[[#This Row],[5]]),"DNF",CONCATENATE(RANK(rounds_cum_time[[#This Row],[5]],rounds_cum_time[5],1),"."))</f>
        <v>60.</v>
      </c>
      <c r="O52" s="130" t="str">
        <f>IF(ISBLANK(laps_times[[#This Row],[6]]),"DNF",CONCATENATE(RANK(rounds_cum_time[[#This Row],[6]],rounds_cum_time[6],1),"."))</f>
        <v>60.</v>
      </c>
      <c r="P52" s="130" t="str">
        <f>IF(ISBLANK(laps_times[[#This Row],[7]]),"DNF",CONCATENATE(RANK(rounds_cum_time[[#This Row],[7]],rounds_cum_time[7],1),"."))</f>
        <v>55.</v>
      </c>
      <c r="Q52" s="130" t="str">
        <f>IF(ISBLANK(laps_times[[#This Row],[8]]),"DNF",CONCATENATE(RANK(rounds_cum_time[[#This Row],[8]],rounds_cum_time[8],1),"."))</f>
        <v>55.</v>
      </c>
      <c r="R52" s="130" t="str">
        <f>IF(ISBLANK(laps_times[[#This Row],[9]]),"DNF",CONCATENATE(RANK(rounds_cum_time[[#This Row],[9]],rounds_cum_time[9],1),"."))</f>
        <v>54.</v>
      </c>
      <c r="S52" s="130" t="str">
        <f>IF(ISBLANK(laps_times[[#This Row],[10]]),"DNF",CONCATENATE(RANK(rounds_cum_time[[#This Row],[10]],rounds_cum_time[10],1),"."))</f>
        <v>49.</v>
      </c>
      <c r="T52" s="130" t="str">
        <f>IF(ISBLANK(laps_times[[#This Row],[11]]),"DNF",CONCATENATE(RANK(rounds_cum_time[[#This Row],[11]],rounds_cum_time[11],1),"."))</f>
        <v>49.</v>
      </c>
      <c r="U52" s="130" t="str">
        <f>IF(ISBLANK(laps_times[[#This Row],[12]]),"DNF",CONCATENATE(RANK(rounds_cum_time[[#This Row],[12]],rounds_cum_time[12],1),"."))</f>
        <v>49.</v>
      </c>
      <c r="V52" s="130" t="str">
        <f>IF(ISBLANK(laps_times[[#This Row],[13]]),"DNF",CONCATENATE(RANK(rounds_cum_time[[#This Row],[13]],rounds_cum_time[13],1),"."))</f>
        <v>49.</v>
      </c>
      <c r="W52" s="130" t="str">
        <f>IF(ISBLANK(laps_times[[#This Row],[14]]),"DNF",CONCATENATE(RANK(rounds_cum_time[[#This Row],[14]],rounds_cum_time[14],1),"."))</f>
        <v>49.</v>
      </c>
      <c r="X52" s="130" t="str">
        <f>IF(ISBLANK(laps_times[[#This Row],[15]]),"DNF",CONCATENATE(RANK(rounds_cum_time[[#This Row],[15]],rounds_cum_time[15],1),"."))</f>
        <v>49.</v>
      </c>
      <c r="Y52" s="130" t="str">
        <f>IF(ISBLANK(laps_times[[#This Row],[16]]),"DNF",CONCATENATE(RANK(rounds_cum_time[[#This Row],[16]],rounds_cum_time[16],1),"."))</f>
        <v>49.</v>
      </c>
      <c r="Z52" s="130" t="str">
        <f>IF(ISBLANK(laps_times[[#This Row],[17]]),"DNF",CONCATENATE(RANK(rounds_cum_time[[#This Row],[17]],rounds_cum_time[17],1),"."))</f>
        <v>49.</v>
      </c>
      <c r="AA52" s="130" t="str">
        <f>IF(ISBLANK(laps_times[[#This Row],[18]]),"DNF",CONCATENATE(RANK(rounds_cum_time[[#This Row],[18]],rounds_cum_time[18],1),"."))</f>
        <v>49.</v>
      </c>
      <c r="AB52" s="130" t="str">
        <f>IF(ISBLANK(laps_times[[#This Row],[19]]),"DNF",CONCATENATE(RANK(rounds_cum_time[[#This Row],[19]],rounds_cum_time[19],1),"."))</f>
        <v>50.</v>
      </c>
      <c r="AC52" s="130" t="str">
        <f>IF(ISBLANK(laps_times[[#This Row],[20]]),"DNF",CONCATENATE(RANK(rounds_cum_time[[#This Row],[20]],rounds_cum_time[20],1),"."))</f>
        <v>49.</v>
      </c>
      <c r="AD52" s="130" t="str">
        <f>IF(ISBLANK(laps_times[[#This Row],[21]]),"DNF",CONCATENATE(RANK(rounds_cum_time[[#This Row],[21]],rounds_cum_time[21],1),"."))</f>
        <v>50.</v>
      </c>
      <c r="AE52" s="130" t="str">
        <f>IF(ISBLANK(laps_times[[#This Row],[22]]),"DNF",CONCATENATE(RANK(rounds_cum_time[[#This Row],[22]],rounds_cum_time[22],1),"."))</f>
        <v>49.</v>
      </c>
      <c r="AF52" s="130" t="str">
        <f>IF(ISBLANK(laps_times[[#This Row],[23]]),"DNF",CONCATENATE(RANK(rounds_cum_time[[#This Row],[23]],rounds_cum_time[23],1),"."))</f>
        <v>48.</v>
      </c>
      <c r="AG52" s="130" t="str">
        <f>IF(ISBLANK(laps_times[[#This Row],[24]]),"DNF",CONCATENATE(RANK(rounds_cum_time[[#This Row],[24]],rounds_cum_time[24],1),"."))</f>
        <v>47.</v>
      </c>
      <c r="AH52" s="130" t="str">
        <f>IF(ISBLANK(laps_times[[#This Row],[25]]),"DNF",CONCATENATE(RANK(rounds_cum_time[[#This Row],[25]],rounds_cum_time[25],1),"."))</f>
        <v>46.</v>
      </c>
      <c r="AI52" s="130" t="str">
        <f>IF(ISBLANK(laps_times[[#This Row],[26]]),"DNF",CONCATENATE(RANK(rounds_cum_time[[#This Row],[26]],rounds_cum_time[26],1),"."))</f>
        <v>46.</v>
      </c>
      <c r="AJ52" s="130" t="str">
        <f>IF(ISBLANK(laps_times[[#This Row],[27]]),"DNF",CONCATENATE(RANK(rounds_cum_time[[#This Row],[27]],rounds_cum_time[27],1),"."))</f>
        <v>46.</v>
      </c>
      <c r="AK52" s="130" t="str">
        <f>IF(ISBLANK(laps_times[[#This Row],[28]]),"DNF",CONCATENATE(RANK(rounds_cum_time[[#This Row],[28]],rounds_cum_time[28],1),"."))</f>
        <v>46.</v>
      </c>
      <c r="AL52" s="130" t="str">
        <f>IF(ISBLANK(laps_times[[#This Row],[29]]),"DNF",CONCATENATE(RANK(rounds_cum_time[[#This Row],[29]],rounds_cum_time[29],1),"."))</f>
        <v>46.</v>
      </c>
      <c r="AM52" s="130" t="str">
        <f>IF(ISBLANK(laps_times[[#This Row],[30]]),"DNF",CONCATENATE(RANK(rounds_cum_time[[#This Row],[30]],rounds_cum_time[30],1),"."))</f>
        <v>47.</v>
      </c>
      <c r="AN52" s="130" t="str">
        <f>IF(ISBLANK(laps_times[[#This Row],[31]]),"DNF",CONCATENATE(RANK(rounds_cum_time[[#This Row],[31]],rounds_cum_time[31],1),"."))</f>
        <v>48.</v>
      </c>
      <c r="AO52" s="130" t="str">
        <f>IF(ISBLANK(laps_times[[#This Row],[32]]),"DNF",CONCATENATE(RANK(rounds_cum_time[[#This Row],[32]],rounds_cum_time[32],1),"."))</f>
        <v>48.</v>
      </c>
      <c r="AP52" s="130" t="str">
        <f>IF(ISBLANK(laps_times[[#This Row],[33]]),"DNF",CONCATENATE(RANK(rounds_cum_time[[#This Row],[33]],rounds_cum_time[33],1),"."))</f>
        <v>48.</v>
      </c>
      <c r="AQ52" s="130" t="str">
        <f>IF(ISBLANK(laps_times[[#This Row],[34]]),"DNF",CONCATENATE(RANK(rounds_cum_time[[#This Row],[34]],rounds_cum_time[34],1),"."))</f>
        <v>48.</v>
      </c>
      <c r="AR52" s="130" t="str">
        <f>IF(ISBLANK(laps_times[[#This Row],[35]]),"DNF",CONCATENATE(RANK(rounds_cum_time[[#This Row],[35]],rounds_cum_time[35],1),"."))</f>
        <v>48.</v>
      </c>
      <c r="AS52" s="130" t="str">
        <f>IF(ISBLANK(laps_times[[#This Row],[36]]),"DNF",CONCATENATE(RANK(rounds_cum_time[[#This Row],[36]],rounds_cum_time[36],1),"."))</f>
        <v>48.</v>
      </c>
      <c r="AT52" s="130" t="str">
        <f>IF(ISBLANK(laps_times[[#This Row],[37]]),"DNF",CONCATENATE(RANK(rounds_cum_time[[#This Row],[37]],rounds_cum_time[37],1),"."))</f>
        <v>48.</v>
      </c>
      <c r="AU52" s="130" t="str">
        <f>IF(ISBLANK(laps_times[[#This Row],[38]]),"DNF",CONCATENATE(RANK(rounds_cum_time[[#This Row],[38]],rounds_cum_time[38],1),"."))</f>
        <v>47.</v>
      </c>
      <c r="AV52" s="130" t="str">
        <f>IF(ISBLANK(laps_times[[#This Row],[39]]),"DNF",CONCATENATE(RANK(rounds_cum_time[[#This Row],[39]],rounds_cum_time[39],1),"."))</f>
        <v>47.</v>
      </c>
      <c r="AW52" s="130" t="str">
        <f>IF(ISBLANK(laps_times[[#This Row],[40]]),"DNF",CONCATENATE(RANK(rounds_cum_time[[#This Row],[40]],rounds_cum_time[40],1),"."))</f>
        <v>47.</v>
      </c>
      <c r="AX52" s="130" t="str">
        <f>IF(ISBLANK(laps_times[[#This Row],[41]]),"DNF",CONCATENATE(RANK(rounds_cum_time[[#This Row],[41]],rounds_cum_time[41],1),"."))</f>
        <v>47.</v>
      </c>
      <c r="AY52" s="130" t="str">
        <f>IF(ISBLANK(laps_times[[#This Row],[42]]),"DNF",CONCATENATE(RANK(rounds_cum_time[[#This Row],[42]],rounds_cum_time[42],1),"."))</f>
        <v>47.</v>
      </c>
      <c r="AZ52" s="130" t="str">
        <f>IF(ISBLANK(laps_times[[#This Row],[43]]),"DNF",CONCATENATE(RANK(rounds_cum_time[[#This Row],[43]],rounds_cum_time[43],1),"."))</f>
        <v>47.</v>
      </c>
      <c r="BA52" s="130" t="str">
        <f>IF(ISBLANK(laps_times[[#This Row],[44]]),"DNF",CONCATENATE(RANK(rounds_cum_time[[#This Row],[44]],rounds_cum_time[44],1),"."))</f>
        <v>47.</v>
      </c>
      <c r="BB52" s="130" t="str">
        <f>IF(ISBLANK(laps_times[[#This Row],[45]]),"DNF",CONCATENATE(RANK(rounds_cum_time[[#This Row],[45]],rounds_cum_time[45],1),"."))</f>
        <v>47.</v>
      </c>
      <c r="BC52" s="130" t="str">
        <f>IF(ISBLANK(laps_times[[#This Row],[46]]),"DNF",CONCATENATE(RANK(rounds_cum_time[[#This Row],[46]],rounds_cum_time[46],1),"."))</f>
        <v>47.</v>
      </c>
      <c r="BD52" s="130" t="str">
        <f>IF(ISBLANK(laps_times[[#This Row],[47]]),"DNF",CONCATENATE(RANK(rounds_cum_time[[#This Row],[47]],rounds_cum_time[47],1),"."))</f>
        <v>47.</v>
      </c>
      <c r="BE52" s="130" t="str">
        <f>IF(ISBLANK(laps_times[[#This Row],[48]]),"DNF",CONCATENATE(RANK(rounds_cum_time[[#This Row],[48]],rounds_cum_time[48],1),"."))</f>
        <v>47.</v>
      </c>
      <c r="BF52" s="130" t="str">
        <f>IF(ISBLANK(laps_times[[#This Row],[49]]),"DNF",CONCATENATE(RANK(rounds_cum_time[[#This Row],[49]],rounds_cum_time[49],1),"."))</f>
        <v>47.</v>
      </c>
      <c r="BG52" s="130" t="str">
        <f>IF(ISBLANK(laps_times[[#This Row],[50]]),"DNF",CONCATENATE(RANK(rounds_cum_time[[#This Row],[50]],rounds_cum_time[50],1),"."))</f>
        <v>48.</v>
      </c>
      <c r="BH52" s="130" t="str">
        <f>IF(ISBLANK(laps_times[[#This Row],[51]]),"DNF",CONCATENATE(RANK(rounds_cum_time[[#This Row],[51]],rounds_cum_time[51],1),"."))</f>
        <v>48.</v>
      </c>
      <c r="BI52" s="130" t="str">
        <f>IF(ISBLANK(laps_times[[#This Row],[52]]),"DNF",CONCATENATE(RANK(rounds_cum_time[[#This Row],[52]],rounds_cum_time[52],1),"."))</f>
        <v>47.</v>
      </c>
      <c r="BJ52" s="130" t="str">
        <f>IF(ISBLANK(laps_times[[#This Row],[53]]),"DNF",CONCATENATE(RANK(rounds_cum_time[[#This Row],[53]],rounds_cum_time[53],1),"."))</f>
        <v>48.</v>
      </c>
      <c r="BK52" s="130" t="str">
        <f>IF(ISBLANK(laps_times[[#This Row],[54]]),"DNF",CONCATENATE(RANK(rounds_cum_time[[#This Row],[54]],rounds_cum_time[54],1),"."))</f>
        <v>48.</v>
      </c>
      <c r="BL52" s="130" t="str">
        <f>IF(ISBLANK(laps_times[[#This Row],[55]]),"DNF",CONCATENATE(RANK(rounds_cum_time[[#This Row],[55]],rounds_cum_time[55],1),"."))</f>
        <v>48.</v>
      </c>
      <c r="BM52" s="130" t="str">
        <f>IF(ISBLANK(laps_times[[#This Row],[56]]),"DNF",CONCATENATE(RANK(rounds_cum_time[[#This Row],[56]],rounds_cum_time[56],1),"."))</f>
        <v>48.</v>
      </c>
      <c r="BN52" s="130" t="str">
        <f>IF(ISBLANK(laps_times[[#This Row],[57]]),"DNF",CONCATENATE(RANK(rounds_cum_time[[#This Row],[57]],rounds_cum_time[57],1),"."))</f>
        <v>48.</v>
      </c>
      <c r="BO52" s="130" t="str">
        <f>IF(ISBLANK(laps_times[[#This Row],[58]]),"DNF",CONCATENATE(RANK(rounds_cum_time[[#This Row],[58]],rounds_cum_time[58],1),"."))</f>
        <v>47.</v>
      </c>
      <c r="BP52" s="130" t="str">
        <f>IF(ISBLANK(laps_times[[#This Row],[59]]),"DNF",CONCATENATE(RANK(rounds_cum_time[[#This Row],[59]],rounds_cum_time[59],1),"."))</f>
        <v>47.</v>
      </c>
      <c r="BQ52" s="130" t="str">
        <f>IF(ISBLANK(laps_times[[#This Row],[60]]),"DNF",CONCATENATE(RANK(rounds_cum_time[[#This Row],[60]],rounds_cum_time[60],1),"."))</f>
        <v>47.</v>
      </c>
      <c r="BR52" s="130" t="str">
        <f>IF(ISBLANK(laps_times[[#This Row],[61]]),"DNF",CONCATENATE(RANK(rounds_cum_time[[#This Row],[61]],rounds_cum_time[61],1),"."))</f>
        <v>46.</v>
      </c>
      <c r="BS52" s="130" t="str">
        <f>IF(ISBLANK(laps_times[[#This Row],[62]]),"DNF",CONCATENATE(RANK(rounds_cum_time[[#This Row],[62]],rounds_cum_time[62],1),"."))</f>
        <v>46.</v>
      </c>
      <c r="BT52" s="131" t="str">
        <f>IF(ISBLANK(laps_times[[#This Row],[63]]),"DNF",CONCATENATE(RANK(rounds_cum_time[[#This Row],[63]],rounds_cum_time[63],1),"."))</f>
        <v>47.</v>
      </c>
      <c r="BU52" s="131" t="str">
        <f>IF(ISBLANK(laps_times[[#This Row],[64]]),"DNF",CONCATENATE(RANK(rounds_cum_time[[#This Row],[64]],rounds_cum_time[64],1),"."))</f>
        <v>49.</v>
      </c>
    </row>
    <row r="53" spans="2:73" x14ac:dyDescent="0.2">
      <c r="B53" s="124">
        <f>laps_times[[#This Row],[poř]]</f>
        <v>50</v>
      </c>
      <c r="C53" s="129">
        <f>laps_times[[#This Row],[s.č.]]</f>
        <v>99</v>
      </c>
      <c r="D53" s="125" t="str">
        <f>laps_times[[#This Row],[jméno]]</f>
        <v>Pruckner Dietmar</v>
      </c>
      <c r="E53" s="126">
        <f>laps_times[[#This Row],[roč]]</f>
        <v>1965</v>
      </c>
      <c r="F53" s="126" t="str">
        <f>laps_times[[#This Row],[kat]]</f>
        <v>M50</v>
      </c>
      <c r="G53" s="126">
        <f>laps_times[[#This Row],[poř_kat]]</f>
        <v>9</v>
      </c>
      <c r="H53" s="125" t="str">
        <f>IF(ISBLANK(laps_times[[#This Row],[klub]]),"-",laps_times[[#This Row],[klub]])</f>
        <v>IFIRMI</v>
      </c>
      <c r="I53" s="161">
        <f>laps_times[[#This Row],[celk. čas]]</f>
        <v>0.15609837962962964</v>
      </c>
      <c r="J53" s="130" t="str">
        <f>IF(ISBLANK(laps_times[[#This Row],[1]]),"DNF",CONCATENATE(RANK(rounds_cum_time[[#This Row],[1]],rounds_cum_time[1],1),"."))</f>
        <v>87.</v>
      </c>
      <c r="K53" s="130" t="str">
        <f>IF(ISBLANK(laps_times[[#This Row],[2]]),"DNF",CONCATENATE(RANK(rounds_cum_time[[#This Row],[2]],rounds_cum_time[2],1),"."))</f>
        <v>85.</v>
      </c>
      <c r="L53" s="130" t="str">
        <f>IF(ISBLANK(laps_times[[#This Row],[3]]),"DNF",CONCATENATE(RANK(rounds_cum_time[[#This Row],[3]],rounds_cum_time[3],1),"."))</f>
        <v>85.</v>
      </c>
      <c r="M53" s="130" t="str">
        <f>IF(ISBLANK(laps_times[[#This Row],[4]]),"DNF",CONCATENATE(RANK(rounds_cum_time[[#This Row],[4]],rounds_cum_time[4],1),"."))</f>
        <v>83.</v>
      </c>
      <c r="N53" s="130" t="str">
        <f>IF(ISBLANK(laps_times[[#This Row],[5]]),"DNF",CONCATENATE(RANK(rounds_cum_time[[#This Row],[5]],rounds_cum_time[5],1),"."))</f>
        <v>79.</v>
      </c>
      <c r="O53" s="130" t="str">
        <f>IF(ISBLANK(laps_times[[#This Row],[6]]),"DNF",CONCATENATE(RANK(rounds_cum_time[[#This Row],[6]],rounds_cum_time[6],1),"."))</f>
        <v>77.</v>
      </c>
      <c r="P53" s="130" t="str">
        <f>IF(ISBLANK(laps_times[[#This Row],[7]]),"DNF",CONCATENATE(RANK(rounds_cum_time[[#This Row],[7]],rounds_cum_time[7],1),"."))</f>
        <v>76.</v>
      </c>
      <c r="Q53" s="130" t="str">
        <f>IF(ISBLANK(laps_times[[#This Row],[8]]),"DNF",CONCATENATE(RANK(rounds_cum_time[[#This Row],[8]],rounds_cum_time[8],1),"."))</f>
        <v>76.</v>
      </c>
      <c r="R53" s="130" t="str">
        <f>IF(ISBLANK(laps_times[[#This Row],[9]]),"DNF",CONCATENATE(RANK(rounds_cum_time[[#This Row],[9]],rounds_cum_time[9],1),"."))</f>
        <v>76.</v>
      </c>
      <c r="S53" s="130" t="str">
        <f>IF(ISBLANK(laps_times[[#This Row],[10]]),"DNF",CONCATENATE(RANK(rounds_cum_time[[#This Row],[10]],rounds_cum_time[10],1),"."))</f>
        <v>76.</v>
      </c>
      <c r="T53" s="130" t="str">
        <f>IF(ISBLANK(laps_times[[#This Row],[11]]),"DNF",CONCATENATE(RANK(rounds_cum_time[[#This Row],[11]],rounds_cum_time[11],1),"."))</f>
        <v>77.</v>
      </c>
      <c r="U53" s="130" t="str">
        <f>IF(ISBLANK(laps_times[[#This Row],[12]]),"DNF",CONCATENATE(RANK(rounds_cum_time[[#This Row],[12]],rounds_cum_time[12],1),"."))</f>
        <v>76.</v>
      </c>
      <c r="V53" s="130" t="str">
        <f>IF(ISBLANK(laps_times[[#This Row],[13]]),"DNF",CONCATENATE(RANK(rounds_cum_time[[#This Row],[13]],rounds_cum_time[13],1),"."))</f>
        <v>75.</v>
      </c>
      <c r="W53" s="130" t="str">
        <f>IF(ISBLANK(laps_times[[#This Row],[14]]),"DNF",CONCATENATE(RANK(rounds_cum_time[[#This Row],[14]],rounds_cum_time[14],1),"."))</f>
        <v>75.</v>
      </c>
      <c r="X53" s="130" t="str">
        <f>IF(ISBLANK(laps_times[[#This Row],[15]]),"DNF",CONCATENATE(RANK(rounds_cum_time[[#This Row],[15]],rounds_cum_time[15],1),"."))</f>
        <v>76.</v>
      </c>
      <c r="Y53" s="130" t="str">
        <f>IF(ISBLANK(laps_times[[#This Row],[16]]),"DNF",CONCATENATE(RANK(rounds_cum_time[[#This Row],[16]],rounds_cum_time[16],1),"."))</f>
        <v>75.</v>
      </c>
      <c r="Z53" s="130" t="str">
        <f>IF(ISBLANK(laps_times[[#This Row],[17]]),"DNF",CONCATENATE(RANK(rounds_cum_time[[#This Row],[17]],rounds_cum_time[17],1),"."))</f>
        <v>74.</v>
      </c>
      <c r="AA53" s="130" t="str">
        <f>IF(ISBLANK(laps_times[[#This Row],[18]]),"DNF",CONCATENATE(RANK(rounds_cum_time[[#This Row],[18]],rounds_cum_time[18],1),"."))</f>
        <v>72.</v>
      </c>
      <c r="AB53" s="130" t="str">
        <f>IF(ISBLANK(laps_times[[#This Row],[19]]),"DNF",CONCATENATE(RANK(rounds_cum_time[[#This Row],[19]],rounds_cum_time[19],1),"."))</f>
        <v>70.</v>
      </c>
      <c r="AC53" s="130" t="str">
        <f>IF(ISBLANK(laps_times[[#This Row],[20]]),"DNF",CONCATENATE(RANK(rounds_cum_time[[#This Row],[20]],rounds_cum_time[20],1),"."))</f>
        <v>68.</v>
      </c>
      <c r="AD53" s="130" t="str">
        <f>IF(ISBLANK(laps_times[[#This Row],[21]]),"DNF",CONCATENATE(RANK(rounds_cum_time[[#This Row],[21]],rounds_cum_time[21],1),"."))</f>
        <v>67.</v>
      </c>
      <c r="AE53" s="130" t="str">
        <f>IF(ISBLANK(laps_times[[#This Row],[22]]),"DNF",CONCATENATE(RANK(rounds_cum_time[[#This Row],[22]],rounds_cum_time[22],1),"."))</f>
        <v>67.</v>
      </c>
      <c r="AF53" s="130" t="str">
        <f>IF(ISBLANK(laps_times[[#This Row],[23]]),"DNF",CONCATENATE(RANK(rounds_cum_time[[#This Row],[23]],rounds_cum_time[23],1),"."))</f>
        <v>66.</v>
      </c>
      <c r="AG53" s="130" t="str">
        <f>IF(ISBLANK(laps_times[[#This Row],[24]]),"DNF",CONCATENATE(RANK(rounds_cum_time[[#This Row],[24]],rounds_cum_time[24],1),"."))</f>
        <v>65.</v>
      </c>
      <c r="AH53" s="130" t="str">
        <f>IF(ISBLANK(laps_times[[#This Row],[25]]),"DNF",CONCATENATE(RANK(rounds_cum_time[[#This Row],[25]],rounds_cum_time[25],1),"."))</f>
        <v>65.</v>
      </c>
      <c r="AI53" s="130" t="str">
        <f>IF(ISBLANK(laps_times[[#This Row],[26]]),"DNF",CONCATENATE(RANK(rounds_cum_time[[#This Row],[26]],rounds_cum_time[26],1),"."))</f>
        <v>65.</v>
      </c>
      <c r="AJ53" s="130" t="str">
        <f>IF(ISBLANK(laps_times[[#This Row],[27]]),"DNF",CONCATENATE(RANK(rounds_cum_time[[#This Row],[27]],rounds_cum_time[27],1),"."))</f>
        <v>65.</v>
      </c>
      <c r="AK53" s="130" t="str">
        <f>IF(ISBLANK(laps_times[[#This Row],[28]]),"DNF",CONCATENATE(RANK(rounds_cum_time[[#This Row],[28]],rounds_cum_time[28],1),"."))</f>
        <v>64.</v>
      </c>
      <c r="AL53" s="130" t="str">
        <f>IF(ISBLANK(laps_times[[#This Row],[29]]),"DNF",CONCATENATE(RANK(rounds_cum_time[[#This Row],[29]],rounds_cum_time[29],1),"."))</f>
        <v>62.</v>
      </c>
      <c r="AM53" s="130" t="str">
        <f>IF(ISBLANK(laps_times[[#This Row],[30]]),"DNF",CONCATENATE(RANK(rounds_cum_time[[#This Row],[30]],rounds_cum_time[30],1),"."))</f>
        <v>62.</v>
      </c>
      <c r="AN53" s="130" t="str">
        <f>IF(ISBLANK(laps_times[[#This Row],[31]]),"DNF",CONCATENATE(RANK(rounds_cum_time[[#This Row],[31]],rounds_cum_time[31],1),"."))</f>
        <v>59.</v>
      </c>
      <c r="AO53" s="130" t="str">
        <f>IF(ISBLANK(laps_times[[#This Row],[32]]),"DNF",CONCATENATE(RANK(rounds_cum_time[[#This Row],[32]],rounds_cum_time[32],1),"."))</f>
        <v>59.</v>
      </c>
      <c r="AP53" s="130" t="str">
        <f>IF(ISBLANK(laps_times[[#This Row],[33]]),"DNF",CONCATENATE(RANK(rounds_cum_time[[#This Row],[33]],rounds_cum_time[33],1),"."))</f>
        <v>59.</v>
      </c>
      <c r="AQ53" s="130" t="str">
        <f>IF(ISBLANK(laps_times[[#This Row],[34]]),"DNF",CONCATENATE(RANK(rounds_cum_time[[#This Row],[34]],rounds_cum_time[34],1),"."))</f>
        <v>58.</v>
      </c>
      <c r="AR53" s="130" t="str">
        <f>IF(ISBLANK(laps_times[[#This Row],[35]]),"DNF",CONCATENATE(RANK(rounds_cum_time[[#This Row],[35]],rounds_cum_time[35],1),"."))</f>
        <v>58.</v>
      </c>
      <c r="AS53" s="130" t="str">
        <f>IF(ISBLANK(laps_times[[#This Row],[36]]),"DNF",CONCATENATE(RANK(rounds_cum_time[[#This Row],[36]],rounds_cum_time[36],1),"."))</f>
        <v>58.</v>
      </c>
      <c r="AT53" s="130" t="str">
        <f>IF(ISBLANK(laps_times[[#This Row],[37]]),"DNF",CONCATENATE(RANK(rounds_cum_time[[#This Row],[37]],rounds_cum_time[37],1),"."))</f>
        <v>57.</v>
      </c>
      <c r="AU53" s="130" t="str">
        <f>IF(ISBLANK(laps_times[[#This Row],[38]]),"DNF",CONCATENATE(RANK(rounds_cum_time[[#This Row],[38]],rounds_cum_time[38],1),"."))</f>
        <v>56.</v>
      </c>
      <c r="AV53" s="130" t="str">
        <f>IF(ISBLANK(laps_times[[#This Row],[39]]),"DNF",CONCATENATE(RANK(rounds_cum_time[[#This Row],[39]],rounds_cum_time[39],1),"."))</f>
        <v>55.</v>
      </c>
      <c r="AW53" s="130" t="str">
        <f>IF(ISBLANK(laps_times[[#This Row],[40]]),"DNF",CONCATENATE(RANK(rounds_cum_time[[#This Row],[40]],rounds_cum_time[40],1),"."))</f>
        <v>57.</v>
      </c>
      <c r="AX53" s="130" t="str">
        <f>IF(ISBLANK(laps_times[[#This Row],[41]]),"DNF",CONCATENATE(RANK(rounds_cum_time[[#This Row],[41]],rounds_cum_time[41],1),"."))</f>
        <v>57.</v>
      </c>
      <c r="AY53" s="130" t="str">
        <f>IF(ISBLANK(laps_times[[#This Row],[42]]),"DNF",CONCATENATE(RANK(rounds_cum_time[[#This Row],[42]],rounds_cum_time[42],1),"."))</f>
        <v>56.</v>
      </c>
      <c r="AZ53" s="130" t="str">
        <f>IF(ISBLANK(laps_times[[#This Row],[43]]),"DNF",CONCATENATE(RANK(rounds_cum_time[[#This Row],[43]],rounds_cum_time[43],1),"."))</f>
        <v>55.</v>
      </c>
      <c r="BA53" s="130" t="str">
        <f>IF(ISBLANK(laps_times[[#This Row],[44]]),"DNF",CONCATENATE(RANK(rounds_cum_time[[#This Row],[44]],rounds_cum_time[44],1),"."))</f>
        <v>55.</v>
      </c>
      <c r="BB53" s="130" t="str">
        <f>IF(ISBLANK(laps_times[[#This Row],[45]]),"DNF",CONCATENATE(RANK(rounds_cum_time[[#This Row],[45]],rounds_cum_time[45],1),"."))</f>
        <v>55.</v>
      </c>
      <c r="BC53" s="130" t="str">
        <f>IF(ISBLANK(laps_times[[#This Row],[46]]),"DNF",CONCATENATE(RANK(rounds_cum_time[[#This Row],[46]],rounds_cum_time[46],1),"."))</f>
        <v>55.</v>
      </c>
      <c r="BD53" s="130" t="str">
        <f>IF(ISBLANK(laps_times[[#This Row],[47]]),"DNF",CONCATENATE(RANK(rounds_cum_time[[#This Row],[47]],rounds_cum_time[47],1),"."))</f>
        <v>54.</v>
      </c>
      <c r="BE53" s="130" t="str">
        <f>IF(ISBLANK(laps_times[[#This Row],[48]]),"DNF",CONCATENATE(RANK(rounds_cum_time[[#This Row],[48]],rounds_cum_time[48],1),"."))</f>
        <v>54.</v>
      </c>
      <c r="BF53" s="130" t="str">
        <f>IF(ISBLANK(laps_times[[#This Row],[49]]),"DNF",CONCATENATE(RANK(rounds_cum_time[[#This Row],[49]],rounds_cum_time[49],1),"."))</f>
        <v>54.</v>
      </c>
      <c r="BG53" s="130" t="str">
        <f>IF(ISBLANK(laps_times[[#This Row],[50]]),"DNF",CONCATENATE(RANK(rounds_cum_time[[#This Row],[50]],rounds_cum_time[50],1),"."))</f>
        <v>54.</v>
      </c>
      <c r="BH53" s="130" t="str">
        <f>IF(ISBLANK(laps_times[[#This Row],[51]]),"DNF",CONCATENATE(RANK(rounds_cum_time[[#This Row],[51]],rounds_cum_time[51],1),"."))</f>
        <v>54.</v>
      </c>
      <c r="BI53" s="130" t="str">
        <f>IF(ISBLANK(laps_times[[#This Row],[52]]),"DNF",CONCATENATE(RANK(rounds_cum_time[[#This Row],[52]],rounds_cum_time[52],1),"."))</f>
        <v>53.</v>
      </c>
      <c r="BJ53" s="130" t="str">
        <f>IF(ISBLANK(laps_times[[#This Row],[53]]),"DNF",CONCATENATE(RANK(rounds_cum_time[[#This Row],[53]],rounds_cum_time[53],1),"."))</f>
        <v>53.</v>
      </c>
      <c r="BK53" s="130" t="str">
        <f>IF(ISBLANK(laps_times[[#This Row],[54]]),"DNF",CONCATENATE(RANK(rounds_cum_time[[#This Row],[54]],rounds_cum_time[54],1),"."))</f>
        <v>53.</v>
      </c>
      <c r="BL53" s="130" t="str">
        <f>IF(ISBLANK(laps_times[[#This Row],[55]]),"DNF",CONCATENATE(RANK(rounds_cum_time[[#This Row],[55]],rounds_cum_time[55],1),"."))</f>
        <v>52.</v>
      </c>
      <c r="BM53" s="130" t="str">
        <f>IF(ISBLANK(laps_times[[#This Row],[56]]),"DNF",CONCATENATE(RANK(rounds_cum_time[[#This Row],[56]],rounds_cum_time[56],1),"."))</f>
        <v>52.</v>
      </c>
      <c r="BN53" s="130" t="str">
        <f>IF(ISBLANK(laps_times[[#This Row],[57]]),"DNF",CONCATENATE(RANK(rounds_cum_time[[#This Row],[57]],rounds_cum_time[57],1),"."))</f>
        <v>50.</v>
      </c>
      <c r="BO53" s="130" t="str">
        <f>IF(ISBLANK(laps_times[[#This Row],[58]]),"DNF",CONCATENATE(RANK(rounds_cum_time[[#This Row],[58]],rounds_cum_time[58],1),"."))</f>
        <v>53.</v>
      </c>
      <c r="BP53" s="130" t="str">
        <f>IF(ISBLANK(laps_times[[#This Row],[59]]),"DNF",CONCATENATE(RANK(rounds_cum_time[[#This Row],[59]],rounds_cum_time[59],1),"."))</f>
        <v>53.</v>
      </c>
      <c r="BQ53" s="130" t="str">
        <f>IF(ISBLANK(laps_times[[#This Row],[60]]),"DNF",CONCATENATE(RANK(rounds_cum_time[[#This Row],[60]],rounds_cum_time[60],1),"."))</f>
        <v>51.</v>
      </c>
      <c r="BR53" s="130" t="str">
        <f>IF(ISBLANK(laps_times[[#This Row],[61]]),"DNF",CONCATENATE(RANK(rounds_cum_time[[#This Row],[61]],rounds_cum_time[61],1),"."))</f>
        <v>51.</v>
      </c>
      <c r="BS53" s="130" t="str">
        <f>IF(ISBLANK(laps_times[[#This Row],[62]]),"DNF",CONCATENATE(RANK(rounds_cum_time[[#This Row],[62]],rounds_cum_time[62],1),"."))</f>
        <v>51.</v>
      </c>
      <c r="BT53" s="131" t="str">
        <f>IF(ISBLANK(laps_times[[#This Row],[63]]),"DNF",CONCATENATE(RANK(rounds_cum_time[[#This Row],[63]],rounds_cum_time[63],1),"."))</f>
        <v>50.</v>
      </c>
      <c r="BU53" s="131" t="str">
        <f>IF(ISBLANK(laps_times[[#This Row],[64]]),"DNF",CONCATENATE(RANK(rounds_cum_time[[#This Row],[64]],rounds_cum_time[64],1),"."))</f>
        <v>50.</v>
      </c>
    </row>
    <row r="54" spans="2:73" x14ac:dyDescent="0.2">
      <c r="B54" s="124">
        <f>laps_times[[#This Row],[poř]]</f>
        <v>51</v>
      </c>
      <c r="C54" s="129">
        <f>laps_times[[#This Row],[s.č.]]</f>
        <v>10</v>
      </c>
      <c r="D54" s="125" t="str">
        <f>laps_times[[#This Row],[jméno]]</f>
        <v>Šimek Miroslav</v>
      </c>
      <c r="E54" s="126">
        <f>laps_times[[#This Row],[roč]]</f>
        <v>1966</v>
      </c>
      <c r="F54" s="126" t="str">
        <f>laps_times[[#This Row],[kat]]</f>
        <v>M50</v>
      </c>
      <c r="G54" s="126">
        <f>laps_times[[#This Row],[poř_kat]]</f>
        <v>10</v>
      </c>
      <c r="H54" s="125" t="str">
        <f>IF(ISBLANK(laps_times[[#This Row],[klub]]),"-",laps_times[[#This Row],[klub]])</f>
        <v>TC Dvořák</v>
      </c>
      <c r="I54" s="161">
        <f>laps_times[[#This Row],[celk. čas]]</f>
        <v>0.15680092592592593</v>
      </c>
      <c r="J54" s="130" t="str">
        <f>IF(ISBLANK(laps_times[[#This Row],[1]]),"DNF",CONCATENATE(RANK(rounds_cum_time[[#This Row],[1]],rounds_cum_time[1],1),"."))</f>
        <v>58.</v>
      </c>
      <c r="K54" s="130" t="str">
        <f>IF(ISBLANK(laps_times[[#This Row],[2]]),"DNF",CONCATENATE(RANK(rounds_cum_time[[#This Row],[2]],rounds_cum_time[2],1),"."))</f>
        <v>67.</v>
      </c>
      <c r="L54" s="130" t="str">
        <f>IF(ISBLANK(laps_times[[#This Row],[3]]),"DNF",CONCATENATE(RANK(rounds_cum_time[[#This Row],[3]],rounds_cum_time[3],1),"."))</f>
        <v>71.</v>
      </c>
      <c r="M54" s="130" t="str">
        <f>IF(ISBLANK(laps_times[[#This Row],[4]]),"DNF",CONCATENATE(RANK(rounds_cum_time[[#This Row],[4]],rounds_cum_time[4],1),"."))</f>
        <v>71.</v>
      </c>
      <c r="N54" s="130" t="str">
        <f>IF(ISBLANK(laps_times[[#This Row],[5]]),"DNF",CONCATENATE(RANK(rounds_cum_time[[#This Row],[5]],rounds_cum_time[5],1),"."))</f>
        <v>70.</v>
      </c>
      <c r="O54" s="130" t="str">
        <f>IF(ISBLANK(laps_times[[#This Row],[6]]),"DNF",CONCATENATE(RANK(rounds_cum_time[[#This Row],[6]],rounds_cum_time[6],1),"."))</f>
        <v>70.</v>
      </c>
      <c r="P54" s="130" t="str">
        <f>IF(ISBLANK(laps_times[[#This Row],[7]]),"DNF",CONCATENATE(RANK(rounds_cum_time[[#This Row],[7]],rounds_cum_time[7],1),"."))</f>
        <v>70.</v>
      </c>
      <c r="Q54" s="130" t="str">
        <f>IF(ISBLANK(laps_times[[#This Row],[8]]),"DNF",CONCATENATE(RANK(rounds_cum_time[[#This Row],[8]],rounds_cum_time[8],1),"."))</f>
        <v>70.</v>
      </c>
      <c r="R54" s="130" t="str">
        <f>IF(ISBLANK(laps_times[[#This Row],[9]]),"DNF",CONCATENATE(RANK(rounds_cum_time[[#This Row],[9]],rounds_cum_time[9],1),"."))</f>
        <v>70.</v>
      </c>
      <c r="S54" s="130" t="str">
        <f>IF(ISBLANK(laps_times[[#This Row],[10]]),"DNF",CONCATENATE(RANK(rounds_cum_time[[#This Row],[10]],rounds_cum_time[10],1),"."))</f>
        <v>70.</v>
      </c>
      <c r="T54" s="130" t="str">
        <f>IF(ISBLANK(laps_times[[#This Row],[11]]),"DNF",CONCATENATE(RANK(rounds_cum_time[[#This Row],[11]],rounds_cum_time[11],1),"."))</f>
        <v>70.</v>
      </c>
      <c r="U54" s="130" t="str">
        <f>IF(ISBLANK(laps_times[[#This Row],[12]]),"DNF",CONCATENATE(RANK(rounds_cum_time[[#This Row],[12]],rounds_cum_time[12],1),"."))</f>
        <v>71.</v>
      </c>
      <c r="V54" s="130" t="str">
        <f>IF(ISBLANK(laps_times[[#This Row],[13]]),"DNF",CONCATENATE(RANK(rounds_cum_time[[#This Row],[13]],rounds_cum_time[13],1),"."))</f>
        <v>70.</v>
      </c>
      <c r="W54" s="130" t="str">
        <f>IF(ISBLANK(laps_times[[#This Row],[14]]),"DNF",CONCATENATE(RANK(rounds_cum_time[[#This Row],[14]],rounds_cum_time[14],1),"."))</f>
        <v>69.</v>
      </c>
      <c r="X54" s="130" t="str">
        <f>IF(ISBLANK(laps_times[[#This Row],[15]]),"DNF",CONCATENATE(RANK(rounds_cum_time[[#This Row],[15]],rounds_cum_time[15],1),"."))</f>
        <v>68.</v>
      </c>
      <c r="Y54" s="130" t="str">
        <f>IF(ISBLANK(laps_times[[#This Row],[16]]),"DNF",CONCATENATE(RANK(rounds_cum_time[[#This Row],[16]],rounds_cum_time[16],1),"."))</f>
        <v>67.</v>
      </c>
      <c r="Z54" s="130" t="str">
        <f>IF(ISBLANK(laps_times[[#This Row],[17]]),"DNF",CONCATENATE(RANK(rounds_cum_time[[#This Row],[17]],rounds_cum_time[17],1),"."))</f>
        <v>67.</v>
      </c>
      <c r="AA54" s="130" t="str">
        <f>IF(ISBLANK(laps_times[[#This Row],[18]]),"DNF",CONCATENATE(RANK(rounds_cum_time[[#This Row],[18]],rounds_cum_time[18],1),"."))</f>
        <v>67.</v>
      </c>
      <c r="AB54" s="130" t="str">
        <f>IF(ISBLANK(laps_times[[#This Row],[19]]),"DNF",CONCATENATE(RANK(rounds_cum_time[[#This Row],[19]],rounds_cum_time[19],1),"."))</f>
        <v>66.</v>
      </c>
      <c r="AC54" s="130" t="str">
        <f>IF(ISBLANK(laps_times[[#This Row],[20]]),"DNF",CONCATENATE(RANK(rounds_cum_time[[#This Row],[20]],rounds_cum_time[20],1),"."))</f>
        <v>65.</v>
      </c>
      <c r="AD54" s="130" t="str">
        <f>IF(ISBLANK(laps_times[[#This Row],[21]]),"DNF",CONCATENATE(RANK(rounds_cum_time[[#This Row],[21]],rounds_cum_time[21],1),"."))</f>
        <v>66.</v>
      </c>
      <c r="AE54" s="130" t="str">
        <f>IF(ISBLANK(laps_times[[#This Row],[22]]),"DNF",CONCATENATE(RANK(rounds_cum_time[[#This Row],[22]],rounds_cum_time[22],1),"."))</f>
        <v>66.</v>
      </c>
      <c r="AF54" s="130" t="str">
        <f>IF(ISBLANK(laps_times[[#This Row],[23]]),"DNF",CONCATENATE(RANK(rounds_cum_time[[#This Row],[23]],rounds_cum_time[23],1),"."))</f>
        <v>65.</v>
      </c>
      <c r="AG54" s="130" t="str">
        <f>IF(ISBLANK(laps_times[[#This Row],[24]]),"DNF",CONCATENATE(RANK(rounds_cum_time[[#This Row],[24]],rounds_cum_time[24],1),"."))</f>
        <v>67.</v>
      </c>
      <c r="AH54" s="130" t="str">
        <f>IF(ISBLANK(laps_times[[#This Row],[25]]),"DNF",CONCATENATE(RANK(rounds_cum_time[[#This Row],[25]],rounds_cum_time[25],1),"."))</f>
        <v>66.</v>
      </c>
      <c r="AI54" s="130" t="str">
        <f>IF(ISBLANK(laps_times[[#This Row],[26]]),"DNF",CONCATENATE(RANK(rounds_cum_time[[#This Row],[26]],rounds_cum_time[26],1),"."))</f>
        <v>66.</v>
      </c>
      <c r="AJ54" s="130" t="str">
        <f>IF(ISBLANK(laps_times[[#This Row],[27]]),"DNF",CONCATENATE(RANK(rounds_cum_time[[#This Row],[27]],rounds_cum_time[27],1),"."))</f>
        <v>66.</v>
      </c>
      <c r="AK54" s="130" t="str">
        <f>IF(ISBLANK(laps_times[[#This Row],[28]]),"DNF",CONCATENATE(RANK(rounds_cum_time[[#This Row],[28]],rounds_cum_time[28],1),"."))</f>
        <v>68.</v>
      </c>
      <c r="AL54" s="130" t="str">
        <f>IF(ISBLANK(laps_times[[#This Row],[29]]),"DNF",CONCATENATE(RANK(rounds_cum_time[[#This Row],[29]],rounds_cum_time[29],1),"."))</f>
        <v>68.</v>
      </c>
      <c r="AM54" s="130" t="str">
        <f>IF(ISBLANK(laps_times[[#This Row],[30]]),"DNF",CONCATENATE(RANK(rounds_cum_time[[#This Row],[30]],rounds_cum_time[30],1),"."))</f>
        <v>68.</v>
      </c>
      <c r="AN54" s="130" t="str">
        <f>IF(ISBLANK(laps_times[[#This Row],[31]]),"DNF",CONCATENATE(RANK(rounds_cum_time[[#This Row],[31]],rounds_cum_time[31],1),"."))</f>
        <v>67.</v>
      </c>
      <c r="AO54" s="130" t="str">
        <f>IF(ISBLANK(laps_times[[#This Row],[32]]),"DNF",CONCATENATE(RANK(rounds_cum_time[[#This Row],[32]],rounds_cum_time[32],1),"."))</f>
        <v>67.</v>
      </c>
      <c r="AP54" s="130" t="str">
        <f>IF(ISBLANK(laps_times[[#This Row],[33]]),"DNF",CONCATENATE(RANK(rounds_cum_time[[#This Row],[33]],rounds_cum_time[33],1),"."))</f>
        <v>65.</v>
      </c>
      <c r="AQ54" s="130" t="str">
        <f>IF(ISBLANK(laps_times[[#This Row],[34]]),"DNF",CONCATENATE(RANK(rounds_cum_time[[#This Row],[34]],rounds_cum_time[34],1),"."))</f>
        <v>64.</v>
      </c>
      <c r="AR54" s="130" t="str">
        <f>IF(ISBLANK(laps_times[[#This Row],[35]]),"DNF",CONCATENATE(RANK(rounds_cum_time[[#This Row],[35]],rounds_cum_time[35],1),"."))</f>
        <v>60.</v>
      </c>
      <c r="AS54" s="130" t="str">
        <f>IF(ISBLANK(laps_times[[#This Row],[36]]),"DNF",CONCATENATE(RANK(rounds_cum_time[[#This Row],[36]],rounds_cum_time[36],1),"."))</f>
        <v>59.</v>
      </c>
      <c r="AT54" s="130" t="str">
        <f>IF(ISBLANK(laps_times[[#This Row],[37]]),"DNF",CONCATENATE(RANK(rounds_cum_time[[#This Row],[37]],rounds_cum_time[37],1),"."))</f>
        <v>59.</v>
      </c>
      <c r="AU54" s="130" t="str">
        <f>IF(ISBLANK(laps_times[[#This Row],[38]]),"DNF",CONCATENATE(RANK(rounds_cum_time[[#This Row],[38]],rounds_cum_time[38],1),"."))</f>
        <v>58.</v>
      </c>
      <c r="AV54" s="130" t="str">
        <f>IF(ISBLANK(laps_times[[#This Row],[39]]),"DNF",CONCATENATE(RANK(rounds_cum_time[[#This Row],[39]],rounds_cum_time[39],1),"."))</f>
        <v>57.</v>
      </c>
      <c r="AW54" s="130" t="str">
        <f>IF(ISBLANK(laps_times[[#This Row],[40]]),"DNF",CONCATENATE(RANK(rounds_cum_time[[#This Row],[40]],rounds_cum_time[40],1),"."))</f>
        <v>56.</v>
      </c>
      <c r="AX54" s="130" t="str">
        <f>IF(ISBLANK(laps_times[[#This Row],[41]]),"DNF",CONCATENATE(RANK(rounds_cum_time[[#This Row],[41]],rounds_cum_time[41],1),"."))</f>
        <v>56.</v>
      </c>
      <c r="AY54" s="130" t="str">
        <f>IF(ISBLANK(laps_times[[#This Row],[42]]),"DNF",CONCATENATE(RANK(rounds_cum_time[[#This Row],[42]],rounds_cum_time[42],1),"."))</f>
        <v>54.</v>
      </c>
      <c r="AZ54" s="130" t="str">
        <f>IF(ISBLANK(laps_times[[#This Row],[43]]),"DNF",CONCATENATE(RANK(rounds_cum_time[[#This Row],[43]],rounds_cum_time[43],1),"."))</f>
        <v>54.</v>
      </c>
      <c r="BA54" s="130" t="str">
        <f>IF(ISBLANK(laps_times[[#This Row],[44]]),"DNF",CONCATENATE(RANK(rounds_cum_time[[#This Row],[44]],rounds_cum_time[44],1),"."))</f>
        <v>54.</v>
      </c>
      <c r="BB54" s="130" t="str">
        <f>IF(ISBLANK(laps_times[[#This Row],[45]]),"DNF",CONCATENATE(RANK(rounds_cum_time[[#This Row],[45]],rounds_cum_time[45],1),"."))</f>
        <v>54.</v>
      </c>
      <c r="BC54" s="130" t="str">
        <f>IF(ISBLANK(laps_times[[#This Row],[46]]),"DNF",CONCATENATE(RANK(rounds_cum_time[[#This Row],[46]],rounds_cum_time[46],1),"."))</f>
        <v>52.</v>
      </c>
      <c r="BD54" s="130" t="str">
        <f>IF(ISBLANK(laps_times[[#This Row],[47]]),"DNF",CONCATENATE(RANK(rounds_cum_time[[#This Row],[47]],rounds_cum_time[47],1),"."))</f>
        <v>52.</v>
      </c>
      <c r="BE54" s="130" t="str">
        <f>IF(ISBLANK(laps_times[[#This Row],[48]]),"DNF",CONCATENATE(RANK(rounds_cum_time[[#This Row],[48]],rounds_cum_time[48],1),"."))</f>
        <v>52.</v>
      </c>
      <c r="BF54" s="130" t="str">
        <f>IF(ISBLANK(laps_times[[#This Row],[49]]),"DNF",CONCATENATE(RANK(rounds_cum_time[[#This Row],[49]],rounds_cum_time[49],1),"."))</f>
        <v>50.</v>
      </c>
      <c r="BG54" s="130" t="str">
        <f>IF(ISBLANK(laps_times[[#This Row],[50]]),"DNF",CONCATENATE(RANK(rounds_cum_time[[#This Row],[50]],rounds_cum_time[50],1),"."))</f>
        <v>50.</v>
      </c>
      <c r="BH54" s="130" t="str">
        <f>IF(ISBLANK(laps_times[[#This Row],[51]]),"DNF",CONCATENATE(RANK(rounds_cum_time[[#This Row],[51]],rounds_cum_time[51],1),"."))</f>
        <v>50.</v>
      </c>
      <c r="BI54" s="130" t="str">
        <f>IF(ISBLANK(laps_times[[#This Row],[52]]),"DNF",CONCATENATE(RANK(rounds_cum_time[[#This Row],[52]],rounds_cum_time[52],1),"."))</f>
        <v>49.</v>
      </c>
      <c r="BJ54" s="130" t="str">
        <f>IF(ISBLANK(laps_times[[#This Row],[53]]),"DNF",CONCATENATE(RANK(rounds_cum_time[[#This Row],[53]],rounds_cum_time[53],1),"."))</f>
        <v>49.</v>
      </c>
      <c r="BK54" s="130" t="str">
        <f>IF(ISBLANK(laps_times[[#This Row],[54]]),"DNF",CONCATENATE(RANK(rounds_cum_time[[#This Row],[54]],rounds_cum_time[54],1),"."))</f>
        <v>49.</v>
      </c>
      <c r="BL54" s="130" t="str">
        <f>IF(ISBLANK(laps_times[[#This Row],[55]]),"DNF",CONCATENATE(RANK(rounds_cum_time[[#This Row],[55]],rounds_cum_time[55],1),"."))</f>
        <v>49.</v>
      </c>
      <c r="BM54" s="130" t="str">
        <f>IF(ISBLANK(laps_times[[#This Row],[56]]),"DNF",CONCATENATE(RANK(rounds_cum_time[[#This Row],[56]],rounds_cum_time[56],1),"."))</f>
        <v>49.</v>
      </c>
      <c r="BN54" s="130" t="str">
        <f>IF(ISBLANK(laps_times[[#This Row],[57]]),"DNF",CONCATENATE(RANK(rounds_cum_time[[#This Row],[57]],rounds_cum_time[57],1),"."))</f>
        <v>49.</v>
      </c>
      <c r="BO54" s="130" t="str">
        <f>IF(ISBLANK(laps_times[[#This Row],[58]]),"DNF",CONCATENATE(RANK(rounds_cum_time[[#This Row],[58]],rounds_cum_time[58],1),"."))</f>
        <v>49.</v>
      </c>
      <c r="BP54" s="130" t="str">
        <f>IF(ISBLANK(laps_times[[#This Row],[59]]),"DNF",CONCATENATE(RANK(rounds_cum_time[[#This Row],[59]],rounds_cum_time[59],1),"."))</f>
        <v>48.</v>
      </c>
      <c r="BQ54" s="130" t="str">
        <f>IF(ISBLANK(laps_times[[#This Row],[60]]),"DNF",CONCATENATE(RANK(rounds_cum_time[[#This Row],[60]],rounds_cum_time[60],1),"."))</f>
        <v>48.</v>
      </c>
      <c r="BR54" s="130" t="str">
        <f>IF(ISBLANK(laps_times[[#This Row],[61]]),"DNF",CONCATENATE(RANK(rounds_cum_time[[#This Row],[61]],rounds_cum_time[61],1),"."))</f>
        <v>49.</v>
      </c>
      <c r="BS54" s="130" t="str">
        <f>IF(ISBLANK(laps_times[[#This Row],[62]]),"DNF",CONCATENATE(RANK(rounds_cum_time[[#This Row],[62]],rounds_cum_time[62],1),"."))</f>
        <v>49.</v>
      </c>
      <c r="BT54" s="131" t="str">
        <f>IF(ISBLANK(laps_times[[#This Row],[63]]),"DNF",CONCATENATE(RANK(rounds_cum_time[[#This Row],[63]],rounds_cum_time[63],1),"."))</f>
        <v>51.</v>
      </c>
      <c r="BU54" s="131" t="str">
        <f>IF(ISBLANK(laps_times[[#This Row],[64]]),"DNF",CONCATENATE(RANK(rounds_cum_time[[#This Row],[64]],rounds_cum_time[64],1),"."))</f>
        <v>51.</v>
      </c>
    </row>
    <row r="55" spans="2:73" x14ac:dyDescent="0.2">
      <c r="B55" s="124">
        <f>laps_times[[#This Row],[poř]]</f>
        <v>52</v>
      </c>
      <c r="C55" s="129">
        <f>laps_times[[#This Row],[s.č.]]</f>
        <v>3</v>
      </c>
      <c r="D55" s="125" t="str">
        <f>laps_times[[#This Row],[jméno]]</f>
        <v>Benda Vladislav</v>
      </c>
      <c r="E55" s="126">
        <f>laps_times[[#This Row],[roč]]</f>
        <v>1978</v>
      </c>
      <c r="F55" s="126" t="str">
        <f>laps_times[[#This Row],[kat]]</f>
        <v>M30</v>
      </c>
      <c r="G55" s="126">
        <f>laps_times[[#This Row],[poř_kat]]</f>
        <v>20</v>
      </c>
      <c r="H55" s="125" t="str">
        <f>IF(ISBLANK(laps_times[[#This Row],[klub]]),"-",laps_times[[#This Row],[klub]])</f>
        <v>JBP</v>
      </c>
      <c r="I55" s="161">
        <f>laps_times[[#This Row],[celk. čas]]</f>
        <v>0.15686574074074075</v>
      </c>
      <c r="J55" s="130" t="str">
        <f>IF(ISBLANK(laps_times[[#This Row],[1]]),"DNF",CONCATENATE(RANK(rounds_cum_time[[#This Row],[1]],rounds_cum_time[1],1),"."))</f>
        <v>34.</v>
      </c>
      <c r="K55" s="130" t="str">
        <f>IF(ISBLANK(laps_times[[#This Row],[2]]),"DNF",CONCATENATE(RANK(rounds_cum_time[[#This Row],[2]],rounds_cum_time[2],1),"."))</f>
        <v>34.</v>
      </c>
      <c r="L55" s="130" t="str">
        <f>IF(ISBLANK(laps_times[[#This Row],[3]]),"DNF",CONCATENATE(RANK(rounds_cum_time[[#This Row],[3]],rounds_cum_time[3],1),"."))</f>
        <v>34.</v>
      </c>
      <c r="M55" s="130" t="str">
        <f>IF(ISBLANK(laps_times[[#This Row],[4]]),"DNF",CONCATENATE(RANK(rounds_cum_time[[#This Row],[4]],rounds_cum_time[4],1),"."))</f>
        <v>37.</v>
      </c>
      <c r="N55" s="130" t="str">
        <f>IF(ISBLANK(laps_times[[#This Row],[5]]),"DNF",CONCATENATE(RANK(rounds_cum_time[[#This Row],[5]],rounds_cum_time[5],1),"."))</f>
        <v>40.</v>
      </c>
      <c r="O55" s="130" t="str">
        <f>IF(ISBLANK(laps_times[[#This Row],[6]]),"DNF",CONCATENATE(RANK(rounds_cum_time[[#This Row],[6]],rounds_cum_time[6],1),"."))</f>
        <v>40.</v>
      </c>
      <c r="P55" s="130" t="str">
        <f>IF(ISBLANK(laps_times[[#This Row],[7]]),"DNF",CONCATENATE(RANK(rounds_cum_time[[#This Row],[7]],rounds_cum_time[7],1),"."))</f>
        <v>41.</v>
      </c>
      <c r="Q55" s="130" t="str">
        <f>IF(ISBLANK(laps_times[[#This Row],[8]]),"DNF",CONCATENATE(RANK(rounds_cum_time[[#This Row],[8]],rounds_cum_time[8],1),"."))</f>
        <v>41.</v>
      </c>
      <c r="R55" s="130" t="str">
        <f>IF(ISBLANK(laps_times[[#This Row],[9]]),"DNF",CONCATENATE(RANK(rounds_cum_time[[#This Row],[9]],rounds_cum_time[9],1),"."))</f>
        <v>41.</v>
      </c>
      <c r="S55" s="130" t="str">
        <f>IF(ISBLANK(laps_times[[#This Row],[10]]),"DNF",CONCATENATE(RANK(rounds_cum_time[[#This Row],[10]],rounds_cum_time[10],1),"."))</f>
        <v>44.</v>
      </c>
      <c r="T55" s="130" t="str">
        <f>IF(ISBLANK(laps_times[[#This Row],[11]]),"DNF",CONCATENATE(RANK(rounds_cum_time[[#This Row],[11]],rounds_cum_time[11],1),"."))</f>
        <v>45.</v>
      </c>
      <c r="U55" s="130" t="str">
        <f>IF(ISBLANK(laps_times[[#This Row],[12]]),"DNF",CONCATENATE(RANK(rounds_cum_time[[#This Row],[12]],rounds_cum_time[12],1),"."))</f>
        <v>47.</v>
      </c>
      <c r="V55" s="130" t="str">
        <f>IF(ISBLANK(laps_times[[#This Row],[13]]),"DNF",CONCATENATE(RANK(rounds_cum_time[[#This Row],[13]],rounds_cum_time[13],1),"."))</f>
        <v>47.</v>
      </c>
      <c r="W55" s="130" t="str">
        <f>IF(ISBLANK(laps_times[[#This Row],[14]]),"DNF",CONCATENATE(RANK(rounds_cum_time[[#This Row],[14]],rounds_cum_time[14],1),"."))</f>
        <v>48.</v>
      </c>
      <c r="X55" s="130" t="str">
        <f>IF(ISBLANK(laps_times[[#This Row],[15]]),"DNF",CONCATENATE(RANK(rounds_cum_time[[#This Row],[15]],rounds_cum_time[15],1),"."))</f>
        <v>50.</v>
      </c>
      <c r="Y55" s="130" t="str">
        <f>IF(ISBLANK(laps_times[[#This Row],[16]]),"DNF",CONCATENATE(RANK(rounds_cum_time[[#This Row],[16]],rounds_cum_time[16],1),"."))</f>
        <v>50.</v>
      </c>
      <c r="Z55" s="130" t="str">
        <f>IF(ISBLANK(laps_times[[#This Row],[17]]),"DNF",CONCATENATE(RANK(rounds_cum_time[[#This Row],[17]],rounds_cum_time[17],1),"."))</f>
        <v>52.</v>
      </c>
      <c r="AA55" s="130" t="str">
        <f>IF(ISBLANK(laps_times[[#This Row],[18]]),"DNF",CONCATENATE(RANK(rounds_cum_time[[#This Row],[18]],rounds_cum_time[18],1),"."))</f>
        <v>53.</v>
      </c>
      <c r="AB55" s="130" t="str">
        <f>IF(ISBLANK(laps_times[[#This Row],[19]]),"DNF",CONCATENATE(RANK(rounds_cum_time[[#This Row],[19]],rounds_cum_time[19],1),"."))</f>
        <v>53.</v>
      </c>
      <c r="AC55" s="130" t="str">
        <f>IF(ISBLANK(laps_times[[#This Row],[20]]),"DNF",CONCATENATE(RANK(rounds_cum_time[[#This Row],[20]],rounds_cum_time[20],1),"."))</f>
        <v>53.</v>
      </c>
      <c r="AD55" s="130" t="str">
        <f>IF(ISBLANK(laps_times[[#This Row],[21]]),"DNF",CONCATENATE(RANK(rounds_cum_time[[#This Row],[21]],rounds_cum_time[21],1),"."))</f>
        <v>53.</v>
      </c>
      <c r="AE55" s="130" t="str">
        <f>IF(ISBLANK(laps_times[[#This Row],[22]]),"DNF",CONCATENATE(RANK(rounds_cum_time[[#This Row],[22]],rounds_cum_time[22],1),"."))</f>
        <v>53.</v>
      </c>
      <c r="AF55" s="130" t="str">
        <f>IF(ISBLANK(laps_times[[#This Row],[23]]),"DNF",CONCATENATE(RANK(rounds_cum_time[[#This Row],[23]],rounds_cum_time[23],1),"."))</f>
        <v>53.</v>
      </c>
      <c r="AG55" s="130" t="str">
        <f>IF(ISBLANK(laps_times[[#This Row],[24]]),"DNF",CONCATENATE(RANK(rounds_cum_time[[#This Row],[24]],rounds_cum_time[24],1),"."))</f>
        <v>53.</v>
      </c>
      <c r="AH55" s="130" t="str">
        <f>IF(ISBLANK(laps_times[[#This Row],[25]]),"DNF",CONCATENATE(RANK(rounds_cum_time[[#This Row],[25]],rounds_cum_time[25],1),"."))</f>
        <v>53.</v>
      </c>
      <c r="AI55" s="130" t="str">
        <f>IF(ISBLANK(laps_times[[#This Row],[26]]),"DNF",CONCATENATE(RANK(rounds_cum_time[[#This Row],[26]],rounds_cum_time[26],1),"."))</f>
        <v>52.</v>
      </c>
      <c r="AJ55" s="130" t="str">
        <f>IF(ISBLANK(laps_times[[#This Row],[27]]),"DNF",CONCATENATE(RANK(rounds_cum_time[[#This Row],[27]],rounds_cum_time[27],1),"."))</f>
        <v>51.</v>
      </c>
      <c r="AK55" s="130" t="str">
        <f>IF(ISBLANK(laps_times[[#This Row],[28]]),"DNF",CONCATENATE(RANK(rounds_cum_time[[#This Row],[28]],rounds_cum_time[28],1),"."))</f>
        <v>51.</v>
      </c>
      <c r="AL55" s="130" t="str">
        <f>IF(ISBLANK(laps_times[[#This Row],[29]]),"DNF",CONCATENATE(RANK(rounds_cum_time[[#This Row],[29]],rounds_cum_time[29],1),"."))</f>
        <v>51.</v>
      </c>
      <c r="AM55" s="130" t="str">
        <f>IF(ISBLANK(laps_times[[#This Row],[30]]),"DNF",CONCATENATE(RANK(rounds_cum_time[[#This Row],[30]],rounds_cum_time[30],1),"."))</f>
        <v>51.</v>
      </c>
      <c r="AN55" s="130" t="str">
        <f>IF(ISBLANK(laps_times[[#This Row],[31]]),"DNF",CONCATENATE(RANK(rounds_cum_time[[#This Row],[31]],rounds_cum_time[31],1),"."))</f>
        <v>51.</v>
      </c>
      <c r="AO55" s="130" t="str">
        <f>IF(ISBLANK(laps_times[[#This Row],[32]]),"DNF",CONCATENATE(RANK(rounds_cum_time[[#This Row],[32]],rounds_cum_time[32],1),"."))</f>
        <v>51.</v>
      </c>
      <c r="AP55" s="130" t="str">
        <f>IF(ISBLANK(laps_times[[#This Row],[33]]),"DNF",CONCATENATE(RANK(rounds_cum_time[[#This Row],[33]],rounds_cum_time[33],1),"."))</f>
        <v>51.</v>
      </c>
      <c r="AQ55" s="130" t="str">
        <f>IF(ISBLANK(laps_times[[#This Row],[34]]),"DNF",CONCATENATE(RANK(rounds_cum_time[[#This Row],[34]],rounds_cum_time[34],1),"."))</f>
        <v>50.</v>
      </c>
      <c r="AR55" s="130" t="str">
        <f>IF(ISBLANK(laps_times[[#This Row],[35]]),"DNF",CONCATENATE(RANK(rounds_cum_time[[#This Row],[35]],rounds_cum_time[35],1),"."))</f>
        <v>50.</v>
      </c>
      <c r="AS55" s="130" t="str">
        <f>IF(ISBLANK(laps_times[[#This Row],[36]]),"DNF",CONCATENATE(RANK(rounds_cum_time[[#This Row],[36]],rounds_cum_time[36],1),"."))</f>
        <v>50.</v>
      </c>
      <c r="AT55" s="130" t="str">
        <f>IF(ISBLANK(laps_times[[#This Row],[37]]),"DNF",CONCATENATE(RANK(rounds_cum_time[[#This Row],[37]],rounds_cum_time[37],1),"."))</f>
        <v>50.</v>
      </c>
      <c r="AU55" s="130" t="str">
        <f>IF(ISBLANK(laps_times[[#This Row],[38]]),"DNF",CONCATENATE(RANK(rounds_cum_time[[#This Row],[38]],rounds_cum_time[38],1),"."))</f>
        <v>49.</v>
      </c>
      <c r="AV55" s="130" t="str">
        <f>IF(ISBLANK(laps_times[[#This Row],[39]]),"DNF",CONCATENATE(RANK(rounds_cum_time[[#This Row],[39]],rounds_cum_time[39],1),"."))</f>
        <v>48.</v>
      </c>
      <c r="AW55" s="130" t="str">
        <f>IF(ISBLANK(laps_times[[#This Row],[40]]),"DNF",CONCATENATE(RANK(rounds_cum_time[[#This Row],[40]],rounds_cum_time[40],1),"."))</f>
        <v>48.</v>
      </c>
      <c r="AX55" s="130" t="str">
        <f>IF(ISBLANK(laps_times[[#This Row],[41]]),"DNF",CONCATENATE(RANK(rounds_cum_time[[#This Row],[41]],rounds_cum_time[41],1),"."))</f>
        <v>49.</v>
      </c>
      <c r="AY55" s="130" t="str">
        <f>IF(ISBLANK(laps_times[[#This Row],[42]]),"DNF",CONCATENATE(RANK(rounds_cum_time[[#This Row],[42]],rounds_cum_time[42],1),"."))</f>
        <v>49.</v>
      </c>
      <c r="AZ55" s="130" t="str">
        <f>IF(ISBLANK(laps_times[[#This Row],[43]]),"DNF",CONCATENATE(RANK(rounds_cum_time[[#This Row],[43]],rounds_cum_time[43],1),"."))</f>
        <v>48.</v>
      </c>
      <c r="BA55" s="130" t="str">
        <f>IF(ISBLANK(laps_times[[#This Row],[44]]),"DNF",CONCATENATE(RANK(rounds_cum_time[[#This Row],[44]],rounds_cum_time[44],1),"."))</f>
        <v>48.</v>
      </c>
      <c r="BB55" s="130" t="str">
        <f>IF(ISBLANK(laps_times[[#This Row],[45]]),"DNF",CONCATENATE(RANK(rounds_cum_time[[#This Row],[45]],rounds_cum_time[45],1),"."))</f>
        <v>50.</v>
      </c>
      <c r="BC55" s="130" t="str">
        <f>IF(ISBLANK(laps_times[[#This Row],[46]]),"DNF",CONCATENATE(RANK(rounds_cum_time[[#This Row],[46]],rounds_cum_time[46],1),"."))</f>
        <v>50.</v>
      </c>
      <c r="BD55" s="130" t="str">
        <f>IF(ISBLANK(laps_times[[#This Row],[47]]),"DNF",CONCATENATE(RANK(rounds_cum_time[[#This Row],[47]],rounds_cum_time[47],1),"."))</f>
        <v>50.</v>
      </c>
      <c r="BE55" s="130" t="str">
        <f>IF(ISBLANK(laps_times[[#This Row],[48]]),"DNF",CONCATENATE(RANK(rounds_cum_time[[#This Row],[48]],rounds_cum_time[48],1),"."))</f>
        <v>51.</v>
      </c>
      <c r="BF55" s="130" t="str">
        <f>IF(ISBLANK(laps_times[[#This Row],[49]]),"DNF",CONCATENATE(RANK(rounds_cum_time[[#This Row],[49]],rounds_cum_time[49],1),"."))</f>
        <v>52.</v>
      </c>
      <c r="BG55" s="130" t="str">
        <f>IF(ISBLANK(laps_times[[#This Row],[50]]),"DNF",CONCATENATE(RANK(rounds_cum_time[[#This Row],[50]],rounds_cum_time[50],1),"."))</f>
        <v>52.</v>
      </c>
      <c r="BH55" s="130" t="str">
        <f>IF(ISBLANK(laps_times[[#This Row],[51]]),"DNF",CONCATENATE(RANK(rounds_cum_time[[#This Row],[51]],rounds_cum_time[51],1),"."))</f>
        <v>52.</v>
      </c>
      <c r="BI55" s="130" t="str">
        <f>IF(ISBLANK(laps_times[[#This Row],[52]]),"DNF",CONCATENATE(RANK(rounds_cum_time[[#This Row],[52]],rounds_cum_time[52],1),"."))</f>
        <v>50.</v>
      </c>
      <c r="BJ55" s="130" t="str">
        <f>IF(ISBLANK(laps_times[[#This Row],[53]]),"DNF",CONCATENATE(RANK(rounds_cum_time[[#This Row],[53]],rounds_cum_time[53],1),"."))</f>
        <v>50.</v>
      </c>
      <c r="BK55" s="130" t="str">
        <f>IF(ISBLANK(laps_times[[#This Row],[54]]),"DNF",CONCATENATE(RANK(rounds_cum_time[[#This Row],[54]],rounds_cum_time[54],1),"."))</f>
        <v>51.</v>
      </c>
      <c r="BL55" s="130" t="str">
        <f>IF(ISBLANK(laps_times[[#This Row],[55]]),"DNF",CONCATENATE(RANK(rounds_cum_time[[#This Row],[55]],rounds_cum_time[55],1),"."))</f>
        <v>51.</v>
      </c>
      <c r="BM55" s="130" t="str">
        <f>IF(ISBLANK(laps_times[[#This Row],[56]]),"DNF",CONCATENATE(RANK(rounds_cum_time[[#This Row],[56]],rounds_cum_time[56],1),"."))</f>
        <v>50.</v>
      </c>
      <c r="BN55" s="130" t="str">
        <f>IF(ISBLANK(laps_times[[#This Row],[57]]),"DNF",CONCATENATE(RANK(rounds_cum_time[[#This Row],[57]],rounds_cum_time[57],1),"."))</f>
        <v>53.</v>
      </c>
      <c r="BO55" s="130" t="str">
        <f>IF(ISBLANK(laps_times[[#This Row],[58]]),"DNF",CONCATENATE(RANK(rounds_cum_time[[#This Row],[58]],rounds_cum_time[58],1),"."))</f>
        <v>54.</v>
      </c>
      <c r="BP55" s="130" t="str">
        <f>IF(ISBLANK(laps_times[[#This Row],[59]]),"DNF",CONCATENATE(RANK(rounds_cum_time[[#This Row],[59]],rounds_cum_time[59],1),"."))</f>
        <v>54.</v>
      </c>
      <c r="BQ55" s="130" t="str">
        <f>IF(ISBLANK(laps_times[[#This Row],[60]]),"DNF",CONCATENATE(RANK(rounds_cum_time[[#This Row],[60]],rounds_cum_time[60],1),"."))</f>
        <v>54.</v>
      </c>
      <c r="BR55" s="130" t="str">
        <f>IF(ISBLANK(laps_times[[#This Row],[61]]),"DNF",CONCATENATE(RANK(rounds_cum_time[[#This Row],[61]],rounds_cum_time[61],1),"."))</f>
        <v>53.</v>
      </c>
      <c r="BS55" s="130" t="str">
        <f>IF(ISBLANK(laps_times[[#This Row],[62]]),"DNF",CONCATENATE(RANK(rounds_cum_time[[#This Row],[62]],rounds_cum_time[62],1),"."))</f>
        <v>52.</v>
      </c>
      <c r="BT55" s="131" t="str">
        <f>IF(ISBLANK(laps_times[[#This Row],[63]]),"DNF",CONCATENATE(RANK(rounds_cum_time[[#This Row],[63]],rounds_cum_time[63],1),"."))</f>
        <v>52.</v>
      </c>
      <c r="BU55" s="131" t="str">
        <f>IF(ISBLANK(laps_times[[#This Row],[64]]),"DNF",CONCATENATE(RANK(rounds_cum_time[[#This Row],[64]],rounds_cum_time[64],1),"."))</f>
        <v>52.</v>
      </c>
    </row>
    <row r="56" spans="2:73" x14ac:dyDescent="0.2">
      <c r="B56" s="124">
        <f>laps_times[[#This Row],[poř]]</f>
        <v>53</v>
      </c>
      <c r="C56" s="129">
        <f>laps_times[[#This Row],[s.č.]]</f>
        <v>29</v>
      </c>
      <c r="D56" s="125" t="str">
        <f>laps_times[[#This Row],[jméno]]</f>
        <v>Fürbach Martin</v>
      </c>
      <c r="E56" s="126">
        <f>laps_times[[#This Row],[roč]]</f>
        <v>1975</v>
      </c>
      <c r="F56" s="126" t="str">
        <f>laps_times[[#This Row],[kat]]</f>
        <v>M40</v>
      </c>
      <c r="G56" s="126">
        <f>laps_times[[#This Row],[poř_kat]]</f>
        <v>19</v>
      </c>
      <c r="H56" s="125" t="str">
        <f>IF(ISBLANK(laps_times[[#This Row],[klub]]),"-",laps_times[[#This Row],[klub]])</f>
        <v>-</v>
      </c>
      <c r="I56" s="161">
        <f>laps_times[[#This Row],[celk. čas]]</f>
        <v>0.1581099537037037</v>
      </c>
      <c r="J56" s="130" t="str">
        <f>IF(ISBLANK(laps_times[[#This Row],[1]]),"DNF",CONCATENATE(RANK(rounds_cum_time[[#This Row],[1]],rounds_cum_time[1],1),"."))</f>
        <v>28.</v>
      </c>
      <c r="K56" s="130" t="str">
        <f>IF(ISBLANK(laps_times[[#This Row],[2]]),"DNF",CONCATENATE(RANK(rounds_cum_time[[#This Row],[2]],rounds_cum_time[2],1),"."))</f>
        <v>33.</v>
      </c>
      <c r="L56" s="130" t="str">
        <f>IF(ISBLANK(laps_times[[#This Row],[3]]),"DNF",CONCATENATE(RANK(rounds_cum_time[[#This Row],[3]],rounds_cum_time[3],1),"."))</f>
        <v>33.</v>
      </c>
      <c r="M56" s="130" t="str">
        <f>IF(ISBLANK(laps_times[[#This Row],[4]]),"DNF",CONCATENATE(RANK(rounds_cum_time[[#This Row],[4]],rounds_cum_time[4],1),"."))</f>
        <v>32.</v>
      </c>
      <c r="N56" s="130" t="str">
        <f>IF(ISBLANK(laps_times[[#This Row],[5]]),"DNF",CONCATENATE(RANK(rounds_cum_time[[#This Row],[5]],rounds_cum_time[5],1),"."))</f>
        <v>32.</v>
      </c>
      <c r="O56" s="130" t="str">
        <f>IF(ISBLANK(laps_times[[#This Row],[6]]),"DNF",CONCATENATE(RANK(rounds_cum_time[[#This Row],[6]],rounds_cum_time[6],1),"."))</f>
        <v>30.</v>
      </c>
      <c r="P56" s="130" t="str">
        <f>IF(ISBLANK(laps_times[[#This Row],[7]]),"DNF",CONCATENATE(RANK(rounds_cum_time[[#This Row],[7]],rounds_cum_time[7],1),"."))</f>
        <v>30.</v>
      </c>
      <c r="Q56" s="130" t="str">
        <f>IF(ISBLANK(laps_times[[#This Row],[8]]),"DNF",CONCATENATE(RANK(rounds_cum_time[[#This Row],[8]],rounds_cum_time[8],1),"."))</f>
        <v>30.</v>
      </c>
      <c r="R56" s="130" t="str">
        <f>IF(ISBLANK(laps_times[[#This Row],[9]]),"DNF",CONCATENATE(RANK(rounds_cum_time[[#This Row],[9]],rounds_cum_time[9],1),"."))</f>
        <v>30.</v>
      </c>
      <c r="S56" s="130" t="str">
        <f>IF(ISBLANK(laps_times[[#This Row],[10]]),"DNF",CONCATENATE(RANK(rounds_cum_time[[#This Row],[10]],rounds_cum_time[10],1),"."))</f>
        <v>30.</v>
      </c>
      <c r="T56" s="130" t="str">
        <f>IF(ISBLANK(laps_times[[#This Row],[11]]),"DNF",CONCATENATE(RANK(rounds_cum_time[[#This Row],[11]],rounds_cum_time[11],1),"."))</f>
        <v>30.</v>
      </c>
      <c r="U56" s="130" t="str">
        <f>IF(ISBLANK(laps_times[[#This Row],[12]]),"DNF",CONCATENATE(RANK(rounds_cum_time[[#This Row],[12]],rounds_cum_time[12],1),"."))</f>
        <v>30.</v>
      </c>
      <c r="V56" s="130" t="str">
        <f>IF(ISBLANK(laps_times[[#This Row],[13]]),"DNF",CONCATENATE(RANK(rounds_cum_time[[#This Row],[13]],rounds_cum_time[13],1),"."))</f>
        <v>29.</v>
      </c>
      <c r="W56" s="130" t="str">
        <f>IF(ISBLANK(laps_times[[#This Row],[14]]),"DNF",CONCATENATE(RANK(rounds_cum_time[[#This Row],[14]],rounds_cum_time[14],1),"."))</f>
        <v>29.</v>
      </c>
      <c r="X56" s="130" t="str">
        <f>IF(ISBLANK(laps_times[[#This Row],[15]]),"DNF",CONCATENATE(RANK(rounds_cum_time[[#This Row],[15]],rounds_cum_time[15],1),"."))</f>
        <v>29.</v>
      </c>
      <c r="Y56" s="130" t="str">
        <f>IF(ISBLANK(laps_times[[#This Row],[16]]),"DNF",CONCATENATE(RANK(rounds_cum_time[[#This Row],[16]],rounds_cum_time[16],1),"."))</f>
        <v>29.</v>
      </c>
      <c r="Z56" s="130" t="str">
        <f>IF(ISBLANK(laps_times[[#This Row],[17]]),"DNF",CONCATENATE(RANK(rounds_cum_time[[#This Row],[17]],rounds_cum_time[17],1),"."))</f>
        <v>29.</v>
      </c>
      <c r="AA56" s="130" t="str">
        <f>IF(ISBLANK(laps_times[[#This Row],[18]]),"DNF",CONCATENATE(RANK(rounds_cum_time[[#This Row],[18]],rounds_cum_time[18],1),"."))</f>
        <v>29.</v>
      </c>
      <c r="AB56" s="130" t="str">
        <f>IF(ISBLANK(laps_times[[#This Row],[19]]),"DNF",CONCATENATE(RANK(rounds_cum_time[[#This Row],[19]],rounds_cum_time[19],1),"."))</f>
        <v>29.</v>
      </c>
      <c r="AC56" s="130" t="str">
        <f>IF(ISBLANK(laps_times[[#This Row],[20]]),"DNF",CONCATENATE(RANK(rounds_cum_time[[#This Row],[20]],rounds_cum_time[20],1),"."))</f>
        <v>29.</v>
      </c>
      <c r="AD56" s="130" t="str">
        <f>IF(ISBLANK(laps_times[[#This Row],[21]]),"DNF",CONCATENATE(RANK(rounds_cum_time[[#This Row],[21]],rounds_cum_time[21],1),"."))</f>
        <v>29.</v>
      </c>
      <c r="AE56" s="130" t="str">
        <f>IF(ISBLANK(laps_times[[#This Row],[22]]),"DNF",CONCATENATE(RANK(rounds_cum_time[[#This Row],[22]],rounds_cum_time[22],1),"."))</f>
        <v>29.</v>
      </c>
      <c r="AF56" s="130" t="str">
        <f>IF(ISBLANK(laps_times[[#This Row],[23]]),"DNF",CONCATENATE(RANK(rounds_cum_time[[#This Row],[23]],rounds_cum_time[23],1),"."))</f>
        <v>29.</v>
      </c>
      <c r="AG56" s="130" t="str">
        <f>IF(ISBLANK(laps_times[[#This Row],[24]]),"DNF",CONCATENATE(RANK(rounds_cum_time[[#This Row],[24]],rounds_cum_time[24],1),"."))</f>
        <v>29.</v>
      </c>
      <c r="AH56" s="130" t="str">
        <f>IF(ISBLANK(laps_times[[#This Row],[25]]),"DNF",CONCATENATE(RANK(rounds_cum_time[[#This Row],[25]],rounds_cum_time[25],1),"."))</f>
        <v>30.</v>
      </c>
      <c r="AI56" s="130" t="str">
        <f>IF(ISBLANK(laps_times[[#This Row],[26]]),"DNF",CONCATENATE(RANK(rounds_cum_time[[#This Row],[26]],rounds_cum_time[26],1),"."))</f>
        <v>30.</v>
      </c>
      <c r="AJ56" s="130" t="str">
        <f>IF(ISBLANK(laps_times[[#This Row],[27]]),"DNF",CONCATENATE(RANK(rounds_cum_time[[#This Row],[27]],rounds_cum_time[27],1),"."))</f>
        <v>31.</v>
      </c>
      <c r="AK56" s="130" t="str">
        <f>IF(ISBLANK(laps_times[[#This Row],[28]]),"DNF",CONCATENATE(RANK(rounds_cum_time[[#This Row],[28]],rounds_cum_time[28],1),"."))</f>
        <v>31.</v>
      </c>
      <c r="AL56" s="130" t="str">
        <f>IF(ISBLANK(laps_times[[#This Row],[29]]),"DNF",CONCATENATE(RANK(rounds_cum_time[[#This Row],[29]],rounds_cum_time[29],1),"."))</f>
        <v>31.</v>
      </c>
      <c r="AM56" s="130" t="str">
        <f>IF(ISBLANK(laps_times[[#This Row],[30]]),"DNF",CONCATENATE(RANK(rounds_cum_time[[#This Row],[30]],rounds_cum_time[30],1),"."))</f>
        <v>31.</v>
      </c>
      <c r="AN56" s="130" t="str">
        <f>IF(ISBLANK(laps_times[[#This Row],[31]]),"DNF",CONCATENATE(RANK(rounds_cum_time[[#This Row],[31]],rounds_cum_time[31],1),"."))</f>
        <v>31.</v>
      </c>
      <c r="AO56" s="130" t="str">
        <f>IF(ISBLANK(laps_times[[#This Row],[32]]),"DNF",CONCATENATE(RANK(rounds_cum_time[[#This Row],[32]],rounds_cum_time[32],1),"."))</f>
        <v>31.</v>
      </c>
      <c r="AP56" s="130" t="str">
        <f>IF(ISBLANK(laps_times[[#This Row],[33]]),"DNF",CONCATENATE(RANK(rounds_cum_time[[#This Row],[33]],rounds_cum_time[33],1),"."))</f>
        <v>30.</v>
      </c>
      <c r="AQ56" s="130" t="str">
        <f>IF(ISBLANK(laps_times[[#This Row],[34]]),"DNF",CONCATENATE(RANK(rounds_cum_time[[#This Row],[34]],rounds_cum_time[34],1),"."))</f>
        <v>30.</v>
      </c>
      <c r="AR56" s="130" t="str">
        <f>IF(ISBLANK(laps_times[[#This Row],[35]]),"DNF",CONCATENATE(RANK(rounds_cum_time[[#This Row],[35]],rounds_cum_time[35],1),"."))</f>
        <v>30.</v>
      </c>
      <c r="AS56" s="130" t="str">
        <f>IF(ISBLANK(laps_times[[#This Row],[36]]),"DNF",CONCATENATE(RANK(rounds_cum_time[[#This Row],[36]],rounds_cum_time[36],1),"."))</f>
        <v>30.</v>
      </c>
      <c r="AT56" s="130" t="str">
        <f>IF(ISBLANK(laps_times[[#This Row],[37]]),"DNF",CONCATENATE(RANK(rounds_cum_time[[#This Row],[37]],rounds_cum_time[37],1),"."))</f>
        <v>30.</v>
      </c>
      <c r="AU56" s="130" t="str">
        <f>IF(ISBLANK(laps_times[[#This Row],[38]]),"DNF",CONCATENATE(RANK(rounds_cum_time[[#This Row],[38]],rounds_cum_time[38],1),"."))</f>
        <v>30.</v>
      </c>
      <c r="AV56" s="130" t="str">
        <f>IF(ISBLANK(laps_times[[#This Row],[39]]),"DNF",CONCATENATE(RANK(rounds_cum_time[[#This Row],[39]],rounds_cum_time[39],1),"."))</f>
        <v>32.</v>
      </c>
      <c r="AW56" s="130" t="str">
        <f>IF(ISBLANK(laps_times[[#This Row],[40]]),"DNF",CONCATENATE(RANK(rounds_cum_time[[#This Row],[40]],rounds_cum_time[40],1),"."))</f>
        <v>35.</v>
      </c>
      <c r="AX56" s="130" t="str">
        <f>IF(ISBLANK(laps_times[[#This Row],[41]]),"DNF",CONCATENATE(RANK(rounds_cum_time[[#This Row],[41]],rounds_cum_time[41],1),"."))</f>
        <v>37.</v>
      </c>
      <c r="AY56" s="130" t="str">
        <f>IF(ISBLANK(laps_times[[#This Row],[42]]),"DNF",CONCATENATE(RANK(rounds_cum_time[[#This Row],[42]],rounds_cum_time[42],1),"."))</f>
        <v>37.</v>
      </c>
      <c r="AZ56" s="130" t="str">
        <f>IF(ISBLANK(laps_times[[#This Row],[43]]),"DNF",CONCATENATE(RANK(rounds_cum_time[[#This Row],[43]],rounds_cum_time[43],1),"."))</f>
        <v>38.</v>
      </c>
      <c r="BA56" s="130" t="str">
        <f>IF(ISBLANK(laps_times[[#This Row],[44]]),"DNF",CONCATENATE(RANK(rounds_cum_time[[#This Row],[44]],rounds_cum_time[44],1),"."))</f>
        <v>38.</v>
      </c>
      <c r="BB56" s="130" t="str">
        <f>IF(ISBLANK(laps_times[[#This Row],[45]]),"DNF",CONCATENATE(RANK(rounds_cum_time[[#This Row],[45]],rounds_cum_time[45],1),"."))</f>
        <v>40.</v>
      </c>
      <c r="BC56" s="130" t="str">
        <f>IF(ISBLANK(laps_times[[#This Row],[46]]),"DNF",CONCATENATE(RANK(rounds_cum_time[[#This Row],[46]],rounds_cum_time[46],1),"."))</f>
        <v>40.</v>
      </c>
      <c r="BD56" s="130" t="str">
        <f>IF(ISBLANK(laps_times[[#This Row],[47]]),"DNF",CONCATENATE(RANK(rounds_cum_time[[#This Row],[47]],rounds_cum_time[47],1),"."))</f>
        <v>40.</v>
      </c>
      <c r="BE56" s="130" t="str">
        <f>IF(ISBLANK(laps_times[[#This Row],[48]]),"DNF",CONCATENATE(RANK(rounds_cum_time[[#This Row],[48]],rounds_cum_time[48],1),"."))</f>
        <v>41.</v>
      </c>
      <c r="BF56" s="130" t="str">
        <f>IF(ISBLANK(laps_times[[#This Row],[49]]),"DNF",CONCATENATE(RANK(rounds_cum_time[[#This Row],[49]],rounds_cum_time[49],1),"."))</f>
        <v>43.</v>
      </c>
      <c r="BG56" s="130" t="str">
        <f>IF(ISBLANK(laps_times[[#This Row],[50]]),"DNF",CONCATENATE(RANK(rounds_cum_time[[#This Row],[50]],rounds_cum_time[50],1),"."))</f>
        <v>43.</v>
      </c>
      <c r="BH56" s="130" t="str">
        <f>IF(ISBLANK(laps_times[[#This Row],[51]]),"DNF",CONCATENATE(RANK(rounds_cum_time[[#This Row],[51]],rounds_cum_time[51],1),"."))</f>
        <v>43.</v>
      </c>
      <c r="BI56" s="130" t="str">
        <f>IF(ISBLANK(laps_times[[#This Row],[52]]),"DNF",CONCATENATE(RANK(rounds_cum_time[[#This Row],[52]],rounds_cum_time[52],1),"."))</f>
        <v>44.</v>
      </c>
      <c r="BJ56" s="130" t="str">
        <f>IF(ISBLANK(laps_times[[#This Row],[53]]),"DNF",CONCATENATE(RANK(rounds_cum_time[[#This Row],[53]],rounds_cum_time[53],1),"."))</f>
        <v>45.</v>
      </c>
      <c r="BK56" s="130" t="str">
        <f>IF(ISBLANK(laps_times[[#This Row],[54]]),"DNF",CONCATENATE(RANK(rounds_cum_time[[#This Row],[54]],rounds_cum_time[54],1),"."))</f>
        <v>46.</v>
      </c>
      <c r="BL56" s="130" t="str">
        <f>IF(ISBLANK(laps_times[[#This Row],[55]]),"DNF",CONCATENATE(RANK(rounds_cum_time[[#This Row],[55]],rounds_cum_time[55],1),"."))</f>
        <v>46.</v>
      </c>
      <c r="BM56" s="130" t="str">
        <f>IF(ISBLANK(laps_times[[#This Row],[56]]),"DNF",CONCATENATE(RANK(rounds_cum_time[[#This Row],[56]],rounds_cum_time[56],1),"."))</f>
        <v>46.</v>
      </c>
      <c r="BN56" s="130" t="str">
        <f>IF(ISBLANK(laps_times[[#This Row],[57]]),"DNF",CONCATENATE(RANK(rounds_cum_time[[#This Row],[57]],rounds_cum_time[57],1),"."))</f>
        <v>47.</v>
      </c>
      <c r="BO56" s="130" t="str">
        <f>IF(ISBLANK(laps_times[[#This Row],[58]]),"DNF",CONCATENATE(RANK(rounds_cum_time[[#This Row],[58]],rounds_cum_time[58],1),"."))</f>
        <v>48.</v>
      </c>
      <c r="BP56" s="130" t="str">
        <f>IF(ISBLANK(laps_times[[#This Row],[59]]),"DNF",CONCATENATE(RANK(rounds_cum_time[[#This Row],[59]],rounds_cum_time[59],1),"."))</f>
        <v>49.</v>
      </c>
      <c r="BQ56" s="130" t="str">
        <f>IF(ISBLANK(laps_times[[#This Row],[60]]),"DNF",CONCATENATE(RANK(rounds_cum_time[[#This Row],[60]],rounds_cum_time[60],1),"."))</f>
        <v>53.</v>
      </c>
      <c r="BR56" s="130" t="str">
        <f>IF(ISBLANK(laps_times[[#This Row],[61]]),"DNF",CONCATENATE(RANK(rounds_cum_time[[#This Row],[61]],rounds_cum_time[61],1),"."))</f>
        <v>54.</v>
      </c>
      <c r="BS56" s="130" t="str">
        <f>IF(ISBLANK(laps_times[[#This Row],[62]]),"DNF",CONCATENATE(RANK(rounds_cum_time[[#This Row],[62]],rounds_cum_time[62],1),"."))</f>
        <v>54.</v>
      </c>
      <c r="BT56" s="131" t="str">
        <f>IF(ISBLANK(laps_times[[#This Row],[63]]),"DNF",CONCATENATE(RANK(rounds_cum_time[[#This Row],[63]],rounds_cum_time[63],1),"."))</f>
        <v>53.</v>
      </c>
      <c r="BU56" s="131" t="str">
        <f>IF(ISBLANK(laps_times[[#This Row],[64]]),"DNF",CONCATENATE(RANK(rounds_cum_time[[#This Row],[64]],rounds_cum_time[64],1),"."))</f>
        <v>53.</v>
      </c>
    </row>
    <row r="57" spans="2:73" x14ac:dyDescent="0.2">
      <c r="B57" s="124">
        <f>laps_times[[#This Row],[poř]]</f>
        <v>54</v>
      </c>
      <c r="C57" s="129">
        <f>laps_times[[#This Row],[s.č.]]</f>
        <v>69</v>
      </c>
      <c r="D57" s="125" t="str">
        <f>laps_times[[#This Row],[jméno]]</f>
        <v>Maršík Miloš</v>
      </c>
      <c r="E57" s="126">
        <f>laps_times[[#This Row],[roč]]</f>
        <v>1966</v>
      </c>
      <c r="F57" s="126" t="str">
        <f>laps_times[[#This Row],[kat]]</f>
        <v>M50</v>
      </c>
      <c r="G57" s="126">
        <f>laps_times[[#This Row],[poř_kat]]</f>
        <v>11</v>
      </c>
      <c r="H57" s="125" t="str">
        <f>IF(ISBLANK(laps_times[[#This Row],[klub]]),"-",laps_times[[#This Row],[klub]])</f>
        <v>TC Dvořák</v>
      </c>
      <c r="I57" s="161">
        <f>laps_times[[#This Row],[celk. čas]]</f>
        <v>0.15892361111111111</v>
      </c>
      <c r="J57" s="130" t="str">
        <f>IF(ISBLANK(laps_times[[#This Row],[1]]),"DNF",CONCATENATE(RANK(rounds_cum_time[[#This Row],[1]],rounds_cum_time[1],1),"."))</f>
        <v>52.</v>
      </c>
      <c r="K57" s="130" t="str">
        <f>IF(ISBLANK(laps_times[[#This Row],[2]]),"DNF",CONCATENATE(RANK(rounds_cum_time[[#This Row],[2]],rounds_cum_time[2],1),"."))</f>
        <v>53.</v>
      </c>
      <c r="L57" s="130" t="str">
        <f>IF(ISBLANK(laps_times[[#This Row],[3]]),"DNF",CONCATENATE(RANK(rounds_cum_time[[#This Row],[3]],rounds_cum_time[3],1),"."))</f>
        <v>53.</v>
      </c>
      <c r="M57" s="130" t="str">
        <f>IF(ISBLANK(laps_times[[#This Row],[4]]),"DNF",CONCATENATE(RANK(rounds_cum_time[[#This Row],[4]],rounds_cum_time[4],1),"."))</f>
        <v>54.</v>
      </c>
      <c r="N57" s="130" t="str">
        <f>IF(ISBLANK(laps_times[[#This Row],[5]]),"DNF",CONCATENATE(RANK(rounds_cum_time[[#This Row],[5]],rounds_cum_time[5],1),"."))</f>
        <v>55.</v>
      </c>
      <c r="O57" s="130" t="str">
        <f>IF(ISBLANK(laps_times[[#This Row],[6]]),"DNF",CONCATENATE(RANK(rounds_cum_time[[#This Row],[6]],rounds_cum_time[6],1),"."))</f>
        <v>56.</v>
      </c>
      <c r="P57" s="130" t="str">
        <f>IF(ISBLANK(laps_times[[#This Row],[7]]),"DNF",CONCATENATE(RANK(rounds_cum_time[[#This Row],[7]],rounds_cum_time[7],1),"."))</f>
        <v>58.</v>
      </c>
      <c r="Q57" s="130" t="str">
        <f>IF(ISBLANK(laps_times[[#This Row],[8]]),"DNF",CONCATENATE(RANK(rounds_cum_time[[#This Row],[8]],rounds_cum_time[8],1),"."))</f>
        <v>60.</v>
      </c>
      <c r="R57" s="130" t="str">
        <f>IF(ISBLANK(laps_times[[#This Row],[9]]),"DNF",CONCATENATE(RANK(rounds_cum_time[[#This Row],[9]],rounds_cum_time[9],1),"."))</f>
        <v>59.</v>
      </c>
      <c r="S57" s="130" t="str">
        <f>IF(ISBLANK(laps_times[[#This Row],[10]]),"DNF",CONCATENATE(RANK(rounds_cum_time[[#This Row],[10]],rounds_cum_time[10],1),"."))</f>
        <v>59.</v>
      </c>
      <c r="T57" s="130" t="str">
        <f>IF(ISBLANK(laps_times[[#This Row],[11]]),"DNF",CONCATENATE(RANK(rounds_cum_time[[#This Row],[11]],rounds_cum_time[11],1),"."))</f>
        <v>60.</v>
      </c>
      <c r="U57" s="130" t="str">
        <f>IF(ISBLANK(laps_times[[#This Row],[12]]),"DNF",CONCATENATE(RANK(rounds_cum_time[[#This Row],[12]],rounds_cum_time[12],1),"."))</f>
        <v>62.</v>
      </c>
      <c r="V57" s="130" t="str">
        <f>IF(ISBLANK(laps_times[[#This Row],[13]]),"DNF",CONCATENATE(RANK(rounds_cum_time[[#This Row],[13]],rounds_cum_time[13],1),"."))</f>
        <v>60.</v>
      </c>
      <c r="W57" s="130" t="str">
        <f>IF(ISBLANK(laps_times[[#This Row],[14]]),"DNF",CONCATENATE(RANK(rounds_cum_time[[#This Row],[14]],rounds_cum_time[14],1),"."))</f>
        <v>61.</v>
      </c>
      <c r="X57" s="130" t="str">
        <f>IF(ISBLANK(laps_times[[#This Row],[15]]),"DNF",CONCATENATE(RANK(rounds_cum_time[[#This Row],[15]],rounds_cum_time[15],1),"."))</f>
        <v>59.</v>
      </c>
      <c r="Y57" s="130" t="str">
        <f>IF(ISBLANK(laps_times[[#This Row],[16]]),"DNF",CONCATENATE(RANK(rounds_cum_time[[#This Row],[16]],rounds_cum_time[16],1),"."))</f>
        <v>61.</v>
      </c>
      <c r="Z57" s="130" t="str">
        <f>IF(ISBLANK(laps_times[[#This Row],[17]]),"DNF",CONCATENATE(RANK(rounds_cum_time[[#This Row],[17]],rounds_cum_time[17],1),"."))</f>
        <v>62.</v>
      </c>
      <c r="AA57" s="130" t="str">
        <f>IF(ISBLANK(laps_times[[#This Row],[18]]),"DNF",CONCATENATE(RANK(rounds_cum_time[[#This Row],[18]],rounds_cum_time[18],1),"."))</f>
        <v>62.</v>
      </c>
      <c r="AB57" s="130" t="str">
        <f>IF(ISBLANK(laps_times[[#This Row],[19]]),"DNF",CONCATENATE(RANK(rounds_cum_time[[#This Row],[19]],rounds_cum_time[19],1),"."))</f>
        <v>61.</v>
      </c>
      <c r="AC57" s="130" t="str">
        <f>IF(ISBLANK(laps_times[[#This Row],[20]]),"DNF",CONCATENATE(RANK(rounds_cum_time[[#This Row],[20]],rounds_cum_time[20],1),"."))</f>
        <v>61.</v>
      </c>
      <c r="AD57" s="130" t="str">
        <f>IF(ISBLANK(laps_times[[#This Row],[21]]),"DNF",CONCATENATE(RANK(rounds_cum_time[[#This Row],[21]],rounds_cum_time[21],1),"."))</f>
        <v>61.</v>
      </c>
      <c r="AE57" s="130" t="str">
        <f>IF(ISBLANK(laps_times[[#This Row],[22]]),"DNF",CONCATENATE(RANK(rounds_cum_time[[#This Row],[22]],rounds_cum_time[22],1),"."))</f>
        <v>61.</v>
      </c>
      <c r="AF57" s="130" t="str">
        <f>IF(ISBLANK(laps_times[[#This Row],[23]]),"DNF",CONCATENATE(RANK(rounds_cum_time[[#This Row],[23]],rounds_cum_time[23],1),"."))</f>
        <v>61.</v>
      </c>
      <c r="AG57" s="130" t="str">
        <f>IF(ISBLANK(laps_times[[#This Row],[24]]),"DNF",CONCATENATE(RANK(rounds_cum_time[[#This Row],[24]],rounds_cum_time[24],1),"."))</f>
        <v>60.</v>
      </c>
      <c r="AH57" s="130" t="str">
        <f>IF(ISBLANK(laps_times[[#This Row],[25]]),"DNF",CONCATENATE(RANK(rounds_cum_time[[#This Row],[25]],rounds_cum_time[25],1),"."))</f>
        <v>60.</v>
      </c>
      <c r="AI57" s="130" t="str">
        <f>IF(ISBLANK(laps_times[[#This Row],[26]]),"DNF",CONCATENATE(RANK(rounds_cum_time[[#This Row],[26]],rounds_cum_time[26],1),"."))</f>
        <v>59.</v>
      </c>
      <c r="AJ57" s="130" t="str">
        <f>IF(ISBLANK(laps_times[[#This Row],[27]]),"DNF",CONCATENATE(RANK(rounds_cum_time[[#This Row],[27]],rounds_cum_time[27],1),"."))</f>
        <v>60.</v>
      </c>
      <c r="AK57" s="130" t="str">
        <f>IF(ISBLANK(laps_times[[#This Row],[28]]),"DNF",CONCATENATE(RANK(rounds_cum_time[[#This Row],[28]],rounds_cum_time[28],1),"."))</f>
        <v>59.</v>
      </c>
      <c r="AL57" s="130" t="str">
        <f>IF(ISBLANK(laps_times[[#This Row],[29]]),"DNF",CONCATENATE(RANK(rounds_cum_time[[#This Row],[29]],rounds_cum_time[29],1),"."))</f>
        <v>60.</v>
      </c>
      <c r="AM57" s="130" t="str">
        <f>IF(ISBLANK(laps_times[[#This Row],[30]]),"DNF",CONCATENATE(RANK(rounds_cum_time[[#This Row],[30]],rounds_cum_time[30],1),"."))</f>
        <v>60.</v>
      </c>
      <c r="AN57" s="130" t="str">
        <f>IF(ISBLANK(laps_times[[#This Row],[31]]),"DNF",CONCATENATE(RANK(rounds_cum_time[[#This Row],[31]],rounds_cum_time[31],1),"."))</f>
        <v>61.</v>
      </c>
      <c r="AO57" s="130" t="str">
        <f>IF(ISBLANK(laps_times[[#This Row],[32]]),"DNF",CONCATENATE(RANK(rounds_cum_time[[#This Row],[32]],rounds_cum_time[32],1),"."))</f>
        <v>60.</v>
      </c>
      <c r="AP57" s="130" t="str">
        <f>IF(ISBLANK(laps_times[[#This Row],[33]]),"DNF",CONCATENATE(RANK(rounds_cum_time[[#This Row],[33]],rounds_cum_time[33],1),"."))</f>
        <v>61.</v>
      </c>
      <c r="AQ57" s="130" t="str">
        <f>IF(ISBLANK(laps_times[[#This Row],[34]]),"DNF",CONCATENATE(RANK(rounds_cum_time[[#This Row],[34]],rounds_cum_time[34],1),"."))</f>
        <v>61.</v>
      </c>
      <c r="AR57" s="130" t="str">
        <f>IF(ISBLANK(laps_times[[#This Row],[35]]),"DNF",CONCATENATE(RANK(rounds_cum_time[[#This Row],[35]],rounds_cum_time[35],1),"."))</f>
        <v>62.</v>
      </c>
      <c r="AS57" s="130" t="str">
        <f>IF(ISBLANK(laps_times[[#This Row],[36]]),"DNF",CONCATENATE(RANK(rounds_cum_time[[#This Row],[36]],rounds_cum_time[36],1),"."))</f>
        <v>61.</v>
      </c>
      <c r="AT57" s="130" t="str">
        <f>IF(ISBLANK(laps_times[[#This Row],[37]]),"DNF",CONCATENATE(RANK(rounds_cum_time[[#This Row],[37]],rounds_cum_time[37],1),"."))</f>
        <v>61.</v>
      </c>
      <c r="AU57" s="130" t="str">
        <f>IF(ISBLANK(laps_times[[#This Row],[38]]),"DNF",CONCATENATE(RANK(rounds_cum_time[[#This Row],[38]],rounds_cum_time[38],1),"."))</f>
        <v>60.</v>
      </c>
      <c r="AV57" s="130" t="str">
        <f>IF(ISBLANK(laps_times[[#This Row],[39]]),"DNF",CONCATENATE(RANK(rounds_cum_time[[#This Row],[39]],rounds_cum_time[39],1),"."))</f>
        <v>60.</v>
      </c>
      <c r="AW57" s="130" t="str">
        <f>IF(ISBLANK(laps_times[[#This Row],[40]]),"DNF",CONCATENATE(RANK(rounds_cum_time[[#This Row],[40]],rounds_cum_time[40],1),"."))</f>
        <v>59.</v>
      </c>
      <c r="AX57" s="130" t="str">
        <f>IF(ISBLANK(laps_times[[#This Row],[41]]),"DNF",CONCATENATE(RANK(rounds_cum_time[[#This Row],[41]],rounds_cum_time[41],1),"."))</f>
        <v>60.</v>
      </c>
      <c r="AY57" s="130" t="str">
        <f>IF(ISBLANK(laps_times[[#This Row],[42]]),"DNF",CONCATENATE(RANK(rounds_cum_time[[#This Row],[42]],rounds_cum_time[42],1),"."))</f>
        <v>58.</v>
      </c>
      <c r="AZ57" s="130" t="str">
        <f>IF(ISBLANK(laps_times[[#This Row],[43]]),"DNF",CONCATENATE(RANK(rounds_cum_time[[#This Row],[43]],rounds_cum_time[43],1),"."))</f>
        <v>58.</v>
      </c>
      <c r="BA57" s="130" t="str">
        <f>IF(ISBLANK(laps_times[[#This Row],[44]]),"DNF",CONCATENATE(RANK(rounds_cum_time[[#This Row],[44]],rounds_cum_time[44],1),"."))</f>
        <v>58.</v>
      </c>
      <c r="BB57" s="130" t="str">
        <f>IF(ISBLANK(laps_times[[#This Row],[45]]),"DNF",CONCATENATE(RANK(rounds_cum_time[[#This Row],[45]],rounds_cum_time[45],1),"."))</f>
        <v>57.</v>
      </c>
      <c r="BC57" s="130" t="str">
        <f>IF(ISBLANK(laps_times[[#This Row],[46]]),"DNF",CONCATENATE(RANK(rounds_cum_time[[#This Row],[46]],rounds_cum_time[46],1),"."))</f>
        <v>57.</v>
      </c>
      <c r="BD57" s="130" t="str">
        <f>IF(ISBLANK(laps_times[[#This Row],[47]]),"DNF",CONCATENATE(RANK(rounds_cum_time[[#This Row],[47]],rounds_cum_time[47],1),"."))</f>
        <v>57.</v>
      </c>
      <c r="BE57" s="130" t="str">
        <f>IF(ISBLANK(laps_times[[#This Row],[48]]),"DNF",CONCATENATE(RANK(rounds_cum_time[[#This Row],[48]],rounds_cum_time[48],1),"."))</f>
        <v>57.</v>
      </c>
      <c r="BF57" s="130" t="str">
        <f>IF(ISBLANK(laps_times[[#This Row],[49]]),"DNF",CONCATENATE(RANK(rounds_cum_time[[#This Row],[49]],rounds_cum_time[49],1),"."))</f>
        <v>57.</v>
      </c>
      <c r="BG57" s="130" t="str">
        <f>IF(ISBLANK(laps_times[[#This Row],[50]]),"DNF",CONCATENATE(RANK(rounds_cum_time[[#This Row],[50]],rounds_cum_time[50],1),"."))</f>
        <v>57.</v>
      </c>
      <c r="BH57" s="130" t="str">
        <f>IF(ISBLANK(laps_times[[#This Row],[51]]),"DNF",CONCATENATE(RANK(rounds_cum_time[[#This Row],[51]],rounds_cum_time[51],1),"."))</f>
        <v>57.</v>
      </c>
      <c r="BI57" s="130" t="str">
        <f>IF(ISBLANK(laps_times[[#This Row],[52]]),"DNF",CONCATENATE(RANK(rounds_cum_time[[#This Row],[52]],rounds_cum_time[52],1),"."))</f>
        <v>56.</v>
      </c>
      <c r="BJ57" s="130" t="str">
        <f>IF(ISBLANK(laps_times[[#This Row],[53]]),"DNF",CONCATENATE(RANK(rounds_cum_time[[#This Row],[53]],rounds_cum_time[53],1),"."))</f>
        <v>56.</v>
      </c>
      <c r="BK57" s="130" t="str">
        <f>IF(ISBLANK(laps_times[[#This Row],[54]]),"DNF",CONCATENATE(RANK(rounds_cum_time[[#This Row],[54]],rounds_cum_time[54],1),"."))</f>
        <v>56.</v>
      </c>
      <c r="BL57" s="130" t="str">
        <f>IF(ISBLANK(laps_times[[#This Row],[55]]),"DNF",CONCATENATE(RANK(rounds_cum_time[[#This Row],[55]],rounds_cum_time[55],1),"."))</f>
        <v>56.</v>
      </c>
      <c r="BM57" s="130" t="str">
        <f>IF(ISBLANK(laps_times[[#This Row],[56]]),"DNF",CONCATENATE(RANK(rounds_cum_time[[#This Row],[56]],rounds_cum_time[56],1),"."))</f>
        <v>56.</v>
      </c>
      <c r="BN57" s="130" t="str">
        <f>IF(ISBLANK(laps_times[[#This Row],[57]]),"DNF",CONCATENATE(RANK(rounds_cum_time[[#This Row],[57]],rounds_cum_time[57],1),"."))</f>
        <v>55.</v>
      </c>
      <c r="BO57" s="130" t="str">
        <f>IF(ISBLANK(laps_times[[#This Row],[58]]),"DNF",CONCATENATE(RANK(rounds_cum_time[[#This Row],[58]],rounds_cum_time[58],1),"."))</f>
        <v>55.</v>
      </c>
      <c r="BP57" s="130" t="str">
        <f>IF(ISBLANK(laps_times[[#This Row],[59]]),"DNF",CONCATENATE(RANK(rounds_cum_time[[#This Row],[59]],rounds_cum_time[59],1),"."))</f>
        <v>55.</v>
      </c>
      <c r="BQ57" s="130" t="str">
        <f>IF(ISBLANK(laps_times[[#This Row],[60]]),"DNF",CONCATENATE(RANK(rounds_cum_time[[#This Row],[60]],rounds_cum_time[60],1),"."))</f>
        <v>55.</v>
      </c>
      <c r="BR57" s="130" t="str">
        <f>IF(ISBLANK(laps_times[[#This Row],[61]]),"DNF",CONCATENATE(RANK(rounds_cum_time[[#This Row],[61]],rounds_cum_time[61],1),"."))</f>
        <v>55.</v>
      </c>
      <c r="BS57" s="130" t="str">
        <f>IF(ISBLANK(laps_times[[#This Row],[62]]),"DNF",CONCATENATE(RANK(rounds_cum_time[[#This Row],[62]],rounds_cum_time[62],1),"."))</f>
        <v>55.</v>
      </c>
      <c r="BT57" s="131" t="str">
        <f>IF(ISBLANK(laps_times[[#This Row],[63]]),"DNF",CONCATENATE(RANK(rounds_cum_time[[#This Row],[63]],rounds_cum_time[63],1),"."))</f>
        <v>54.</v>
      </c>
      <c r="BU57" s="131" t="str">
        <f>IF(ISBLANK(laps_times[[#This Row],[64]]),"DNF",CONCATENATE(RANK(rounds_cum_time[[#This Row],[64]],rounds_cum_time[64],1),"."))</f>
        <v>54.</v>
      </c>
    </row>
    <row r="58" spans="2:73" x14ac:dyDescent="0.2">
      <c r="B58" s="124">
        <f>laps_times[[#This Row],[poř]]</f>
        <v>55</v>
      </c>
      <c r="C58" s="129">
        <f>laps_times[[#This Row],[s.č.]]</f>
        <v>88</v>
      </c>
      <c r="D58" s="125" t="str">
        <f>laps_times[[#This Row],[jméno]]</f>
        <v>Pillar Ladislav</v>
      </c>
      <c r="E58" s="126">
        <f>laps_times[[#This Row],[roč]]</f>
        <v>1952</v>
      </c>
      <c r="F58" s="126" t="str">
        <f>laps_times[[#This Row],[kat]]</f>
        <v>M60</v>
      </c>
      <c r="G58" s="126">
        <f>laps_times[[#This Row],[poř_kat]]</f>
        <v>2</v>
      </c>
      <c r="H58" s="125" t="str">
        <f>IF(ISBLANK(laps_times[[#This Row],[klub]]),"-",laps_times[[#This Row],[klub]])</f>
        <v>DTJ Lomnice</v>
      </c>
      <c r="I58" s="161">
        <f>laps_times[[#This Row],[celk. čas]]</f>
        <v>0.16029166666666667</v>
      </c>
      <c r="J58" s="130" t="str">
        <f>IF(ISBLANK(laps_times[[#This Row],[1]]),"DNF",CONCATENATE(RANK(rounds_cum_time[[#This Row],[1]],rounds_cum_time[1],1),"."))</f>
        <v>43.</v>
      </c>
      <c r="K58" s="130" t="str">
        <f>IF(ISBLANK(laps_times[[#This Row],[2]]),"DNF",CONCATENATE(RANK(rounds_cum_time[[#This Row],[2]],rounds_cum_time[2],1),"."))</f>
        <v>44.</v>
      </c>
      <c r="L58" s="130" t="str">
        <f>IF(ISBLANK(laps_times[[#This Row],[3]]),"DNF",CONCATENATE(RANK(rounds_cum_time[[#This Row],[3]],rounds_cum_time[3],1),"."))</f>
        <v>45.</v>
      </c>
      <c r="M58" s="130" t="str">
        <f>IF(ISBLANK(laps_times[[#This Row],[4]]),"DNF",CONCATENATE(RANK(rounds_cum_time[[#This Row],[4]],rounds_cum_time[4],1),"."))</f>
        <v>43.</v>
      </c>
      <c r="N58" s="130" t="str">
        <f>IF(ISBLANK(laps_times[[#This Row],[5]]),"DNF",CONCATENATE(RANK(rounds_cum_time[[#This Row],[5]],rounds_cum_time[5],1),"."))</f>
        <v>44.</v>
      </c>
      <c r="O58" s="130" t="str">
        <f>IF(ISBLANK(laps_times[[#This Row],[6]]),"DNF",CONCATENATE(RANK(rounds_cum_time[[#This Row],[6]],rounds_cum_time[6],1),"."))</f>
        <v>44.</v>
      </c>
      <c r="P58" s="130" t="str">
        <f>IF(ISBLANK(laps_times[[#This Row],[7]]),"DNF",CONCATENATE(RANK(rounds_cum_time[[#This Row],[7]],rounds_cum_time[7],1),"."))</f>
        <v>44.</v>
      </c>
      <c r="Q58" s="130" t="str">
        <f>IF(ISBLANK(laps_times[[#This Row],[8]]),"DNF",CONCATENATE(RANK(rounds_cum_time[[#This Row],[8]],rounds_cum_time[8],1),"."))</f>
        <v>44.</v>
      </c>
      <c r="R58" s="130" t="str">
        <f>IF(ISBLANK(laps_times[[#This Row],[9]]),"DNF",CONCATENATE(RANK(rounds_cum_time[[#This Row],[9]],rounds_cum_time[9],1),"."))</f>
        <v>44.</v>
      </c>
      <c r="S58" s="130" t="str">
        <f>IF(ISBLANK(laps_times[[#This Row],[10]]),"DNF",CONCATENATE(RANK(rounds_cum_time[[#This Row],[10]],rounds_cum_time[10],1),"."))</f>
        <v>42.</v>
      </c>
      <c r="T58" s="130" t="str">
        <f>IF(ISBLANK(laps_times[[#This Row],[11]]),"DNF",CONCATENATE(RANK(rounds_cum_time[[#This Row],[11]],rounds_cum_time[11],1),"."))</f>
        <v>42.</v>
      </c>
      <c r="U58" s="130" t="str">
        <f>IF(ISBLANK(laps_times[[#This Row],[12]]),"DNF",CONCATENATE(RANK(rounds_cum_time[[#This Row],[12]],rounds_cum_time[12],1),"."))</f>
        <v>42.</v>
      </c>
      <c r="V58" s="130" t="str">
        <f>IF(ISBLANK(laps_times[[#This Row],[13]]),"DNF",CONCATENATE(RANK(rounds_cum_time[[#This Row],[13]],rounds_cum_time[13],1),"."))</f>
        <v>42.</v>
      </c>
      <c r="W58" s="130" t="str">
        <f>IF(ISBLANK(laps_times[[#This Row],[14]]),"DNF",CONCATENATE(RANK(rounds_cum_time[[#This Row],[14]],rounds_cum_time[14],1),"."))</f>
        <v>42.</v>
      </c>
      <c r="X58" s="130" t="str">
        <f>IF(ISBLANK(laps_times[[#This Row],[15]]),"DNF",CONCATENATE(RANK(rounds_cum_time[[#This Row],[15]],rounds_cum_time[15],1),"."))</f>
        <v>43.</v>
      </c>
      <c r="Y58" s="130" t="str">
        <f>IF(ISBLANK(laps_times[[#This Row],[16]]),"DNF",CONCATENATE(RANK(rounds_cum_time[[#This Row],[16]],rounds_cum_time[16],1),"."))</f>
        <v>42.</v>
      </c>
      <c r="Z58" s="130" t="str">
        <f>IF(ISBLANK(laps_times[[#This Row],[17]]),"DNF",CONCATENATE(RANK(rounds_cum_time[[#This Row],[17]],rounds_cum_time[17],1),"."))</f>
        <v>45.</v>
      </c>
      <c r="AA58" s="130" t="str">
        <f>IF(ISBLANK(laps_times[[#This Row],[18]]),"DNF",CONCATENATE(RANK(rounds_cum_time[[#This Row],[18]],rounds_cum_time[18],1),"."))</f>
        <v>45.</v>
      </c>
      <c r="AB58" s="130" t="str">
        <f>IF(ISBLANK(laps_times[[#This Row],[19]]),"DNF",CONCATENATE(RANK(rounds_cum_time[[#This Row],[19]],rounds_cum_time[19],1),"."))</f>
        <v>44.</v>
      </c>
      <c r="AC58" s="130" t="str">
        <f>IF(ISBLANK(laps_times[[#This Row],[20]]),"DNF",CONCATENATE(RANK(rounds_cum_time[[#This Row],[20]],rounds_cum_time[20],1),"."))</f>
        <v>46.</v>
      </c>
      <c r="AD58" s="130" t="str">
        <f>IF(ISBLANK(laps_times[[#This Row],[21]]),"DNF",CONCATENATE(RANK(rounds_cum_time[[#This Row],[21]],rounds_cum_time[21],1),"."))</f>
        <v>45.</v>
      </c>
      <c r="AE58" s="130" t="str">
        <f>IF(ISBLANK(laps_times[[#This Row],[22]]),"DNF",CONCATENATE(RANK(rounds_cum_time[[#This Row],[22]],rounds_cum_time[22],1),"."))</f>
        <v>46.</v>
      </c>
      <c r="AF58" s="130" t="str">
        <f>IF(ISBLANK(laps_times[[#This Row],[23]]),"DNF",CONCATENATE(RANK(rounds_cum_time[[#This Row],[23]],rounds_cum_time[23],1),"."))</f>
        <v>47.</v>
      </c>
      <c r="AG58" s="130" t="str">
        <f>IF(ISBLANK(laps_times[[#This Row],[24]]),"DNF",CONCATENATE(RANK(rounds_cum_time[[#This Row],[24]],rounds_cum_time[24],1),"."))</f>
        <v>46.</v>
      </c>
      <c r="AH58" s="130" t="str">
        <f>IF(ISBLANK(laps_times[[#This Row],[25]]),"DNF",CONCATENATE(RANK(rounds_cum_time[[#This Row],[25]],rounds_cum_time[25],1),"."))</f>
        <v>47.</v>
      </c>
      <c r="AI58" s="130" t="str">
        <f>IF(ISBLANK(laps_times[[#This Row],[26]]),"DNF",CONCATENATE(RANK(rounds_cum_time[[#This Row],[26]],rounds_cum_time[26],1),"."))</f>
        <v>48.</v>
      </c>
      <c r="AJ58" s="130" t="str">
        <f>IF(ISBLANK(laps_times[[#This Row],[27]]),"DNF",CONCATENATE(RANK(rounds_cum_time[[#This Row],[27]],rounds_cum_time[27],1),"."))</f>
        <v>49.</v>
      </c>
      <c r="AK58" s="130" t="str">
        <f>IF(ISBLANK(laps_times[[#This Row],[28]]),"DNF",CONCATENATE(RANK(rounds_cum_time[[#This Row],[28]],rounds_cum_time[28],1),"."))</f>
        <v>49.</v>
      </c>
      <c r="AL58" s="130" t="str">
        <f>IF(ISBLANK(laps_times[[#This Row],[29]]),"DNF",CONCATENATE(RANK(rounds_cum_time[[#This Row],[29]],rounds_cum_time[29],1),"."))</f>
        <v>49.</v>
      </c>
      <c r="AM58" s="130" t="str">
        <f>IF(ISBLANK(laps_times[[#This Row],[30]]),"DNF",CONCATENATE(RANK(rounds_cum_time[[#This Row],[30]],rounds_cum_time[30],1),"."))</f>
        <v>49.</v>
      </c>
      <c r="AN58" s="130" t="str">
        <f>IF(ISBLANK(laps_times[[#This Row],[31]]),"DNF",CONCATENATE(RANK(rounds_cum_time[[#This Row],[31]],rounds_cum_time[31],1),"."))</f>
        <v>49.</v>
      </c>
      <c r="AO58" s="130" t="str">
        <f>IF(ISBLANK(laps_times[[#This Row],[32]]),"DNF",CONCATENATE(RANK(rounds_cum_time[[#This Row],[32]],rounds_cum_time[32],1),"."))</f>
        <v>49.</v>
      </c>
      <c r="AP58" s="130" t="str">
        <f>IF(ISBLANK(laps_times[[#This Row],[33]]),"DNF",CONCATENATE(RANK(rounds_cum_time[[#This Row],[33]],rounds_cum_time[33],1),"."))</f>
        <v>49.</v>
      </c>
      <c r="AQ58" s="130" t="str">
        <f>IF(ISBLANK(laps_times[[#This Row],[34]]),"DNF",CONCATENATE(RANK(rounds_cum_time[[#This Row],[34]],rounds_cum_time[34],1),"."))</f>
        <v>49.</v>
      </c>
      <c r="AR58" s="130" t="str">
        <f>IF(ISBLANK(laps_times[[#This Row],[35]]),"DNF",CONCATENATE(RANK(rounds_cum_time[[#This Row],[35]],rounds_cum_time[35],1),"."))</f>
        <v>49.</v>
      </c>
      <c r="AS58" s="130" t="str">
        <f>IF(ISBLANK(laps_times[[#This Row],[36]]),"DNF",CONCATENATE(RANK(rounds_cum_time[[#This Row],[36]],rounds_cum_time[36],1),"."))</f>
        <v>49.</v>
      </c>
      <c r="AT58" s="130" t="str">
        <f>IF(ISBLANK(laps_times[[#This Row],[37]]),"DNF",CONCATENATE(RANK(rounds_cum_time[[#This Row],[37]],rounds_cum_time[37],1),"."))</f>
        <v>49.</v>
      </c>
      <c r="AU58" s="130" t="str">
        <f>IF(ISBLANK(laps_times[[#This Row],[38]]),"DNF",CONCATENATE(RANK(rounds_cum_time[[#This Row],[38]],rounds_cum_time[38],1),"."))</f>
        <v>48.</v>
      </c>
      <c r="AV58" s="130" t="str">
        <f>IF(ISBLANK(laps_times[[#This Row],[39]]),"DNF",CONCATENATE(RANK(rounds_cum_time[[#This Row],[39]],rounds_cum_time[39],1),"."))</f>
        <v>49.</v>
      </c>
      <c r="AW58" s="130" t="str">
        <f>IF(ISBLANK(laps_times[[#This Row],[40]]),"DNF",CONCATENATE(RANK(rounds_cum_time[[#This Row],[40]],rounds_cum_time[40],1),"."))</f>
        <v>49.</v>
      </c>
      <c r="AX58" s="130" t="str">
        <f>IF(ISBLANK(laps_times[[#This Row],[41]]),"DNF",CONCATENATE(RANK(rounds_cum_time[[#This Row],[41]],rounds_cum_time[41],1),"."))</f>
        <v>50.</v>
      </c>
      <c r="AY58" s="130" t="str">
        <f>IF(ISBLANK(laps_times[[#This Row],[42]]),"DNF",CONCATENATE(RANK(rounds_cum_time[[#This Row],[42]],rounds_cum_time[42],1),"."))</f>
        <v>50.</v>
      </c>
      <c r="AZ58" s="130" t="str">
        <f>IF(ISBLANK(laps_times[[#This Row],[43]]),"DNF",CONCATENATE(RANK(rounds_cum_time[[#This Row],[43]],rounds_cum_time[43],1),"."))</f>
        <v>51.</v>
      </c>
      <c r="BA58" s="130" t="str">
        <f>IF(ISBLANK(laps_times[[#This Row],[44]]),"DNF",CONCATENATE(RANK(rounds_cum_time[[#This Row],[44]],rounds_cum_time[44],1),"."))</f>
        <v>52.</v>
      </c>
      <c r="BB58" s="130" t="str">
        <f>IF(ISBLANK(laps_times[[#This Row],[45]]),"DNF",CONCATENATE(RANK(rounds_cum_time[[#This Row],[45]],rounds_cum_time[45],1),"."))</f>
        <v>52.</v>
      </c>
      <c r="BC58" s="130" t="str">
        <f>IF(ISBLANK(laps_times[[#This Row],[46]]),"DNF",CONCATENATE(RANK(rounds_cum_time[[#This Row],[46]],rounds_cum_time[46],1),"."))</f>
        <v>54.</v>
      </c>
      <c r="BD58" s="130" t="str">
        <f>IF(ISBLANK(laps_times[[#This Row],[47]]),"DNF",CONCATENATE(RANK(rounds_cum_time[[#This Row],[47]],rounds_cum_time[47],1),"."))</f>
        <v>55.</v>
      </c>
      <c r="BE58" s="130" t="str">
        <f>IF(ISBLANK(laps_times[[#This Row],[48]]),"DNF",CONCATENATE(RANK(rounds_cum_time[[#This Row],[48]],rounds_cum_time[48],1),"."))</f>
        <v>55.</v>
      </c>
      <c r="BF58" s="130" t="str">
        <f>IF(ISBLANK(laps_times[[#This Row],[49]]),"DNF",CONCATENATE(RANK(rounds_cum_time[[#This Row],[49]],rounds_cum_time[49],1),"."))</f>
        <v>55.</v>
      </c>
      <c r="BG58" s="130" t="str">
        <f>IF(ISBLANK(laps_times[[#This Row],[50]]),"DNF",CONCATENATE(RANK(rounds_cum_time[[#This Row],[50]],rounds_cum_time[50],1),"."))</f>
        <v>55.</v>
      </c>
      <c r="BH58" s="130" t="str">
        <f>IF(ISBLANK(laps_times[[#This Row],[51]]),"DNF",CONCATENATE(RANK(rounds_cum_time[[#This Row],[51]],rounds_cum_time[51],1),"."))</f>
        <v>55.</v>
      </c>
      <c r="BI58" s="130" t="str">
        <f>IF(ISBLANK(laps_times[[#This Row],[52]]),"DNF",CONCATENATE(RANK(rounds_cum_time[[#This Row],[52]],rounds_cum_time[52],1),"."))</f>
        <v>55.</v>
      </c>
      <c r="BJ58" s="130" t="str">
        <f>IF(ISBLANK(laps_times[[#This Row],[53]]),"DNF",CONCATENATE(RANK(rounds_cum_time[[#This Row],[53]],rounds_cum_time[53],1),"."))</f>
        <v>55.</v>
      </c>
      <c r="BK58" s="130" t="str">
        <f>IF(ISBLANK(laps_times[[#This Row],[54]]),"DNF",CONCATENATE(RANK(rounds_cum_time[[#This Row],[54]],rounds_cum_time[54],1),"."))</f>
        <v>55.</v>
      </c>
      <c r="BL58" s="130" t="str">
        <f>IF(ISBLANK(laps_times[[#This Row],[55]]),"DNF",CONCATENATE(RANK(rounds_cum_time[[#This Row],[55]],rounds_cum_time[55],1),"."))</f>
        <v>55.</v>
      </c>
      <c r="BM58" s="130" t="str">
        <f>IF(ISBLANK(laps_times[[#This Row],[56]]),"DNF",CONCATENATE(RANK(rounds_cum_time[[#This Row],[56]],rounds_cum_time[56],1),"."))</f>
        <v>55.</v>
      </c>
      <c r="BN58" s="130" t="str">
        <f>IF(ISBLANK(laps_times[[#This Row],[57]]),"DNF",CONCATENATE(RANK(rounds_cum_time[[#This Row],[57]],rounds_cum_time[57],1),"."))</f>
        <v>56.</v>
      </c>
      <c r="BO58" s="130" t="str">
        <f>IF(ISBLANK(laps_times[[#This Row],[58]]),"DNF",CONCATENATE(RANK(rounds_cum_time[[#This Row],[58]],rounds_cum_time[58],1),"."))</f>
        <v>56.</v>
      </c>
      <c r="BP58" s="130" t="str">
        <f>IF(ISBLANK(laps_times[[#This Row],[59]]),"DNF",CONCATENATE(RANK(rounds_cum_time[[#This Row],[59]],rounds_cum_time[59],1),"."))</f>
        <v>56.</v>
      </c>
      <c r="BQ58" s="130" t="str">
        <f>IF(ISBLANK(laps_times[[#This Row],[60]]),"DNF",CONCATENATE(RANK(rounds_cum_time[[#This Row],[60]],rounds_cum_time[60],1),"."))</f>
        <v>56.</v>
      </c>
      <c r="BR58" s="130" t="str">
        <f>IF(ISBLANK(laps_times[[#This Row],[61]]),"DNF",CONCATENATE(RANK(rounds_cum_time[[#This Row],[61]],rounds_cum_time[61],1),"."))</f>
        <v>56.</v>
      </c>
      <c r="BS58" s="130" t="str">
        <f>IF(ISBLANK(laps_times[[#This Row],[62]]),"DNF",CONCATENATE(RANK(rounds_cum_time[[#This Row],[62]],rounds_cum_time[62],1),"."))</f>
        <v>56.</v>
      </c>
      <c r="BT58" s="131" t="str">
        <f>IF(ISBLANK(laps_times[[#This Row],[63]]),"DNF",CONCATENATE(RANK(rounds_cum_time[[#This Row],[63]],rounds_cum_time[63],1),"."))</f>
        <v>56.</v>
      </c>
      <c r="BU58" s="131" t="str">
        <f>IF(ISBLANK(laps_times[[#This Row],[64]]),"DNF",CONCATENATE(RANK(rounds_cum_time[[#This Row],[64]],rounds_cum_time[64],1),"."))</f>
        <v>55.</v>
      </c>
    </row>
    <row r="59" spans="2:73" x14ac:dyDescent="0.2">
      <c r="B59" s="124">
        <f>laps_times[[#This Row],[poř]]</f>
        <v>56</v>
      </c>
      <c r="C59" s="129">
        <f>laps_times[[#This Row],[s.č.]]</f>
        <v>5</v>
      </c>
      <c r="D59" s="125" t="str">
        <f>laps_times[[#This Row],[jméno]]</f>
        <v>Schöberl Susanne</v>
      </c>
      <c r="E59" s="126">
        <f>laps_times[[#This Row],[roč]]</f>
        <v>1967</v>
      </c>
      <c r="F59" s="126" t="str">
        <f>laps_times[[#This Row],[kat]]</f>
        <v>Z2</v>
      </c>
      <c r="G59" s="126">
        <f>laps_times[[#This Row],[poř_kat]]</f>
        <v>2</v>
      </c>
      <c r="H59" s="125" t="str">
        <f>IF(ISBLANK(laps_times[[#This Row],[klub]]),"-",laps_times[[#This Row],[klub]])</f>
        <v>-</v>
      </c>
      <c r="I59" s="161">
        <f>laps_times[[#This Row],[celk. čas]]</f>
        <v>0.16035069444444444</v>
      </c>
      <c r="J59" s="130" t="str">
        <f>IF(ISBLANK(laps_times[[#This Row],[1]]),"DNF",CONCATENATE(RANK(rounds_cum_time[[#This Row],[1]],rounds_cum_time[1],1),"."))</f>
        <v>84.</v>
      </c>
      <c r="K59" s="130" t="str">
        <f>IF(ISBLANK(laps_times[[#This Row],[2]]),"DNF",CONCATENATE(RANK(rounds_cum_time[[#This Row],[2]],rounds_cum_time[2],1),"."))</f>
        <v>80.</v>
      </c>
      <c r="L59" s="130" t="str">
        <f>IF(ISBLANK(laps_times[[#This Row],[3]]),"DNF",CONCATENATE(RANK(rounds_cum_time[[#This Row],[3]],rounds_cum_time[3],1),"."))</f>
        <v>77.</v>
      </c>
      <c r="M59" s="130" t="str">
        <f>IF(ISBLANK(laps_times[[#This Row],[4]]),"DNF",CONCATENATE(RANK(rounds_cum_time[[#This Row],[4]],rounds_cum_time[4],1),"."))</f>
        <v>77.</v>
      </c>
      <c r="N59" s="130" t="str">
        <f>IF(ISBLANK(laps_times[[#This Row],[5]]),"DNF",CONCATENATE(RANK(rounds_cum_time[[#This Row],[5]],rounds_cum_time[5],1),"."))</f>
        <v>76.</v>
      </c>
      <c r="O59" s="130" t="str">
        <f>IF(ISBLANK(laps_times[[#This Row],[6]]),"DNF",CONCATENATE(RANK(rounds_cum_time[[#This Row],[6]],rounds_cum_time[6],1),"."))</f>
        <v>76.</v>
      </c>
      <c r="P59" s="130" t="str">
        <f>IF(ISBLANK(laps_times[[#This Row],[7]]),"DNF",CONCATENATE(RANK(rounds_cum_time[[#This Row],[7]],rounds_cum_time[7],1),"."))</f>
        <v>77.</v>
      </c>
      <c r="Q59" s="130" t="str">
        <f>IF(ISBLANK(laps_times[[#This Row],[8]]),"DNF",CONCATENATE(RANK(rounds_cum_time[[#This Row],[8]],rounds_cum_time[8],1),"."))</f>
        <v>77.</v>
      </c>
      <c r="R59" s="130" t="str">
        <f>IF(ISBLANK(laps_times[[#This Row],[9]]),"DNF",CONCATENATE(RANK(rounds_cum_time[[#This Row],[9]],rounds_cum_time[9],1),"."))</f>
        <v>75.</v>
      </c>
      <c r="S59" s="130" t="str">
        <f>IF(ISBLANK(laps_times[[#This Row],[10]]),"DNF",CONCATENATE(RANK(rounds_cum_time[[#This Row],[10]],rounds_cum_time[10],1),"."))</f>
        <v>77.</v>
      </c>
      <c r="T59" s="130" t="str">
        <f>IF(ISBLANK(laps_times[[#This Row],[11]]),"DNF",CONCATENATE(RANK(rounds_cum_time[[#This Row],[11]],rounds_cum_time[11],1),"."))</f>
        <v>75.</v>
      </c>
      <c r="U59" s="130" t="str">
        <f>IF(ISBLANK(laps_times[[#This Row],[12]]),"DNF",CONCATENATE(RANK(rounds_cum_time[[#This Row],[12]],rounds_cum_time[12],1),"."))</f>
        <v>75.</v>
      </c>
      <c r="V59" s="130" t="str">
        <f>IF(ISBLANK(laps_times[[#This Row],[13]]),"DNF",CONCATENATE(RANK(rounds_cum_time[[#This Row],[13]],rounds_cum_time[13],1),"."))</f>
        <v>76.</v>
      </c>
      <c r="W59" s="130" t="str">
        <f>IF(ISBLANK(laps_times[[#This Row],[14]]),"DNF",CONCATENATE(RANK(rounds_cum_time[[#This Row],[14]],rounds_cum_time[14],1),"."))</f>
        <v>76.</v>
      </c>
      <c r="X59" s="130" t="str">
        <f>IF(ISBLANK(laps_times[[#This Row],[15]]),"DNF",CONCATENATE(RANK(rounds_cum_time[[#This Row],[15]],rounds_cum_time[15],1),"."))</f>
        <v>75.</v>
      </c>
      <c r="Y59" s="130" t="str">
        <f>IF(ISBLANK(laps_times[[#This Row],[16]]),"DNF",CONCATENATE(RANK(rounds_cum_time[[#This Row],[16]],rounds_cum_time[16],1),"."))</f>
        <v>74.</v>
      </c>
      <c r="Z59" s="130" t="str">
        <f>IF(ISBLANK(laps_times[[#This Row],[17]]),"DNF",CONCATENATE(RANK(rounds_cum_time[[#This Row],[17]],rounds_cum_time[17],1),"."))</f>
        <v>73.</v>
      </c>
      <c r="AA59" s="130" t="str">
        <f>IF(ISBLANK(laps_times[[#This Row],[18]]),"DNF",CONCATENATE(RANK(rounds_cum_time[[#This Row],[18]],rounds_cum_time[18],1),"."))</f>
        <v>73.</v>
      </c>
      <c r="AB59" s="130" t="str">
        <f>IF(ISBLANK(laps_times[[#This Row],[19]]),"DNF",CONCATENATE(RANK(rounds_cum_time[[#This Row],[19]],rounds_cum_time[19],1),"."))</f>
        <v>71.</v>
      </c>
      <c r="AC59" s="130" t="str">
        <f>IF(ISBLANK(laps_times[[#This Row],[20]]),"DNF",CONCATENATE(RANK(rounds_cum_time[[#This Row],[20]],rounds_cum_time[20],1),"."))</f>
        <v>70.</v>
      </c>
      <c r="AD59" s="130" t="str">
        <f>IF(ISBLANK(laps_times[[#This Row],[21]]),"DNF",CONCATENATE(RANK(rounds_cum_time[[#This Row],[21]],rounds_cum_time[21],1),"."))</f>
        <v>68.</v>
      </c>
      <c r="AE59" s="130" t="str">
        <f>IF(ISBLANK(laps_times[[#This Row],[22]]),"DNF",CONCATENATE(RANK(rounds_cum_time[[#This Row],[22]],rounds_cum_time[22],1),"."))</f>
        <v>68.</v>
      </c>
      <c r="AF59" s="130" t="str">
        <f>IF(ISBLANK(laps_times[[#This Row],[23]]),"DNF",CONCATENATE(RANK(rounds_cum_time[[#This Row],[23]],rounds_cum_time[23],1),"."))</f>
        <v>69.</v>
      </c>
      <c r="AG59" s="130" t="str">
        <f>IF(ISBLANK(laps_times[[#This Row],[24]]),"DNF",CONCATENATE(RANK(rounds_cum_time[[#This Row],[24]],rounds_cum_time[24],1),"."))</f>
        <v>68.</v>
      </c>
      <c r="AH59" s="130" t="str">
        <f>IF(ISBLANK(laps_times[[#This Row],[25]]),"DNF",CONCATENATE(RANK(rounds_cum_time[[#This Row],[25]],rounds_cum_time[25],1),"."))</f>
        <v>68.</v>
      </c>
      <c r="AI59" s="130" t="str">
        <f>IF(ISBLANK(laps_times[[#This Row],[26]]),"DNF",CONCATENATE(RANK(rounds_cum_time[[#This Row],[26]],rounds_cum_time[26],1),"."))</f>
        <v>67.</v>
      </c>
      <c r="AJ59" s="130" t="str">
        <f>IF(ISBLANK(laps_times[[#This Row],[27]]),"DNF",CONCATENATE(RANK(rounds_cum_time[[#This Row],[27]],rounds_cum_time[27],1),"."))</f>
        <v>67.</v>
      </c>
      <c r="AK59" s="130" t="str">
        <f>IF(ISBLANK(laps_times[[#This Row],[28]]),"DNF",CONCATENATE(RANK(rounds_cum_time[[#This Row],[28]],rounds_cum_time[28],1),"."))</f>
        <v>67.</v>
      </c>
      <c r="AL59" s="130" t="str">
        <f>IF(ISBLANK(laps_times[[#This Row],[29]]),"DNF",CONCATENATE(RANK(rounds_cum_time[[#This Row],[29]],rounds_cum_time[29],1),"."))</f>
        <v>66.</v>
      </c>
      <c r="AM59" s="130" t="str">
        <f>IF(ISBLANK(laps_times[[#This Row],[30]]),"DNF",CONCATENATE(RANK(rounds_cum_time[[#This Row],[30]],rounds_cum_time[30],1),"."))</f>
        <v>65.</v>
      </c>
      <c r="AN59" s="130" t="str">
        <f>IF(ISBLANK(laps_times[[#This Row],[31]]),"DNF",CONCATENATE(RANK(rounds_cum_time[[#This Row],[31]],rounds_cum_time[31],1),"."))</f>
        <v>65.</v>
      </c>
      <c r="AO59" s="130" t="str">
        <f>IF(ISBLANK(laps_times[[#This Row],[32]]),"DNF",CONCATENATE(RANK(rounds_cum_time[[#This Row],[32]],rounds_cum_time[32],1),"."))</f>
        <v>64.</v>
      </c>
      <c r="AP59" s="130" t="str">
        <f>IF(ISBLANK(laps_times[[#This Row],[33]]),"DNF",CONCATENATE(RANK(rounds_cum_time[[#This Row],[33]],rounds_cum_time[33],1),"."))</f>
        <v>63.</v>
      </c>
      <c r="AQ59" s="130" t="str">
        <f>IF(ISBLANK(laps_times[[#This Row],[34]]),"DNF",CONCATENATE(RANK(rounds_cum_time[[#This Row],[34]],rounds_cum_time[34],1),"."))</f>
        <v>63.</v>
      </c>
      <c r="AR59" s="130" t="str">
        <f>IF(ISBLANK(laps_times[[#This Row],[35]]),"DNF",CONCATENATE(RANK(rounds_cum_time[[#This Row],[35]],rounds_cum_time[35],1),"."))</f>
        <v>64.</v>
      </c>
      <c r="AS59" s="130" t="str">
        <f>IF(ISBLANK(laps_times[[#This Row],[36]]),"DNF",CONCATENATE(RANK(rounds_cum_time[[#This Row],[36]],rounds_cum_time[36],1),"."))</f>
        <v>64.</v>
      </c>
      <c r="AT59" s="130" t="str">
        <f>IF(ISBLANK(laps_times[[#This Row],[37]]),"DNF",CONCATENATE(RANK(rounds_cum_time[[#This Row],[37]],rounds_cum_time[37],1),"."))</f>
        <v>65.</v>
      </c>
      <c r="AU59" s="130" t="str">
        <f>IF(ISBLANK(laps_times[[#This Row],[38]]),"DNF",CONCATENATE(RANK(rounds_cum_time[[#This Row],[38]],rounds_cum_time[38],1),"."))</f>
        <v>64.</v>
      </c>
      <c r="AV59" s="130" t="str">
        <f>IF(ISBLANK(laps_times[[#This Row],[39]]),"DNF",CONCATENATE(RANK(rounds_cum_time[[#This Row],[39]],rounds_cum_time[39],1),"."))</f>
        <v>63.</v>
      </c>
      <c r="AW59" s="130" t="str">
        <f>IF(ISBLANK(laps_times[[#This Row],[40]]),"DNF",CONCATENATE(RANK(rounds_cum_time[[#This Row],[40]],rounds_cum_time[40],1),"."))</f>
        <v>62.</v>
      </c>
      <c r="AX59" s="130" t="str">
        <f>IF(ISBLANK(laps_times[[#This Row],[41]]),"DNF",CONCATENATE(RANK(rounds_cum_time[[#This Row],[41]],rounds_cum_time[41],1),"."))</f>
        <v>62.</v>
      </c>
      <c r="AY59" s="130" t="str">
        <f>IF(ISBLANK(laps_times[[#This Row],[42]]),"DNF",CONCATENATE(RANK(rounds_cum_time[[#This Row],[42]],rounds_cum_time[42],1),"."))</f>
        <v>62.</v>
      </c>
      <c r="AZ59" s="130" t="str">
        <f>IF(ISBLANK(laps_times[[#This Row],[43]]),"DNF",CONCATENATE(RANK(rounds_cum_time[[#This Row],[43]],rounds_cum_time[43],1),"."))</f>
        <v>62.</v>
      </c>
      <c r="BA59" s="130" t="str">
        <f>IF(ISBLANK(laps_times[[#This Row],[44]]),"DNF",CONCATENATE(RANK(rounds_cum_time[[#This Row],[44]],rounds_cum_time[44],1),"."))</f>
        <v>61.</v>
      </c>
      <c r="BB59" s="130" t="str">
        <f>IF(ISBLANK(laps_times[[#This Row],[45]]),"DNF",CONCATENATE(RANK(rounds_cum_time[[#This Row],[45]],rounds_cum_time[45],1),"."))</f>
        <v>61.</v>
      </c>
      <c r="BC59" s="130" t="str">
        <f>IF(ISBLANK(laps_times[[#This Row],[46]]),"DNF",CONCATENATE(RANK(rounds_cum_time[[#This Row],[46]],rounds_cum_time[46],1),"."))</f>
        <v>61.</v>
      </c>
      <c r="BD59" s="130" t="str">
        <f>IF(ISBLANK(laps_times[[#This Row],[47]]),"DNF",CONCATENATE(RANK(rounds_cum_time[[#This Row],[47]],rounds_cum_time[47],1),"."))</f>
        <v>60.</v>
      </c>
      <c r="BE59" s="130" t="str">
        <f>IF(ISBLANK(laps_times[[#This Row],[48]]),"DNF",CONCATENATE(RANK(rounds_cum_time[[#This Row],[48]],rounds_cum_time[48],1),"."))</f>
        <v>60.</v>
      </c>
      <c r="BF59" s="130" t="str">
        <f>IF(ISBLANK(laps_times[[#This Row],[49]]),"DNF",CONCATENATE(RANK(rounds_cum_time[[#This Row],[49]],rounds_cum_time[49],1),"."))</f>
        <v>59.</v>
      </c>
      <c r="BG59" s="130" t="str">
        <f>IF(ISBLANK(laps_times[[#This Row],[50]]),"DNF",CONCATENATE(RANK(rounds_cum_time[[#This Row],[50]],rounds_cum_time[50],1),"."))</f>
        <v>59.</v>
      </c>
      <c r="BH59" s="130" t="str">
        <f>IF(ISBLANK(laps_times[[#This Row],[51]]),"DNF",CONCATENATE(RANK(rounds_cum_time[[#This Row],[51]],rounds_cum_time[51],1),"."))</f>
        <v>59.</v>
      </c>
      <c r="BI59" s="130" t="str">
        <f>IF(ISBLANK(laps_times[[#This Row],[52]]),"DNF",CONCATENATE(RANK(rounds_cum_time[[#This Row],[52]],rounds_cum_time[52],1),"."))</f>
        <v>59.</v>
      </c>
      <c r="BJ59" s="130" t="str">
        <f>IF(ISBLANK(laps_times[[#This Row],[53]]),"DNF",CONCATENATE(RANK(rounds_cum_time[[#This Row],[53]],rounds_cum_time[53],1),"."))</f>
        <v>59.</v>
      </c>
      <c r="BK59" s="130" t="str">
        <f>IF(ISBLANK(laps_times[[#This Row],[54]]),"DNF",CONCATENATE(RANK(rounds_cum_time[[#This Row],[54]],rounds_cum_time[54],1),"."))</f>
        <v>59.</v>
      </c>
      <c r="BL59" s="130" t="str">
        <f>IF(ISBLANK(laps_times[[#This Row],[55]]),"DNF",CONCATENATE(RANK(rounds_cum_time[[#This Row],[55]],rounds_cum_time[55],1),"."))</f>
        <v>58.</v>
      </c>
      <c r="BM59" s="130" t="str">
        <f>IF(ISBLANK(laps_times[[#This Row],[56]]),"DNF",CONCATENATE(RANK(rounds_cum_time[[#This Row],[56]],rounds_cum_time[56],1),"."))</f>
        <v>58.</v>
      </c>
      <c r="BN59" s="130" t="str">
        <f>IF(ISBLANK(laps_times[[#This Row],[57]]),"DNF",CONCATENATE(RANK(rounds_cum_time[[#This Row],[57]],rounds_cum_time[57],1),"."))</f>
        <v>58.</v>
      </c>
      <c r="BO59" s="130" t="str">
        <f>IF(ISBLANK(laps_times[[#This Row],[58]]),"DNF",CONCATENATE(RANK(rounds_cum_time[[#This Row],[58]],rounds_cum_time[58],1),"."))</f>
        <v>58.</v>
      </c>
      <c r="BP59" s="130" t="str">
        <f>IF(ISBLANK(laps_times[[#This Row],[59]]),"DNF",CONCATENATE(RANK(rounds_cum_time[[#This Row],[59]],rounds_cum_time[59],1),"."))</f>
        <v>57.</v>
      </c>
      <c r="BQ59" s="130" t="str">
        <f>IF(ISBLANK(laps_times[[#This Row],[60]]),"DNF",CONCATENATE(RANK(rounds_cum_time[[#This Row],[60]],rounds_cum_time[60],1),"."))</f>
        <v>57.</v>
      </c>
      <c r="BR59" s="130" t="str">
        <f>IF(ISBLANK(laps_times[[#This Row],[61]]),"DNF",CONCATENATE(RANK(rounds_cum_time[[#This Row],[61]],rounds_cum_time[61],1),"."))</f>
        <v>57.</v>
      </c>
      <c r="BS59" s="130" t="str">
        <f>IF(ISBLANK(laps_times[[#This Row],[62]]),"DNF",CONCATENATE(RANK(rounds_cum_time[[#This Row],[62]],rounds_cum_time[62],1),"."))</f>
        <v>57.</v>
      </c>
      <c r="BT59" s="131" t="str">
        <f>IF(ISBLANK(laps_times[[#This Row],[63]]),"DNF",CONCATENATE(RANK(rounds_cum_time[[#This Row],[63]],rounds_cum_time[63],1),"."))</f>
        <v>57.</v>
      </c>
      <c r="BU59" s="131" t="str">
        <f>IF(ISBLANK(laps_times[[#This Row],[64]]),"DNF",CONCATENATE(RANK(rounds_cum_time[[#This Row],[64]],rounds_cum_time[64],1),"."))</f>
        <v>56.</v>
      </c>
    </row>
    <row r="60" spans="2:73" x14ac:dyDescent="0.2">
      <c r="B60" s="124">
        <f>laps_times[[#This Row],[poř]]</f>
        <v>57</v>
      </c>
      <c r="C60" s="129">
        <f>laps_times[[#This Row],[s.č.]]</f>
        <v>122</v>
      </c>
      <c r="D60" s="125" t="str">
        <f>laps_times[[#This Row],[jméno]]</f>
        <v>Svozil Libor</v>
      </c>
      <c r="E60" s="126">
        <f>laps_times[[#This Row],[roč]]</f>
        <v>1971</v>
      </c>
      <c r="F60" s="126" t="str">
        <f>laps_times[[#This Row],[kat]]</f>
        <v>M40</v>
      </c>
      <c r="G60" s="126">
        <f>laps_times[[#This Row],[poř_kat]]</f>
        <v>20</v>
      </c>
      <c r="H60" s="125" t="str">
        <f>IF(ISBLANK(laps_times[[#This Row],[klub]]),"-",laps_times[[#This Row],[klub]])</f>
        <v>MK Seitl Ostrava</v>
      </c>
      <c r="I60" s="161">
        <f>laps_times[[#This Row],[celk. čas]]</f>
        <v>0.16175694444444444</v>
      </c>
      <c r="J60" s="130" t="str">
        <f>IF(ISBLANK(laps_times[[#This Row],[1]]),"DNF",CONCATENATE(RANK(rounds_cum_time[[#This Row],[1]],rounds_cum_time[1],1),"."))</f>
        <v>38.</v>
      </c>
      <c r="K60" s="130" t="str">
        <f>IF(ISBLANK(laps_times[[#This Row],[2]]),"DNF",CONCATENATE(RANK(rounds_cum_time[[#This Row],[2]],rounds_cum_time[2],1),"."))</f>
        <v>43.</v>
      </c>
      <c r="L60" s="130" t="str">
        <f>IF(ISBLANK(laps_times[[#This Row],[3]]),"DNF",CONCATENATE(RANK(rounds_cum_time[[#This Row],[3]],rounds_cum_time[3],1),"."))</f>
        <v>44.</v>
      </c>
      <c r="M60" s="130" t="str">
        <f>IF(ISBLANK(laps_times[[#This Row],[4]]),"DNF",CONCATENATE(RANK(rounds_cum_time[[#This Row],[4]],rounds_cum_time[4],1),"."))</f>
        <v>46.</v>
      </c>
      <c r="N60" s="130" t="str">
        <f>IF(ISBLANK(laps_times[[#This Row],[5]]),"DNF",CONCATENATE(RANK(rounds_cum_time[[#This Row],[5]],rounds_cum_time[5],1),"."))</f>
        <v>47.</v>
      </c>
      <c r="O60" s="130" t="str">
        <f>IF(ISBLANK(laps_times[[#This Row],[6]]),"DNF",CONCATENATE(RANK(rounds_cum_time[[#This Row],[6]],rounds_cum_time[6],1),"."))</f>
        <v>51.</v>
      </c>
      <c r="P60" s="130" t="str">
        <f>IF(ISBLANK(laps_times[[#This Row],[7]]),"DNF",CONCATENATE(RANK(rounds_cum_time[[#This Row],[7]],rounds_cum_time[7],1),"."))</f>
        <v>51.</v>
      </c>
      <c r="Q60" s="130" t="str">
        <f>IF(ISBLANK(laps_times[[#This Row],[8]]),"DNF",CONCATENATE(RANK(rounds_cum_time[[#This Row],[8]],rounds_cum_time[8],1),"."))</f>
        <v>51.</v>
      </c>
      <c r="R60" s="130" t="str">
        <f>IF(ISBLANK(laps_times[[#This Row],[9]]),"DNF",CONCATENATE(RANK(rounds_cum_time[[#This Row],[9]],rounds_cum_time[9],1),"."))</f>
        <v>53.</v>
      </c>
      <c r="S60" s="130" t="str">
        <f>IF(ISBLANK(laps_times[[#This Row],[10]]),"DNF",CONCATENATE(RANK(rounds_cum_time[[#This Row],[10]],rounds_cum_time[10],1),"."))</f>
        <v>52.</v>
      </c>
      <c r="T60" s="130" t="str">
        <f>IF(ISBLANK(laps_times[[#This Row],[11]]),"DNF",CONCATENATE(RANK(rounds_cum_time[[#This Row],[11]],rounds_cum_time[11],1),"."))</f>
        <v>54.</v>
      </c>
      <c r="U60" s="130" t="str">
        <f>IF(ISBLANK(laps_times[[#This Row],[12]]),"DNF",CONCATENATE(RANK(rounds_cum_time[[#This Row],[12]],rounds_cum_time[12],1),"."))</f>
        <v>52.</v>
      </c>
      <c r="V60" s="130" t="str">
        <f>IF(ISBLANK(laps_times[[#This Row],[13]]),"DNF",CONCATENATE(RANK(rounds_cum_time[[#This Row],[13]],rounds_cum_time[13],1),"."))</f>
        <v>56.</v>
      </c>
      <c r="W60" s="130" t="str">
        <f>IF(ISBLANK(laps_times[[#This Row],[14]]),"DNF",CONCATENATE(RANK(rounds_cum_time[[#This Row],[14]],rounds_cum_time[14],1),"."))</f>
        <v>57.</v>
      </c>
      <c r="X60" s="130" t="str">
        <f>IF(ISBLANK(laps_times[[#This Row],[15]]),"DNF",CONCATENATE(RANK(rounds_cum_time[[#This Row],[15]],rounds_cum_time[15],1),"."))</f>
        <v>57.</v>
      </c>
      <c r="Y60" s="130" t="str">
        <f>IF(ISBLANK(laps_times[[#This Row],[16]]),"DNF",CONCATENATE(RANK(rounds_cum_time[[#This Row],[16]],rounds_cum_time[16],1),"."))</f>
        <v>57.</v>
      </c>
      <c r="Z60" s="130" t="str">
        <f>IF(ISBLANK(laps_times[[#This Row],[17]]),"DNF",CONCATENATE(RANK(rounds_cum_time[[#This Row],[17]],rounds_cum_time[17],1),"."))</f>
        <v>54.</v>
      </c>
      <c r="AA60" s="130" t="str">
        <f>IF(ISBLANK(laps_times[[#This Row],[18]]),"DNF",CONCATENATE(RANK(rounds_cum_time[[#This Row],[18]],rounds_cum_time[18],1),"."))</f>
        <v>54.</v>
      </c>
      <c r="AB60" s="130" t="str">
        <f>IF(ISBLANK(laps_times[[#This Row],[19]]),"DNF",CONCATENATE(RANK(rounds_cum_time[[#This Row],[19]],rounds_cum_time[19],1),"."))</f>
        <v>54.</v>
      </c>
      <c r="AC60" s="130" t="str">
        <f>IF(ISBLANK(laps_times[[#This Row],[20]]),"DNF",CONCATENATE(RANK(rounds_cum_time[[#This Row],[20]],rounds_cum_time[20],1),"."))</f>
        <v>54.</v>
      </c>
      <c r="AD60" s="130" t="str">
        <f>IF(ISBLANK(laps_times[[#This Row],[21]]),"DNF",CONCATENATE(RANK(rounds_cum_time[[#This Row],[21]],rounds_cum_time[21],1),"."))</f>
        <v>56.</v>
      </c>
      <c r="AE60" s="130" t="str">
        <f>IF(ISBLANK(laps_times[[#This Row],[22]]),"DNF",CONCATENATE(RANK(rounds_cum_time[[#This Row],[22]],rounds_cum_time[22],1),"."))</f>
        <v>56.</v>
      </c>
      <c r="AF60" s="130" t="str">
        <f>IF(ISBLANK(laps_times[[#This Row],[23]]),"DNF",CONCATENATE(RANK(rounds_cum_time[[#This Row],[23]],rounds_cum_time[23],1),"."))</f>
        <v>56.</v>
      </c>
      <c r="AG60" s="130" t="str">
        <f>IF(ISBLANK(laps_times[[#This Row],[24]]),"DNF",CONCATENATE(RANK(rounds_cum_time[[#This Row],[24]],rounds_cum_time[24],1),"."))</f>
        <v>56.</v>
      </c>
      <c r="AH60" s="130" t="str">
        <f>IF(ISBLANK(laps_times[[#This Row],[25]]),"DNF",CONCATENATE(RANK(rounds_cum_time[[#This Row],[25]],rounds_cum_time[25],1),"."))</f>
        <v>54.</v>
      </c>
      <c r="AI60" s="130" t="str">
        <f>IF(ISBLANK(laps_times[[#This Row],[26]]),"DNF",CONCATENATE(RANK(rounds_cum_time[[#This Row],[26]],rounds_cum_time[26],1),"."))</f>
        <v>54.</v>
      </c>
      <c r="AJ60" s="130" t="str">
        <f>IF(ISBLANK(laps_times[[#This Row],[27]]),"DNF",CONCATENATE(RANK(rounds_cum_time[[#This Row],[27]],rounds_cum_time[27],1),"."))</f>
        <v>54.</v>
      </c>
      <c r="AK60" s="130" t="str">
        <f>IF(ISBLANK(laps_times[[#This Row],[28]]),"DNF",CONCATENATE(RANK(rounds_cum_time[[#This Row],[28]],rounds_cum_time[28],1),"."))</f>
        <v>54.</v>
      </c>
      <c r="AL60" s="130" t="str">
        <f>IF(ISBLANK(laps_times[[#This Row],[29]]),"DNF",CONCATENATE(RANK(rounds_cum_time[[#This Row],[29]],rounds_cum_time[29],1),"."))</f>
        <v>53.</v>
      </c>
      <c r="AM60" s="130" t="str">
        <f>IF(ISBLANK(laps_times[[#This Row],[30]]),"DNF",CONCATENATE(RANK(rounds_cum_time[[#This Row],[30]],rounds_cum_time[30],1),"."))</f>
        <v>53.</v>
      </c>
      <c r="AN60" s="130" t="str">
        <f>IF(ISBLANK(laps_times[[#This Row],[31]]),"DNF",CONCATENATE(RANK(rounds_cum_time[[#This Row],[31]],rounds_cum_time[31],1),"."))</f>
        <v>53.</v>
      </c>
      <c r="AO60" s="130" t="str">
        <f>IF(ISBLANK(laps_times[[#This Row],[32]]),"DNF",CONCATENATE(RANK(rounds_cum_time[[#This Row],[32]],rounds_cum_time[32],1),"."))</f>
        <v>55.</v>
      </c>
      <c r="AP60" s="130" t="str">
        <f>IF(ISBLANK(laps_times[[#This Row],[33]]),"DNF",CONCATENATE(RANK(rounds_cum_time[[#This Row],[33]],rounds_cum_time[33],1),"."))</f>
        <v>53.</v>
      </c>
      <c r="AQ60" s="130" t="str">
        <f>IF(ISBLANK(laps_times[[#This Row],[34]]),"DNF",CONCATENATE(RANK(rounds_cum_time[[#This Row],[34]],rounds_cum_time[34],1),"."))</f>
        <v>52.</v>
      </c>
      <c r="AR60" s="130" t="str">
        <f>IF(ISBLANK(laps_times[[#This Row],[35]]),"DNF",CONCATENATE(RANK(rounds_cum_time[[#This Row],[35]],rounds_cum_time[35],1),"."))</f>
        <v>52.</v>
      </c>
      <c r="AS60" s="130" t="str">
        <f>IF(ISBLANK(laps_times[[#This Row],[36]]),"DNF",CONCATENATE(RANK(rounds_cum_time[[#This Row],[36]],rounds_cum_time[36],1),"."))</f>
        <v>53.</v>
      </c>
      <c r="AT60" s="130" t="str">
        <f>IF(ISBLANK(laps_times[[#This Row],[37]]),"DNF",CONCATENATE(RANK(rounds_cum_time[[#This Row],[37]],rounds_cum_time[37],1),"."))</f>
        <v>53.</v>
      </c>
      <c r="AU60" s="130" t="str">
        <f>IF(ISBLANK(laps_times[[#This Row],[38]]),"DNF",CONCATENATE(RANK(rounds_cum_time[[#This Row],[38]],rounds_cum_time[38],1),"."))</f>
        <v>55.</v>
      </c>
      <c r="AV60" s="130" t="str">
        <f>IF(ISBLANK(laps_times[[#This Row],[39]]),"DNF",CONCATENATE(RANK(rounds_cum_time[[#This Row],[39]],rounds_cum_time[39],1),"."))</f>
        <v>56.</v>
      </c>
      <c r="AW60" s="130" t="str">
        <f>IF(ISBLANK(laps_times[[#This Row],[40]]),"DNF",CONCATENATE(RANK(rounds_cum_time[[#This Row],[40]],rounds_cum_time[40],1),"."))</f>
        <v>55.</v>
      </c>
      <c r="AX60" s="130" t="str">
        <f>IF(ISBLANK(laps_times[[#This Row],[41]]),"DNF",CONCATENATE(RANK(rounds_cum_time[[#This Row],[41]],rounds_cum_time[41],1),"."))</f>
        <v>54.</v>
      </c>
      <c r="AY60" s="130" t="str">
        <f>IF(ISBLANK(laps_times[[#This Row],[42]]),"DNF",CONCATENATE(RANK(rounds_cum_time[[#This Row],[42]],rounds_cum_time[42],1),"."))</f>
        <v>55.</v>
      </c>
      <c r="AZ60" s="130" t="str">
        <f>IF(ISBLANK(laps_times[[#This Row],[43]]),"DNF",CONCATENATE(RANK(rounds_cum_time[[#This Row],[43]],rounds_cum_time[43],1),"."))</f>
        <v>56.</v>
      </c>
      <c r="BA60" s="130" t="str">
        <f>IF(ISBLANK(laps_times[[#This Row],[44]]),"DNF",CONCATENATE(RANK(rounds_cum_time[[#This Row],[44]],rounds_cum_time[44],1),"."))</f>
        <v>56.</v>
      </c>
      <c r="BB60" s="130" t="str">
        <f>IF(ISBLANK(laps_times[[#This Row],[45]]),"DNF",CONCATENATE(RANK(rounds_cum_time[[#This Row],[45]],rounds_cum_time[45],1),"."))</f>
        <v>56.</v>
      </c>
      <c r="BC60" s="130" t="str">
        <f>IF(ISBLANK(laps_times[[#This Row],[46]]),"DNF",CONCATENATE(RANK(rounds_cum_time[[#This Row],[46]],rounds_cum_time[46],1),"."))</f>
        <v>56.</v>
      </c>
      <c r="BD60" s="130" t="str">
        <f>IF(ISBLANK(laps_times[[#This Row],[47]]),"DNF",CONCATENATE(RANK(rounds_cum_time[[#This Row],[47]],rounds_cum_time[47],1),"."))</f>
        <v>56.</v>
      </c>
      <c r="BE60" s="130" t="str">
        <f>IF(ISBLANK(laps_times[[#This Row],[48]]),"DNF",CONCATENATE(RANK(rounds_cum_time[[#This Row],[48]],rounds_cum_time[48],1),"."))</f>
        <v>56.</v>
      </c>
      <c r="BF60" s="130" t="str">
        <f>IF(ISBLANK(laps_times[[#This Row],[49]]),"DNF",CONCATENATE(RANK(rounds_cum_time[[#This Row],[49]],rounds_cum_time[49],1),"."))</f>
        <v>56.</v>
      </c>
      <c r="BG60" s="130" t="str">
        <f>IF(ISBLANK(laps_times[[#This Row],[50]]),"DNF",CONCATENATE(RANK(rounds_cum_time[[#This Row],[50]],rounds_cum_time[50],1),"."))</f>
        <v>56.</v>
      </c>
      <c r="BH60" s="130" t="str">
        <f>IF(ISBLANK(laps_times[[#This Row],[51]]),"DNF",CONCATENATE(RANK(rounds_cum_time[[#This Row],[51]],rounds_cum_time[51],1),"."))</f>
        <v>56.</v>
      </c>
      <c r="BI60" s="130" t="str">
        <f>IF(ISBLANK(laps_times[[#This Row],[52]]),"DNF",CONCATENATE(RANK(rounds_cum_time[[#This Row],[52]],rounds_cum_time[52],1),"."))</f>
        <v>57.</v>
      </c>
      <c r="BJ60" s="130" t="str">
        <f>IF(ISBLANK(laps_times[[#This Row],[53]]),"DNF",CONCATENATE(RANK(rounds_cum_time[[#This Row],[53]],rounds_cum_time[53],1),"."))</f>
        <v>57.</v>
      </c>
      <c r="BK60" s="130" t="str">
        <f>IF(ISBLANK(laps_times[[#This Row],[54]]),"DNF",CONCATENATE(RANK(rounds_cum_time[[#This Row],[54]],rounds_cum_time[54],1),"."))</f>
        <v>57.</v>
      </c>
      <c r="BL60" s="130" t="str">
        <f>IF(ISBLANK(laps_times[[#This Row],[55]]),"DNF",CONCATENATE(RANK(rounds_cum_time[[#This Row],[55]],rounds_cum_time[55],1),"."))</f>
        <v>57.</v>
      </c>
      <c r="BM60" s="130" t="str">
        <f>IF(ISBLANK(laps_times[[#This Row],[56]]),"DNF",CONCATENATE(RANK(rounds_cum_time[[#This Row],[56]],rounds_cum_time[56],1),"."))</f>
        <v>57.</v>
      </c>
      <c r="BN60" s="130" t="str">
        <f>IF(ISBLANK(laps_times[[#This Row],[57]]),"DNF",CONCATENATE(RANK(rounds_cum_time[[#This Row],[57]],rounds_cum_time[57],1),"."))</f>
        <v>57.</v>
      </c>
      <c r="BO60" s="130" t="str">
        <f>IF(ISBLANK(laps_times[[#This Row],[58]]),"DNF",CONCATENATE(RANK(rounds_cum_time[[#This Row],[58]],rounds_cum_time[58],1),"."))</f>
        <v>57.</v>
      </c>
      <c r="BP60" s="130" t="str">
        <f>IF(ISBLANK(laps_times[[#This Row],[59]]),"DNF",CONCATENATE(RANK(rounds_cum_time[[#This Row],[59]],rounds_cum_time[59],1),"."))</f>
        <v>58.</v>
      </c>
      <c r="BQ60" s="130" t="str">
        <f>IF(ISBLANK(laps_times[[#This Row],[60]]),"DNF",CONCATENATE(RANK(rounds_cum_time[[#This Row],[60]],rounds_cum_time[60],1),"."))</f>
        <v>58.</v>
      </c>
      <c r="BR60" s="130" t="str">
        <f>IF(ISBLANK(laps_times[[#This Row],[61]]),"DNF",CONCATENATE(RANK(rounds_cum_time[[#This Row],[61]],rounds_cum_time[61],1),"."))</f>
        <v>58.</v>
      </c>
      <c r="BS60" s="130" t="str">
        <f>IF(ISBLANK(laps_times[[#This Row],[62]]),"DNF",CONCATENATE(RANK(rounds_cum_time[[#This Row],[62]],rounds_cum_time[62],1),"."))</f>
        <v>58.</v>
      </c>
      <c r="BT60" s="131" t="str">
        <f>IF(ISBLANK(laps_times[[#This Row],[63]]),"DNF",CONCATENATE(RANK(rounds_cum_time[[#This Row],[63]],rounds_cum_time[63],1),"."))</f>
        <v>58.</v>
      </c>
      <c r="BU60" s="131" t="str">
        <f>IF(ISBLANK(laps_times[[#This Row],[64]]),"DNF",CONCATENATE(RANK(rounds_cum_time[[#This Row],[64]],rounds_cum_time[64],1),"."))</f>
        <v>57.</v>
      </c>
    </row>
    <row r="61" spans="2:73" x14ac:dyDescent="0.2">
      <c r="B61" s="124">
        <f>laps_times[[#This Row],[poř]]</f>
        <v>58</v>
      </c>
      <c r="C61" s="129">
        <f>laps_times[[#This Row],[s.č.]]</f>
        <v>25</v>
      </c>
      <c r="D61" s="125" t="str">
        <f>laps_times[[#This Row],[jméno]]</f>
        <v>Dudák Zdeněk</v>
      </c>
      <c r="E61" s="126">
        <f>laps_times[[#This Row],[roč]]</f>
        <v>1981</v>
      </c>
      <c r="F61" s="126" t="str">
        <f>laps_times[[#This Row],[kat]]</f>
        <v>M30</v>
      </c>
      <c r="G61" s="126">
        <f>laps_times[[#This Row],[poř_kat]]</f>
        <v>21</v>
      </c>
      <c r="H61" s="125" t="str">
        <f>IF(ISBLANK(laps_times[[#This Row],[klub]]),"-",laps_times[[#This Row],[klub]])</f>
        <v>-</v>
      </c>
      <c r="I61" s="161">
        <f>laps_times[[#This Row],[celk. čas]]</f>
        <v>0.16200810185185185</v>
      </c>
      <c r="J61" s="130" t="str">
        <f>IF(ISBLANK(laps_times[[#This Row],[1]]),"DNF",CONCATENATE(RANK(rounds_cum_time[[#This Row],[1]],rounds_cum_time[1],1),"."))</f>
        <v>23.</v>
      </c>
      <c r="K61" s="130" t="str">
        <f>IF(ISBLANK(laps_times[[#This Row],[2]]),"DNF",CONCATENATE(RANK(rounds_cum_time[[#This Row],[2]],rounds_cum_time[2],1),"."))</f>
        <v>22.</v>
      </c>
      <c r="L61" s="130" t="str">
        <f>IF(ISBLANK(laps_times[[#This Row],[3]]),"DNF",CONCATENATE(RANK(rounds_cum_time[[#This Row],[3]],rounds_cum_time[3],1),"."))</f>
        <v>19.</v>
      </c>
      <c r="M61" s="130" t="str">
        <f>IF(ISBLANK(laps_times[[#This Row],[4]]),"DNF",CONCATENATE(RANK(rounds_cum_time[[#This Row],[4]],rounds_cum_time[4],1),"."))</f>
        <v>20.</v>
      </c>
      <c r="N61" s="130" t="str">
        <f>IF(ISBLANK(laps_times[[#This Row],[5]]),"DNF",CONCATENATE(RANK(rounds_cum_time[[#This Row],[5]],rounds_cum_time[5],1),"."))</f>
        <v>19.</v>
      </c>
      <c r="O61" s="130" t="str">
        <f>IF(ISBLANK(laps_times[[#This Row],[6]]),"DNF",CONCATENATE(RANK(rounds_cum_time[[#This Row],[6]],rounds_cum_time[6],1),"."))</f>
        <v>19.</v>
      </c>
      <c r="P61" s="130" t="str">
        <f>IF(ISBLANK(laps_times[[#This Row],[7]]),"DNF",CONCATENATE(RANK(rounds_cum_time[[#This Row],[7]],rounds_cum_time[7],1),"."))</f>
        <v>21.</v>
      </c>
      <c r="Q61" s="130" t="str">
        <f>IF(ISBLANK(laps_times[[#This Row],[8]]),"DNF",CONCATENATE(RANK(rounds_cum_time[[#This Row],[8]],rounds_cum_time[8],1),"."))</f>
        <v>21.</v>
      </c>
      <c r="R61" s="130" t="str">
        <f>IF(ISBLANK(laps_times[[#This Row],[9]]),"DNF",CONCATENATE(RANK(rounds_cum_time[[#This Row],[9]],rounds_cum_time[9],1),"."))</f>
        <v>21.</v>
      </c>
      <c r="S61" s="130" t="str">
        <f>IF(ISBLANK(laps_times[[#This Row],[10]]),"DNF",CONCATENATE(RANK(rounds_cum_time[[#This Row],[10]],rounds_cum_time[10],1),"."))</f>
        <v>21.</v>
      </c>
      <c r="T61" s="130" t="str">
        <f>IF(ISBLANK(laps_times[[#This Row],[11]]),"DNF",CONCATENATE(RANK(rounds_cum_time[[#This Row],[11]],rounds_cum_time[11],1),"."))</f>
        <v>19.</v>
      </c>
      <c r="U61" s="130" t="str">
        <f>IF(ISBLANK(laps_times[[#This Row],[12]]),"DNF",CONCATENATE(RANK(rounds_cum_time[[#This Row],[12]],rounds_cum_time[12],1),"."))</f>
        <v>20.</v>
      </c>
      <c r="V61" s="130" t="str">
        <f>IF(ISBLANK(laps_times[[#This Row],[13]]),"DNF",CONCATENATE(RANK(rounds_cum_time[[#This Row],[13]],rounds_cum_time[13],1),"."))</f>
        <v>21.</v>
      </c>
      <c r="W61" s="130" t="str">
        <f>IF(ISBLANK(laps_times[[#This Row],[14]]),"DNF",CONCATENATE(RANK(rounds_cum_time[[#This Row],[14]],rounds_cum_time[14],1),"."))</f>
        <v>21.</v>
      </c>
      <c r="X61" s="130" t="str">
        <f>IF(ISBLANK(laps_times[[#This Row],[15]]),"DNF",CONCATENATE(RANK(rounds_cum_time[[#This Row],[15]],rounds_cum_time[15],1),"."))</f>
        <v>21.</v>
      </c>
      <c r="Y61" s="130" t="str">
        <f>IF(ISBLANK(laps_times[[#This Row],[16]]),"DNF",CONCATENATE(RANK(rounds_cum_time[[#This Row],[16]],rounds_cum_time[16],1),"."))</f>
        <v>20.</v>
      </c>
      <c r="Z61" s="130" t="str">
        <f>IF(ISBLANK(laps_times[[#This Row],[17]]),"DNF",CONCATENATE(RANK(rounds_cum_time[[#This Row],[17]],rounds_cum_time[17],1),"."))</f>
        <v>20.</v>
      </c>
      <c r="AA61" s="130" t="str">
        <f>IF(ISBLANK(laps_times[[#This Row],[18]]),"DNF",CONCATENATE(RANK(rounds_cum_time[[#This Row],[18]],rounds_cum_time[18],1),"."))</f>
        <v>20.</v>
      </c>
      <c r="AB61" s="130" t="str">
        <f>IF(ISBLANK(laps_times[[#This Row],[19]]),"DNF",CONCATENATE(RANK(rounds_cum_time[[#This Row],[19]],rounds_cum_time[19],1),"."))</f>
        <v>20.</v>
      </c>
      <c r="AC61" s="130" t="str">
        <f>IF(ISBLANK(laps_times[[#This Row],[20]]),"DNF",CONCATENATE(RANK(rounds_cum_time[[#This Row],[20]],rounds_cum_time[20],1),"."))</f>
        <v>21.</v>
      </c>
      <c r="AD61" s="130" t="str">
        <f>IF(ISBLANK(laps_times[[#This Row],[21]]),"DNF",CONCATENATE(RANK(rounds_cum_time[[#This Row],[21]],rounds_cum_time[21],1),"."))</f>
        <v>21.</v>
      </c>
      <c r="AE61" s="130" t="str">
        <f>IF(ISBLANK(laps_times[[#This Row],[22]]),"DNF",CONCATENATE(RANK(rounds_cum_time[[#This Row],[22]],rounds_cum_time[22],1),"."))</f>
        <v>21.</v>
      </c>
      <c r="AF61" s="130" t="str">
        <f>IF(ISBLANK(laps_times[[#This Row],[23]]),"DNF",CONCATENATE(RANK(rounds_cum_time[[#This Row],[23]],rounds_cum_time[23],1),"."))</f>
        <v>20.</v>
      </c>
      <c r="AG61" s="130" t="str">
        <f>IF(ISBLANK(laps_times[[#This Row],[24]]),"DNF",CONCATENATE(RANK(rounds_cum_time[[#This Row],[24]],rounds_cum_time[24],1),"."))</f>
        <v>21.</v>
      </c>
      <c r="AH61" s="130" t="str">
        <f>IF(ISBLANK(laps_times[[#This Row],[25]]),"DNF",CONCATENATE(RANK(rounds_cum_time[[#This Row],[25]],rounds_cum_time[25],1),"."))</f>
        <v>21.</v>
      </c>
      <c r="AI61" s="130" t="str">
        <f>IF(ISBLANK(laps_times[[#This Row],[26]]),"DNF",CONCATENATE(RANK(rounds_cum_time[[#This Row],[26]],rounds_cum_time[26],1),"."))</f>
        <v>21.</v>
      </c>
      <c r="AJ61" s="130" t="str">
        <f>IF(ISBLANK(laps_times[[#This Row],[27]]),"DNF",CONCATENATE(RANK(rounds_cum_time[[#This Row],[27]],rounds_cum_time[27],1),"."))</f>
        <v>21.</v>
      </c>
      <c r="AK61" s="130" t="str">
        <f>IF(ISBLANK(laps_times[[#This Row],[28]]),"DNF",CONCATENATE(RANK(rounds_cum_time[[#This Row],[28]],rounds_cum_time[28],1),"."))</f>
        <v>21.</v>
      </c>
      <c r="AL61" s="130" t="str">
        <f>IF(ISBLANK(laps_times[[#This Row],[29]]),"DNF",CONCATENATE(RANK(rounds_cum_time[[#This Row],[29]],rounds_cum_time[29],1),"."))</f>
        <v>21.</v>
      </c>
      <c r="AM61" s="130" t="str">
        <f>IF(ISBLANK(laps_times[[#This Row],[30]]),"DNF",CONCATENATE(RANK(rounds_cum_time[[#This Row],[30]],rounds_cum_time[30],1),"."))</f>
        <v>21.</v>
      </c>
      <c r="AN61" s="130" t="str">
        <f>IF(ISBLANK(laps_times[[#This Row],[31]]),"DNF",CONCATENATE(RANK(rounds_cum_time[[#This Row],[31]],rounds_cum_time[31],1),"."))</f>
        <v>21.</v>
      </c>
      <c r="AO61" s="130" t="str">
        <f>IF(ISBLANK(laps_times[[#This Row],[32]]),"DNF",CONCATENATE(RANK(rounds_cum_time[[#This Row],[32]],rounds_cum_time[32],1),"."))</f>
        <v>21.</v>
      </c>
      <c r="AP61" s="130" t="str">
        <f>IF(ISBLANK(laps_times[[#This Row],[33]]),"DNF",CONCATENATE(RANK(rounds_cum_time[[#This Row],[33]],rounds_cum_time[33],1),"."))</f>
        <v>22.</v>
      </c>
      <c r="AQ61" s="130" t="str">
        <f>IF(ISBLANK(laps_times[[#This Row],[34]]),"DNF",CONCATENATE(RANK(rounds_cum_time[[#This Row],[34]],rounds_cum_time[34],1),"."))</f>
        <v>23.</v>
      </c>
      <c r="AR61" s="130" t="str">
        <f>IF(ISBLANK(laps_times[[#This Row],[35]]),"DNF",CONCATENATE(RANK(rounds_cum_time[[#This Row],[35]],rounds_cum_time[35],1),"."))</f>
        <v>24.</v>
      </c>
      <c r="AS61" s="130" t="str">
        <f>IF(ISBLANK(laps_times[[#This Row],[36]]),"DNF",CONCATENATE(RANK(rounds_cum_time[[#This Row],[36]],rounds_cum_time[36],1),"."))</f>
        <v>25.</v>
      </c>
      <c r="AT61" s="130" t="str">
        <f>IF(ISBLANK(laps_times[[#This Row],[37]]),"DNF",CONCATENATE(RANK(rounds_cum_time[[#This Row],[37]],rounds_cum_time[37],1),"."))</f>
        <v>27.</v>
      </c>
      <c r="AU61" s="130" t="str">
        <f>IF(ISBLANK(laps_times[[#This Row],[38]]),"DNF",CONCATENATE(RANK(rounds_cum_time[[#This Row],[38]],rounds_cum_time[38],1),"."))</f>
        <v>26.</v>
      </c>
      <c r="AV61" s="130" t="str">
        <f>IF(ISBLANK(laps_times[[#This Row],[39]]),"DNF",CONCATENATE(RANK(rounds_cum_time[[#This Row],[39]],rounds_cum_time[39],1),"."))</f>
        <v>27.</v>
      </c>
      <c r="AW61" s="130" t="str">
        <f>IF(ISBLANK(laps_times[[#This Row],[40]]),"DNF",CONCATENATE(RANK(rounds_cum_time[[#This Row],[40]],rounds_cum_time[40],1),"."))</f>
        <v>27.</v>
      </c>
      <c r="AX61" s="130" t="str">
        <f>IF(ISBLANK(laps_times[[#This Row],[41]]),"DNF",CONCATENATE(RANK(rounds_cum_time[[#This Row],[41]],rounds_cum_time[41],1),"."))</f>
        <v>27.</v>
      </c>
      <c r="AY61" s="130" t="str">
        <f>IF(ISBLANK(laps_times[[#This Row],[42]]),"DNF",CONCATENATE(RANK(rounds_cum_time[[#This Row],[42]],rounds_cum_time[42],1),"."))</f>
        <v>28.</v>
      </c>
      <c r="AZ61" s="130" t="str">
        <f>IF(ISBLANK(laps_times[[#This Row],[43]]),"DNF",CONCATENATE(RANK(rounds_cum_time[[#This Row],[43]],rounds_cum_time[43],1),"."))</f>
        <v>27.</v>
      </c>
      <c r="BA61" s="130" t="str">
        <f>IF(ISBLANK(laps_times[[#This Row],[44]]),"DNF",CONCATENATE(RANK(rounds_cum_time[[#This Row],[44]],rounds_cum_time[44],1),"."))</f>
        <v>28.</v>
      </c>
      <c r="BB61" s="130" t="str">
        <f>IF(ISBLANK(laps_times[[#This Row],[45]]),"DNF",CONCATENATE(RANK(rounds_cum_time[[#This Row],[45]],rounds_cum_time[45],1),"."))</f>
        <v>30.</v>
      </c>
      <c r="BC61" s="130" t="str">
        <f>IF(ISBLANK(laps_times[[#This Row],[46]]),"DNF",CONCATENATE(RANK(rounds_cum_time[[#This Row],[46]],rounds_cum_time[46],1),"."))</f>
        <v>32.</v>
      </c>
      <c r="BD61" s="130" t="str">
        <f>IF(ISBLANK(laps_times[[#This Row],[47]]),"DNF",CONCATENATE(RANK(rounds_cum_time[[#This Row],[47]],rounds_cum_time[47],1),"."))</f>
        <v>32.</v>
      </c>
      <c r="BE61" s="130" t="str">
        <f>IF(ISBLANK(laps_times[[#This Row],[48]]),"DNF",CONCATENATE(RANK(rounds_cum_time[[#This Row],[48]],rounds_cum_time[48],1),"."))</f>
        <v>32.</v>
      </c>
      <c r="BF61" s="130" t="str">
        <f>IF(ISBLANK(laps_times[[#This Row],[49]]),"DNF",CONCATENATE(RANK(rounds_cum_time[[#This Row],[49]],rounds_cum_time[49],1),"."))</f>
        <v>32.</v>
      </c>
      <c r="BG61" s="130" t="str">
        <f>IF(ISBLANK(laps_times[[#This Row],[50]]),"DNF",CONCATENATE(RANK(rounds_cum_time[[#This Row],[50]],rounds_cum_time[50],1),"."))</f>
        <v>35.</v>
      </c>
      <c r="BH61" s="130" t="str">
        <f>IF(ISBLANK(laps_times[[#This Row],[51]]),"DNF",CONCATENATE(RANK(rounds_cum_time[[#This Row],[51]],rounds_cum_time[51],1),"."))</f>
        <v>38.</v>
      </c>
      <c r="BI61" s="130" t="str">
        <f>IF(ISBLANK(laps_times[[#This Row],[52]]),"DNF",CONCATENATE(RANK(rounds_cum_time[[#This Row],[52]],rounds_cum_time[52],1),"."))</f>
        <v>38.</v>
      </c>
      <c r="BJ61" s="130" t="str">
        <f>IF(ISBLANK(laps_times[[#This Row],[53]]),"DNF",CONCATENATE(RANK(rounds_cum_time[[#This Row],[53]],rounds_cum_time[53],1),"."))</f>
        <v>38.</v>
      </c>
      <c r="BK61" s="130" t="str">
        <f>IF(ISBLANK(laps_times[[#This Row],[54]]),"DNF",CONCATENATE(RANK(rounds_cum_time[[#This Row],[54]],rounds_cum_time[54],1),"."))</f>
        <v>38.</v>
      </c>
      <c r="BL61" s="130" t="str">
        <f>IF(ISBLANK(laps_times[[#This Row],[55]]),"DNF",CONCATENATE(RANK(rounds_cum_time[[#This Row],[55]],rounds_cum_time[55],1),"."))</f>
        <v>40.</v>
      </c>
      <c r="BM61" s="130" t="str">
        <f>IF(ISBLANK(laps_times[[#This Row],[56]]),"DNF",CONCATENATE(RANK(rounds_cum_time[[#This Row],[56]],rounds_cum_time[56],1),"."))</f>
        <v>40.</v>
      </c>
      <c r="BN61" s="130" t="str">
        <f>IF(ISBLANK(laps_times[[#This Row],[57]]),"DNF",CONCATENATE(RANK(rounds_cum_time[[#This Row],[57]],rounds_cum_time[57],1),"."))</f>
        <v>40.</v>
      </c>
      <c r="BO61" s="130" t="str">
        <f>IF(ISBLANK(laps_times[[#This Row],[58]]),"DNF",CONCATENATE(RANK(rounds_cum_time[[#This Row],[58]],rounds_cum_time[58],1),"."))</f>
        <v>40.</v>
      </c>
      <c r="BP61" s="130" t="str">
        <f>IF(ISBLANK(laps_times[[#This Row],[59]]),"DNF",CONCATENATE(RANK(rounds_cum_time[[#This Row],[59]],rounds_cum_time[59],1),"."))</f>
        <v>42.</v>
      </c>
      <c r="BQ61" s="130" t="str">
        <f>IF(ISBLANK(laps_times[[#This Row],[60]]),"DNF",CONCATENATE(RANK(rounds_cum_time[[#This Row],[60]],rounds_cum_time[60],1),"."))</f>
        <v>44.</v>
      </c>
      <c r="BR61" s="130" t="str">
        <f>IF(ISBLANK(laps_times[[#This Row],[61]]),"DNF",CONCATENATE(RANK(rounds_cum_time[[#This Row],[61]],rounds_cum_time[61],1),"."))</f>
        <v>47.</v>
      </c>
      <c r="BS61" s="130" t="str">
        <f>IF(ISBLANK(laps_times[[#This Row],[62]]),"DNF",CONCATENATE(RANK(rounds_cum_time[[#This Row],[62]],rounds_cum_time[62],1),"."))</f>
        <v>53.</v>
      </c>
      <c r="BT61" s="131" t="str">
        <f>IF(ISBLANK(laps_times[[#This Row],[63]]),"DNF",CONCATENATE(RANK(rounds_cum_time[[#This Row],[63]],rounds_cum_time[63],1),"."))</f>
        <v>55.</v>
      </c>
      <c r="BU61" s="131" t="str">
        <f>IF(ISBLANK(laps_times[[#This Row],[64]]),"DNF",CONCATENATE(RANK(rounds_cum_time[[#This Row],[64]],rounds_cum_time[64],1),"."))</f>
        <v>58.</v>
      </c>
    </row>
    <row r="62" spans="2:73" x14ac:dyDescent="0.2">
      <c r="B62" s="124">
        <f>laps_times[[#This Row],[poř]]</f>
        <v>59</v>
      </c>
      <c r="C62" s="129">
        <f>laps_times[[#This Row],[s.č.]]</f>
        <v>11</v>
      </c>
      <c r="D62" s="125" t="str">
        <f>laps_times[[#This Row],[jméno]]</f>
        <v>Čaloud Milan</v>
      </c>
      <c r="E62" s="126">
        <f>laps_times[[#This Row],[roč]]</f>
        <v>1969</v>
      </c>
      <c r="F62" s="126" t="str">
        <f>laps_times[[#This Row],[kat]]</f>
        <v>M40</v>
      </c>
      <c r="G62" s="126">
        <f>laps_times[[#This Row],[poř_kat]]</f>
        <v>21</v>
      </c>
      <c r="H62" s="125" t="str">
        <f>IF(ISBLANK(laps_times[[#This Row],[klub]]),"-",laps_times[[#This Row],[klub]])</f>
        <v>JKM Větřní</v>
      </c>
      <c r="I62" s="161">
        <f>laps_times[[#This Row],[celk. čas]]</f>
        <v>0.16248032407407406</v>
      </c>
      <c r="J62" s="130" t="str">
        <f>IF(ISBLANK(laps_times[[#This Row],[1]]),"DNF",CONCATENATE(RANK(rounds_cum_time[[#This Row],[1]],rounds_cum_time[1],1),"."))</f>
        <v>72.</v>
      </c>
      <c r="K62" s="130" t="str">
        <f>IF(ISBLANK(laps_times[[#This Row],[2]]),"DNF",CONCATENATE(RANK(rounds_cum_time[[#This Row],[2]],rounds_cum_time[2],1),"."))</f>
        <v>74.</v>
      </c>
      <c r="L62" s="130" t="str">
        <f>IF(ISBLANK(laps_times[[#This Row],[3]]),"DNF",CONCATENATE(RANK(rounds_cum_time[[#This Row],[3]],rounds_cum_time[3],1),"."))</f>
        <v>78.</v>
      </c>
      <c r="M62" s="130" t="str">
        <f>IF(ISBLANK(laps_times[[#This Row],[4]]),"DNF",CONCATENATE(RANK(rounds_cum_time[[#This Row],[4]],rounds_cum_time[4],1),"."))</f>
        <v>80.</v>
      </c>
      <c r="N62" s="130" t="str">
        <f>IF(ISBLANK(laps_times[[#This Row],[5]]),"DNF",CONCATENATE(RANK(rounds_cum_time[[#This Row],[5]],rounds_cum_time[5],1),"."))</f>
        <v>77.</v>
      </c>
      <c r="O62" s="130" t="str">
        <f>IF(ISBLANK(laps_times[[#This Row],[6]]),"DNF",CONCATENATE(RANK(rounds_cum_time[[#This Row],[6]],rounds_cum_time[6],1),"."))</f>
        <v>79.</v>
      </c>
      <c r="P62" s="130" t="str">
        <f>IF(ISBLANK(laps_times[[#This Row],[7]]),"DNF",CONCATENATE(RANK(rounds_cum_time[[#This Row],[7]],rounds_cum_time[7],1),"."))</f>
        <v>78.</v>
      </c>
      <c r="Q62" s="130" t="str">
        <f>IF(ISBLANK(laps_times[[#This Row],[8]]),"DNF",CONCATENATE(RANK(rounds_cum_time[[#This Row],[8]],rounds_cum_time[8],1),"."))</f>
        <v>78.</v>
      </c>
      <c r="R62" s="130" t="str">
        <f>IF(ISBLANK(laps_times[[#This Row],[9]]),"DNF",CONCATENATE(RANK(rounds_cum_time[[#This Row],[9]],rounds_cum_time[9],1),"."))</f>
        <v>78.</v>
      </c>
      <c r="S62" s="130" t="str">
        <f>IF(ISBLANK(laps_times[[#This Row],[10]]),"DNF",CONCATENATE(RANK(rounds_cum_time[[#This Row],[10]],rounds_cum_time[10],1),"."))</f>
        <v>75.</v>
      </c>
      <c r="T62" s="130" t="str">
        <f>IF(ISBLANK(laps_times[[#This Row],[11]]),"DNF",CONCATENATE(RANK(rounds_cum_time[[#This Row],[11]],rounds_cum_time[11],1),"."))</f>
        <v>74.</v>
      </c>
      <c r="U62" s="130" t="str">
        <f>IF(ISBLANK(laps_times[[#This Row],[12]]),"DNF",CONCATENATE(RANK(rounds_cum_time[[#This Row],[12]],rounds_cum_time[12],1),"."))</f>
        <v>74.</v>
      </c>
      <c r="V62" s="130" t="str">
        <f>IF(ISBLANK(laps_times[[#This Row],[13]]),"DNF",CONCATENATE(RANK(rounds_cum_time[[#This Row],[13]],rounds_cum_time[13],1),"."))</f>
        <v>74.</v>
      </c>
      <c r="W62" s="130" t="str">
        <f>IF(ISBLANK(laps_times[[#This Row],[14]]),"DNF",CONCATENATE(RANK(rounds_cum_time[[#This Row],[14]],rounds_cum_time[14],1),"."))</f>
        <v>74.</v>
      </c>
      <c r="X62" s="130" t="str">
        <f>IF(ISBLANK(laps_times[[#This Row],[15]]),"DNF",CONCATENATE(RANK(rounds_cum_time[[#This Row],[15]],rounds_cum_time[15],1),"."))</f>
        <v>74.</v>
      </c>
      <c r="Y62" s="130" t="str">
        <f>IF(ISBLANK(laps_times[[#This Row],[16]]),"DNF",CONCATENATE(RANK(rounds_cum_time[[#This Row],[16]],rounds_cum_time[16],1),"."))</f>
        <v>72.</v>
      </c>
      <c r="Z62" s="130" t="str">
        <f>IF(ISBLANK(laps_times[[#This Row],[17]]),"DNF",CONCATENATE(RANK(rounds_cum_time[[#This Row],[17]],rounds_cum_time[17],1),"."))</f>
        <v>71.</v>
      </c>
      <c r="AA62" s="130" t="str">
        <f>IF(ISBLANK(laps_times[[#This Row],[18]]),"DNF",CONCATENATE(RANK(rounds_cum_time[[#This Row],[18]],rounds_cum_time[18],1),"."))</f>
        <v>71.</v>
      </c>
      <c r="AB62" s="130" t="str">
        <f>IF(ISBLANK(laps_times[[#This Row],[19]]),"DNF",CONCATENATE(RANK(rounds_cum_time[[#This Row],[19]],rounds_cum_time[19],1),"."))</f>
        <v>72.</v>
      </c>
      <c r="AC62" s="130" t="str">
        <f>IF(ISBLANK(laps_times[[#This Row],[20]]),"DNF",CONCATENATE(RANK(rounds_cum_time[[#This Row],[20]],rounds_cum_time[20],1),"."))</f>
        <v>72.</v>
      </c>
      <c r="AD62" s="130" t="str">
        <f>IF(ISBLANK(laps_times[[#This Row],[21]]),"DNF",CONCATENATE(RANK(rounds_cum_time[[#This Row],[21]],rounds_cum_time[21],1),"."))</f>
        <v>72.</v>
      </c>
      <c r="AE62" s="130" t="str">
        <f>IF(ISBLANK(laps_times[[#This Row],[22]]),"DNF",CONCATENATE(RANK(rounds_cum_time[[#This Row],[22]],rounds_cum_time[22],1),"."))</f>
        <v>70.</v>
      </c>
      <c r="AF62" s="130" t="str">
        <f>IF(ISBLANK(laps_times[[#This Row],[23]]),"DNF",CONCATENATE(RANK(rounds_cum_time[[#This Row],[23]],rounds_cum_time[23],1),"."))</f>
        <v>70.</v>
      </c>
      <c r="AG62" s="130" t="str">
        <f>IF(ISBLANK(laps_times[[#This Row],[24]]),"DNF",CONCATENATE(RANK(rounds_cum_time[[#This Row],[24]],rounds_cum_time[24],1),"."))</f>
        <v>70.</v>
      </c>
      <c r="AH62" s="130" t="str">
        <f>IF(ISBLANK(laps_times[[#This Row],[25]]),"DNF",CONCATENATE(RANK(rounds_cum_time[[#This Row],[25]],rounds_cum_time[25],1),"."))</f>
        <v>69.</v>
      </c>
      <c r="AI62" s="130" t="str">
        <f>IF(ISBLANK(laps_times[[#This Row],[26]]),"DNF",CONCATENATE(RANK(rounds_cum_time[[#This Row],[26]],rounds_cum_time[26],1),"."))</f>
        <v>68.</v>
      </c>
      <c r="AJ62" s="130" t="str">
        <f>IF(ISBLANK(laps_times[[#This Row],[27]]),"DNF",CONCATENATE(RANK(rounds_cum_time[[#This Row],[27]],rounds_cum_time[27],1),"."))</f>
        <v>68.</v>
      </c>
      <c r="AK62" s="130" t="str">
        <f>IF(ISBLANK(laps_times[[#This Row],[28]]),"DNF",CONCATENATE(RANK(rounds_cum_time[[#This Row],[28]],rounds_cum_time[28],1),"."))</f>
        <v>66.</v>
      </c>
      <c r="AL62" s="130" t="str">
        <f>IF(ISBLANK(laps_times[[#This Row],[29]]),"DNF",CONCATENATE(RANK(rounds_cum_time[[#This Row],[29]],rounds_cum_time[29],1),"."))</f>
        <v>67.</v>
      </c>
      <c r="AM62" s="130" t="str">
        <f>IF(ISBLANK(laps_times[[#This Row],[30]]),"DNF",CONCATENATE(RANK(rounds_cum_time[[#This Row],[30]],rounds_cum_time[30],1),"."))</f>
        <v>67.</v>
      </c>
      <c r="AN62" s="130" t="str">
        <f>IF(ISBLANK(laps_times[[#This Row],[31]]),"DNF",CONCATENATE(RANK(rounds_cum_time[[#This Row],[31]],rounds_cum_time[31],1),"."))</f>
        <v>66.</v>
      </c>
      <c r="AO62" s="130" t="str">
        <f>IF(ISBLANK(laps_times[[#This Row],[32]]),"DNF",CONCATENATE(RANK(rounds_cum_time[[#This Row],[32]],rounds_cum_time[32],1),"."))</f>
        <v>66.</v>
      </c>
      <c r="AP62" s="130" t="str">
        <f>IF(ISBLANK(laps_times[[#This Row],[33]]),"DNF",CONCATENATE(RANK(rounds_cum_time[[#This Row],[33]],rounds_cum_time[33],1),"."))</f>
        <v>64.</v>
      </c>
      <c r="AQ62" s="130" t="str">
        <f>IF(ISBLANK(laps_times[[#This Row],[34]]),"DNF",CONCATENATE(RANK(rounds_cum_time[[#This Row],[34]],rounds_cum_time[34],1),"."))</f>
        <v>65.</v>
      </c>
      <c r="AR62" s="130" t="str">
        <f>IF(ISBLANK(laps_times[[#This Row],[35]]),"DNF",CONCATENATE(RANK(rounds_cum_time[[#This Row],[35]],rounds_cum_time[35],1),"."))</f>
        <v>65.</v>
      </c>
      <c r="AS62" s="130" t="str">
        <f>IF(ISBLANK(laps_times[[#This Row],[36]]),"DNF",CONCATENATE(RANK(rounds_cum_time[[#This Row],[36]],rounds_cum_time[36],1),"."))</f>
        <v>65.</v>
      </c>
      <c r="AT62" s="130" t="str">
        <f>IF(ISBLANK(laps_times[[#This Row],[37]]),"DNF",CONCATENATE(RANK(rounds_cum_time[[#This Row],[37]],rounds_cum_time[37],1),"."))</f>
        <v>64.</v>
      </c>
      <c r="AU62" s="130" t="str">
        <f>IF(ISBLANK(laps_times[[#This Row],[38]]),"DNF",CONCATENATE(RANK(rounds_cum_time[[#This Row],[38]],rounds_cum_time[38],1),"."))</f>
        <v>63.</v>
      </c>
      <c r="AV62" s="130" t="str">
        <f>IF(ISBLANK(laps_times[[#This Row],[39]]),"DNF",CONCATENATE(RANK(rounds_cum_time[[#This Row],[39]],rounds_cum_time[39],1),"."))</f>
        <v>62.</v>
      </c>
      <c r="AW62" s="130" t="str">
        <f>IF(ISBLANK(laps_times[[#This Row],[40]]),"DNF",CONCATENATE(RANK(rounds_cum_time[[#This Row],[40]],rounds_cum_time[40],1),"."))</f>
        <v>61.</v>
      </c>
      <c r="AX62" s="130" t="str">
        <f>IF(ISBLANK(laps_times[[#This Row],[41]]),"DNF",CONCATENATE(RANK(rounds_cum_time[[#This Row],[41]],rounds_cum_time[41],1),"."))</f>
        <v>61.</v>
      </c>
      <c r="AY62" s="130" t="str">
        <f>IF(ISBLANK(laps_times[[#This Row],[42]]),"DNF",CONCATENATE(RANK(rounds_cum_time[[#This Row],[42]],rounds_cum_time[42],1),"."))</f>
        <v>61.</v>
      </c>
      <c r="AZ62" s="130" t="str">
        <f>IF(ISBLANK(laps_times[[#This Row],[43]]),"DNF",CONCATENATE(RANK(rounds_cum_time[[#This Row],[43]],rounds_cum_time[43],1),"."))</f>
        <v>60.</v>
      </c>
      <c r="BA62" s="130" t="str">
        <f>IF(ISBLANK(laps_times[[#This Row],[44]]),"DNF",CONCATENATE(RANK(rounds_cum_time[[#This Row],[44]],rounds_cum_time[44],1),"."))</f>
        <v>60.</v>
      </c>
      <c r="BB62" s="130" t="str">
        <f>IF(ISBLANK(laps_times[[#This Row],[45]]),"DNF",CONCATENATE(RANK(rounds_cum_time[[#This Row],[45]],rounds_cum_time[45],1),"."))</f>
        <v>59.</v>
      </c>
      <c r="BC62" s="130" t="str">
        <f>IF(ISBLANK(laps_times[[#This Row],[46]]),"DNF",CONCATENATE(RANK(rounds_cum_time[[#This Row],[46]],rounds_cum_time[46],1),"."))</f>
        <v>58.</v>
      </c>
      <c r="BD62" s="130" t="str">
        <f>IF(ISBLANK(laps_times[[#This Row],[47]]),"DNF",CONCATENATE(RANK(rounds_cum_time[[#This Row],[47]],rounds_cum_time[47],1),"."))</f>
        <v>58.</v>
      </c>
      <c r="BE62" s="130" t="str">
        <f>IF(ISBLANK(laps_times[[#This Row],[48]]),"DNF",CONCATENATE(RANK(rounds_cum_time[[#This Row],[48]],rounds_cum_time[48],1),"."))</f>
        <v>58.</v>
      </c>
      <c r="BF62" s="130" t="str">
        <f>IF(ISBLANK(laps_times[[#This Row],[49]]),"DNF",CONCATENATE(RANK(rounds_cum_time[[#This Row],[49]],rounds_cum_time[49],1),"."))</f>
        <v>58.</v>
      </c>
      <c r="BG62" s="130" t="str">
        <f>IF(ISBLANK(laps_times[[#This Row],[50]]),"DNF",CONCATENATE(RANK(rounds_cum_time[[#This Row],[50]],rounds_cum_time[50],1),"."))</f>
        <v>58.</v>
      </c>
      <c r="BH62" s="130" t="str">
        <f>IF(ISBLANK(laps_times[[#This Row],[51]]),"DNF",CONCATENATE(RANK(rounds_cum_time[[#This Row],[51]],rounds_cum_time[51],1),"."))</f>
        <v>58.</v>
      </c>
      <c r="BI62" s="130" t="str">
        <f>IF(ISBLANK(laps_times[[#This Row],[52]]),"DNF",CONCATENATE(RANK(rounds_cum_time[[#This Row],[52]],rounds_cum_time[52],1),"."))</f>
        <v>58.</v>
      </c>
      <c r="BJ62" s="130" t="str">
        <f>IF(ISBLANK(laps_times[[#This Row],[53]]),"DNF",CONCATENATE(RANK(rounds_cum_time[[#This Row],[53]],rounds_cum_time[53],1),"."))</f>
        <v>58.</v>
      </c>
      <c r="BK62" s="130" t="str">
        <f>IF(ISBLANK(laps_times[[#This Row],[54]]),"DNF",CONCATENATE(RANK(rounds_cum_time[[#This Row],[54]],rounds_cum_time[54],1),"."))</f>
        <v>58.</v>
      </c>
      <c r="BL62" s="130" t="str">
        <f>IF(ISBLANK(laps_times[[#This Row],[55]]),"DNF",CONCATENATE(RANK(rounds_cum_time[[#This Row],[55]],rounds_cum_time[55],1),"."))</f>
        <v>59.</v>
      </c>
      <c r="BM62" s="130" t="str">
        <f>IF(ISBLANK(laps_times[[#This Row],[56]]),"DNF",CONCATENATE(RANK(rounds_cum_time[[#This Row],[56]],rounds_cum_time[56],1),"."))</f>
        <v>59.</v>
      </c>
      <c r="BN62" s="130" t="str">
        <f>IF(ISBLANK(laps_times[[#This Row],[57]]),"DNF",CONCATENATE(RANK(rounds_cum_time[[#This Row],[57]],rounds_cum_time[57],1),"."))</f>
        <v>59.</v>
      </c>
      <c r="BO62" s="130" t="str">
        <f>IF(ISBLANK(laps_times[[#This Row],[58]]),"DNF",CONCATENATE(RANK(rounds_cum_time[[#This Row],[58]],rounds_cum_time[58],1),"."))</f>
        <v>59.</v>
      </c>
      <c r="BP62" s="130" t="str">
        <f>IF(ISBLANK(laps_times[[#This Row],[59]]),"DNF",CONCATENATE(RANK(rounds_cum_time[[#This Row],[59]],rounds_cum_time[59],1),"."))</f>
        <v>59.</v>
      </c>
      <c r="BQ62" s="130" t="str">
        <f>IF(ISBLANK(laps_times[[#This Row],[60]]),"DNF",CONCATENATE(RANK(rounds_cum_time[[#This Row],[60]],rounds_cum_time[60],1),"."))</f>
        <v>59.</v>
      </c>
      <c r="BR62" s="130" t="str">
        <f>IF(ISBLANK(laps_times[[#This Row],[61]]),"DNF",CONCATENATE(RANK(rounds_cum_time[[#This Row],[61]],rounds_cum_time[61],1),"."))</f>
        <v>59.</v>
      </c>
      <c r="BS62" s="130" t="str">
        <f>IF(ISBLANK(laps_times[[#This Row],[62]]),"DNF",CONCATENATE(RANK(rounds_cum_time[[#This Row],[62]],rounds_cum_time[62],1),"."))</f>
        <v>59.</v>
      </c>
      <c r="BT62" s="131" t="str">
        <f>IF(ISBLANK(laps_times[[#This Row],[63]]),"DNF",CONCATENATE(RANK(rounds_cum_time[[#This Row],[63]],rounds_cum_time[63],1),"."))</f>
        <v>59.</v>
      </c>
      <c r="BU62" s="131" t="str">
        <f>IF(ISBLANK(laps_times[[#This Row],[64]]),"DNF",CONCATENATE(RANK(rounds_cum_time[[#This Row],[64]],rounds_cum_time[64],1),"."))</f>
        <v>59.</v>
      </c>
    </row>
    <row r="63" spans="2:73" x14ac:dyDescent="0.2">
      <c r="B63" s="124">
        <f>laps_times[[#This Row],[poř]]</f>
        <v>60</v>
      </c>
      <c r="C63" s="129">
        <f>laps_times[[#This Row],[s.č.]]</f>
        <v>112</v>
      </c>
      <c r="D63" s="125" t="str">
        <f>laps_times[[#This Row],[jméno]]</f>
        <v>Šindlerová Jana</v>
      </c>
      <c r="E63" s="126">
        <f>laps_times[[#This Row],[roč]]</f>
        <v>1969</v>
      </c>
      <c r="F63" s="126" t="str">
        <f>laps_times[[#This Row],[kat]]</f>
        <v>Z2</v>
      </c>
      <c r="G63" s="126">
        <f>laps_times[[#This Row],[poř_kat]]</f>
        <v>3</v>
      </c>
      <c r="H63" s="125" t="str">
        <f>IF(ISBLANK(laps_times[[#This Row],[klub]]),"-",laps_times[[#This Row],[klub]])</f>
        <v>iThinkBeer</v>
      </c>
      <c r="I63" s="161">
        <f>laps_times[[#This Row],[celk. čas]]</f>
        <v>0.16325578703703703</v>
      </c>
      <c r="J63" s="130" t="str">
        <f>IF(ISBLANK(laps_times[[#This Row],[1]]),"DNF",CONCATENATE(RANK(rounds_cum_time[[#This Row],[1]],rounds_cum_time[1],1),"."))</f>
        <v>71.</v>
      </c>
      <c r="K63" s="130" t="str">
        <f>IF(ISBLANK(laps_times[[#This Row],[2]]),"DNF",CONCATENATE(RANK(rounds_cum_time[[#This Row],[2]],rounds_cum_time[2],1),"."))</f>
        <v>68.</v>
      </c>
      <c r="L63" s="130" t="str">
        <f>IF(ISBLANK(laps_times[[#This Row],[3]]),"DNF",CONCATENATE(RANK(rounds_cum_time[[#This Row],[3]],rounds_cum_time[3],1),"."))</f>
        <v>69.</v>
      </c>
      <c r="M63" s="130" t="str">
        <f>IF(ISBLANK(laps_times[[#This Row],[4]]),"DNF",CONCATENATE(RANK(rounds_cum_time[[#This Row],[4]],rounds_cum_time[4],1),"."))</f>
        <v>69.</v>
      </c>
      <c r="N63" s="130" t="str">
        <f>IF(ISBLANK(laps_times[[#This Row],[5]]),"DNF",CONCATENATE(RANK(rounds_cum_time[[#This Row],[5]],rounds_cum_time[5],1),"."))</f>
        <v>68.</v>
      </c>
      <c r="O63" s="130" t="str">
        <f>IF(ISBLANK(laps_times[[#This Row],[6]]),"DNF",CONCATENATE(RANK(rounds_cum_time[[#This Row],[6]],rounds_cum_time[6],1),"."))</f>
        <v>66.</v>
      </c>
      <c r="P63" s="130" t="str">
        <f>IF(ISBLANK(laps_times[[#This Row],[7]]),"DNF",CONCATENATE(RANK(rounds_cum_time[[#This Row],[7]],rounds_cum_time[7],1),"."))</f>
        <v>67.</v>
      </c>
      <c r="Q63" s="130" t="str">
        <f>IF(ISBLANK(laps_times[[#This Row],[8]]),"DNF",CONCATENATE(RANK(rounds_cum_time[[#This Row],[8]],rounds_cum_time[8],1),"."))</f>
        <v>67.</v>
      </c>
      <c r="R63" s="130" t="str">
        <f>IF(ISBLANK(laps_times[[#This Row],[9]]),"DNF",CONCATENATE(RANK(rounds_cum_time[[#This Row],[9]],rounds_cum_time[9],1),"."))</f>
        <v>68.</v>
      </c>
      <c r="S63" s="130" t="str">
        <f>IF(ISBLANK(laps_times[[#This Row],[10]]),"DNF",CONCATENATE(RANK(rounds_cum_time[[#This Row],[10]],rounds_cum_time[10],1),"."))</f>
        <v>69.</v>
      </c>
      <c r="T63" s="130" t="str">
        <f>IF(ISBLANK(laps_times[[#This Row],[11]]),"DNF",CONCATENATE(RANK(rounds_cum_time[[#This Row],[11]],rounds_cum_time[11],1),"."))</f>
        <v>68.</v>
      </c>
      <c r="U63" s="130" t="str">
        <f>IF(ISBLANK(laps_times[[#This Row],[12]]),"DNF",CONCATENATE(RANK(rounds_cum_time[[#This Row],[12]],rounds_cum_time[12],1),"."))</f>
        <v>66.</v>
      </c>
      <c r="V63" s="130" t="str">
        <f>IF(ISBLANK(laps_times[[#This Row],[13]]),"DNF",CONCATENATE(RANK(rounds_cum_time[[#This Row],[13]],rounds_cum_time[13],1),"."))</f>
        <v>65.</v>
      </c>
      <c r="W63" s="130" t="str">
        <f>IF(ISBLANK(laps_times[[#This Row],[14]]),"DNF",CONCATENATE(RANK(rounds_cum_time[[#This Row],[14]],rounds_cum_time[14],1),"."))</f>
        <v>63.</v>
      </c>
      <c r="X63" s="130" t="str">
        <f>IF(ISBLANK(laps_times[[#This Row],[15]]),"DNF",CONCATENATE(RANK(rounds_cum_time[[#This Row],[15]],rounds_cum_time[15],1),"."))</f>
        <v>63.</v>
      </c>
      <c r="Y63" s="130" t="str">
        <f>IF(ISBLANK(laps_times[[#This Row],[16]]),"DNF",CONCATENATE(RANK(rounds_cum_time[[#This Row],[16]],rounds_cum_time[16],1),"."))</f>
        <v>63.</v>
      </c>
      <c r="Z63" s="130" t="str">
        <f>IF(ISBLANK(laps_times[[#This Row],[17]]),"DNF",CONCATENATE(RANK(rounds_cum_time[[#This Row],[17]],rounds_cum_time[17],1),"."))</f>
        <v>64.</v>
      </c>
      <c r="AA63" s="130" t="str">
        <f>IF(ISBLANK(laps_times[[#This Row],[18]]),"DNF",CONCATENATE(RANK(rounds_cum_time[[#This Row],[18]],rounds_cum_time[18],1),"."))</f>
        <v>64.</v>
      </c>
      <c r="AB63" s="130" t="str">
        <f>IF(ISBLANK(laps_times[[#This Row],[19]]),"DNF",CONCATENATE(RANK(rounds_cum_time[[#This Row],[19]],rounds_cum_time[19],1),"."))</f>
        <v>63.</v>
      </c>
      <c r="AC63" s="130" t="str">
        <f>IF(ISBLANK(laps_times[[#This Row],[20]]),"DNF",CONCATENATE(RANK(rounds_cum_time[[#This Row],[20]],rounds_cum_time[20],1),"."))</f>
        <v>63.</v>
      </c>
      <c r="AD63" s="130" t="str">
        <f>IF(ISBLANK(laps_times[[#This Row],[21]]),"DNF",CONCATENATE(RANK(rounds_cum_time[[#This Row],[21]],rounds_cum_time[21],1),"."))</f>
        <v>63.</v>
      </c>
      <c r="AE63" s="130" t="str">
        <f>IF(ISBLANK(laps_times[[#This Row],[22]]),"DNF",CONCATENATE(RANK(rounds_cum_time[[#This Row],[22]],rounds_cum_time[22],1),"."))</f>
        <v>63.</v>
      </c>
      <c r="AF63" s="130" t="str">
        <f>IF(ISBLANK(laps_times[[#This Row],[23]]),"DNF",CONCATENATE(RANK(rounds_cum_time[[#This Row],[23]],rounds_cum_time[23],1),"."))</f>
        <v>63.</v>
      </c>
      <c r="AG63" s="130" t="str">
        <f>IF(ISBLANK(laps_times[[#This Row],[24]]),"DNF",CONCATENATE(RANK(rounds_cum_time[[#This Row],[24]],rounds_cum_time[24],1),"."))</f>
        <v>63.</v>
      </c>
      <c r="AH63" s="130" t="str">
        <f>IF(ISBLANK(laps_times[[#This Row],[25]]),"DNF",CONCATENATE(RANK(rounds_cum_time[[#This Row],[25]],rounds_cum_time[25],1),"."))</f>
        <v>63.</v>
      </c>
      <c r="AI63" s="130" t="str">
        <f>IF(ISBLANK(laps_times[[#This Row],[26]]),"DNF",CONCATENATE(RANK(rounds_cum_time[[#This Row],[26]],rounds_cum_time[26],1),"."))</f>
        <v>62.</v>
      </c>
      <c r="AJ63" s="130" t="str">
        <f>IF(ISBLANK(laps_times[[#This Row],[27]]),"DNF",CONCATENATE(RANK(rounds_cum_time[[#This Row],[27]],rounds_cum_time[27],1),"."))</f>
        <v>63.</v>
      </c>
      <c r="AK63" s="130" t="str">
        <f>IF(ISBLANK(laps_times[[#This Row],[28]]),"DNF",CONCATENATE(RANK(rounds_cum_time[[#This Row],[28]],rounds_cum_time[28],1),"."))</f>
        <v>63.</v>
      </c>
      <c r="AL63" s="130" t="str">
        <f>IF(ISBLANK(laps_times[[#This Row],[29]]),"DNF",CONCATENATE(RANK(rounds_cum_time[[#This Row],[29]],rounds_cum_time[29],1),"."))</f>
        <v>64.</v>
      </c>
      <c r="AM63" s="130" t="str">
        <f>IF(ISBLANK(laps_times[[#This Row],[30]]),"DNF",CONCATENATE(RANK(rounds_cum_time[[#This Row],[30]],rounds_cum_time[30],1),"."))</f>
        <v>64.</v>
      </c>
      <c r="AN63" s="130" t="str">
        <f>IF(ISBLANK(laps_times[[#This Row],[31]]),"DNF",CONCATENATE(RANK(rounds_cum_time[[#This Row],[31]],rounds_cum_time[31],1),"."))</f>
        <v>64.</v>
      </c>
      <c r="AO63" s="130" t="str">
        <f>IF(ISBLANK(laps_times[[#This Row],[32]]),"DNF",CONCATENATE(RANK(rounds_cum_time[[#This Row],[32]],rounds_cum_time[32],1),"."))</f>
        <v>65.</v>
      </c>
      <c r="AP63" s="130" t="str">
        <f>IF(ISBLANK(laps_times[[#This Row],[33]]),"DNF",CONCATENATE(RANK(rounds_cum_time[[#This Row],[33]],rounds_cum_time[33],1),"."))</f>
        <v>66.</v>
      </c>
      <c r="AQ63" s="130" t="str">
        <f>IF(ISBLANK(laps_times[[#This Row],[34]]),"DNF",CONCATENATE(RANK(rounds_cum_time[[#This Row],[34]],rounds_cum_time[34],1),"."))</f>
        <v>66.</v>
      </c>
      <c r="AR63" s="130" t="str">
        <f>IF(ISBLANK(laps_times[[#This Row],[35]]),"DNF",CONCATENATE(RANK(rounds_cum_time[[#This Row],[35]],rounds_cum_time[35],1),"."))</f>
        <v>66.</v>
      </c>
      <c r="AS63" s="130" t="str">
        <f>IF(ISBLANK(laps_times[[#This Row],[36]]),"DNF",CONCATENATE(RANK(rounds_cum_time[[#This Row],[36]],rounds_cum_time[36],1),"."))</f>
        <v>66.</v>
      </c>
      <c r="AT63" s="130" t="str">
        <f>IF(ISBLANK(laps_times[[#This Row],[37]]),"DNF",CONCATENATE(RANK(rounds_cum_time[[#This Row],[37]],rounds_cum_time[37],1),"."))</f>
        <v>66.</v>
      </c>
      <c r="AU63" s="130" t="str">
        <f>IF(ISBLANK(laps_times[[#This Row],[38]]),"DNF",CONCATENATE(RANK(rounds_cum_time[[#This Row],[38]],rounds_cum_time[38],1),"."))</f>
        <v>65.</v>
      </c>
      <c r="AV63" s="130" t="str">
        <f>IF(ISBLANK(laps_times[[#This Row],[39]]),"DNF",CONCATENATE(RANK(rounds_cum_time[[#This Row],[39]],rounds_cum_time[39],1),"."))</f>
        <v>65.</v>
      </c>
      <c r="AW63" s="130" t="str">
        <f>IF(ISBLANK(laps_times[[#This Row],[40]]),"DNF",CONCATENATE(RANK(rounds_cum_time[[#This Row],[40]],rounds_cum_time[40],1),"."))</f>
        <v>65.</v>
      </c>
      <c r="AX63" s="130" t="str">
        <f>IF(ISBLANK(laps_times[[#This Row],[41]]),"DNF",CONCATENATE(RANK(rounds_cum_time[[#This Row],[41]],rounds_cum_time[41],1),"."))</f>
        <v>65.</v>
      </c>
      <c r="AY63" s="130" t="str">
        <f>IF(ISBLANK(laps_times[[#This Row],[42]]),"DNF",CONCATENATE(RANK(rounds_cum_time[[#This Row],[42]],rounds_cum_time[42],1),"."))</f>
        <v>65.</v>
      </c>
      <c r="AZ63" s="130" t="str">
        <f>IF(ISBLANK(laps_times[[#This Row],[43]]),"DNF",CONCATENATE(RANK(rounds_cum_time[[#This Row],[43]],rounds_cum_time[43],1),"."))</f>
        <v>65.</v>
      </c>
      <c r="BA63" s="130" t="str">
        <f>IF(ISBLANK(laps_times[[#This Row],[44]]),"DNF",CONCATENATE(RANK(rounds_cum_time[[#This Row],[44]],rounds_cum_time[44],1),"."))</f>
        <v>65.</v>
      </c>
      <c r="BB63" s="130" t="str">
        <f>IF(ISBLANK(laps_times[[#This Row],[45]]),"DNF",CONCATENATE(RANK(rounds_cum_time[[#This Row],[45]],rounds_cum_time[45],1),"."))</f>
        <v>65.</v>
      </c>
      <c r="BC63" s="130" t="str">
        <f>IF(ISBLANK(laps_times[[#This Row],[46]]),"DNF",CONCATENATE(RANK(rounds_cum_time[[#This Row],[46]],rounds_cum_time[46],1),"."))</f>
        <v>66.</v>
      </c>
      <c r="BD63" s="130" t="str">
        <f>IF(ISBLANK(laps_times[[#This Row],[47]]),"DNF",CONCATENATE(RANK(rounds_cum_time[[#This Row],[47]],rounds_cum_time[47],1),"."))</f>
        <v>66.</v>
      </c>
      <c r="BE63" s="130" t="str">
        <f>IF(ISBLANK(laps_times[[#This Row],[48]]),"DNF",CONCATENATE(RANK(rounds_cum_time[[#This Row],[48]],rounds_cum_time[48],1),"."))</f>
        <v>65.</v>
      </c>
      <c r="BF63" s="130" t="str">
        <f>IF(ISBLANK(laps_times[[#This Row],[49]]),"DNF",CONCATENATE(RANK(rounds_cum_time[[#This Row],[49]],rounds_cum_time[49],1),"."))</f>
        <v>65.</v>
      </c>
      <c r="BG63" s="130" t="str">
        <f>IF(ISBLANK(laps_times[[#This Row],[50]]),"DNF",CONCATENATE(RANK(rounds_cum_time[[#This Row],[50]],rounds_cum_time[50],1),"."))</f>
        <v>65.</v>
      </c>
      <c r="BH63" s="130" t="str">
        <f>IF(ISBLANK(laps_times[[#This Row],[51]]),"DNF",CONCATENATE(RANK(rounds_cum_time[[#This Row],[51]],rounds_cum_time[51],1),"."))</f>
        <v>64.</v>
      </c>
      <c r="BI63" s="130" t="str">
        <f>IF(ISBLANK(laps_times[[#This Row],[52]]),"DNF",CONCATENATE(RANK(rounds_cum_time[[#This Row],[52]],rounds_cum_time[52],1),"."))</f>
        <v>64.</v>
      </c>
      <c r="BJ63" s="130" t="str">
        <f>IF(ISBLANK(laps_times[[#This Row],[53]]),"DNF",CONCATENATE(RANK(rounds_cum_time[[#This Row],[53]],rounds_cum_time[53],1),"."))</f>
        <v>64.</v>
      </c>
      <c r="BK63" s="130" t="str">
        <f>IF(ISBLANK(laps_times[[#This Row],[54]]),"DNF",CONCATENATE(RANK(rounds_cum_time[[#This Row],[54]],rounds_cum_time[54],1),"."))</f>
        <v>63.</v>
      </c>
      <c r="BL63" s="130" t="str">
        <f>IF(ISBLANK(laps_times[[#This Row],[55]]),"DNF",CONCATENATE(RANK(rounds_cum_time[[#This Row],[55]],rounds_cum_time[55],1),"."))</f>
        <v>64.</v>
      </c>
      <c r="BM63" s="130" t="str">
        <f>IF(ISBLANK(laps_times[[#This Row],[56]]),"DNF",CONCATENATE(RANK(rounds_cum_time[[#This Row],[56]],rounds_cum_time[56],1),"."))</f>
        <v>63.</v>
      </c>
      <c r="BN63" s="130" t="str">
        <f>IF(ISBLANK(laps_times[[#This Row],[57]]),"DNF",CONCATENATE(RANK(rounds_cum_time[[#This Row],[57]],rounds_cum_time[57],1),"."))</f>
        <v>63.</v>
      </c>
      <c r="BO63" s="130" t="str">
        <f>IF(ISBLANK(laps_times[[#This Row],[58]]),"DNF",CONCATENATE(RANK(rounds_cum_time[[#This Row],[58]],rounds_cum_time[58],1),"."))</f>
        <v>62.</v>
      </c>
      <c r="BP63" s="130" t="str">
        <f>IF(ISBLANK(laps_times[[#This Row],[59]]),"DNF",CONCATENATE(RANK(rounds_cum_time[[#This Row],[59]],rounds_cum_time[59],1),"."))</f>
        <v>61.</v>
      </c>
      <c r="BQ63" s="130" t="str">
        <f>IF(ISBLANK(laps_times[[#This Row],[60]]),"DNF",CONCATENATE(RANK(rounds_cum_time[[#This Row],[60]],rounds_cum_time[60],1),"."))</f>
        <v>61.</v>
      </c>
      <c r="BR63" s="130" t="str">
        <f>IF(ISBLANK(laps_times[[#This Row],[61]]),"DNF",CONCATENATE(RANK(rounds_cum_time[[#This Row],[61]],rounds_cum_time[61],1),"."))</f>
        <v>61.</v>
      </c>
      <c r="BS63" s="130" t="str">
        <f>IF(ISBLANK(laps_times[[#This Row],[62]]),"DNF",CONCATENATE(RANK(rounds_cum_time[[#This Row],[62]],rounds_cum_time[62],1),"."))</f>
        <v>60.</v>
      </c>
      <c r="BT63" s="131" t="str">
        <f>IF(ISBLANK(laps_times[[#This Row],[63]]),"DNF",CONCATENATE(RANK(rounds_cum_time[[#This Row],[63]],rounds_cum_time[63],1),"."))</f>
        <v>60.</v>
      </c>
      <c r="BU63" s="131" t="str">
        <f>IF(ISBLANK(laps_times[[#This Row],[64]]),"DNF",CONCATENATE(RANK(rounds_cum_time[[#This Row],[64]],rounds_cum_time[64],1),"."))</f>
        <v>60.</v>
      </c>
    </row>
    <row r="64" spans="2:73" x14ac:dyDescent="0.2">
      <c r="B64" s="124">
        <f>laps_times[[#This Row],[poř]]</f>
        <v>61</v>
      </c>
      <c r="C64" s="129">
        <f>laps_times[[#This Row],[s.č.]]</f>
        <v>33</v>
      </c>
      <c r="D64" s="125" t="str">
        <f>laps_times[[#This Row],[jméno]]</f>
        <v>Haňur Roman</v>
      </c>
      <c r="E64" s="126">
        <f>laps_times[[#This Row],[roč]]</f>
        <v>1969</v>
      </c>
      <c r="F64" s="126" t="str">
        <f>laps_times[[#This Row],[kat]]</f>
        <v>M40</v>
      </c>
      <c r="G64" s="126">
        <f>laps_times[[#This Row],[poř_kat]]</f>
        <v>22</v>
      </c>
      <c r="H64" s="125" t="str">
        <f>IF(ISBLANK(laps_times[[#This Row],[klub]]),"-",laps_times[[#This Row],[klub]])</f>
        <v>BBK</v>
      </c>
      <c r="I64" s="161">
        <f>laps_times[[#This Row],[celk. čas]]</f>
        <v>0.16368750000000001</v>
      </c>
      <c r="J64" s="130" t="str">
        <f>IF(ISBLANK(laps_times[[#This Row],[1]]),"DNF",CONCATENATE(RANK(rounds_cum_time[[#This Row],[1]],rounds_cum_time[1],1),"."))</f>
        <v>51.</v>
      </c>
      <c r="K64" s="130" t="str">
        <f>IF(ISBLANK(laps_times[[#This Row],[2]]),"DNF",CONCATENATE(RANK(rounds_cum_time[[#This Row],[2]],rounds_cum_time[2],1),"."))</f>
        <v>52.</v>
      </c>
      <c r="L64" s="130" t="str">
        <f>IF(ISBLANK(laps_times[[#This Row],[3]]),"DNF",CONCATENATE(RANK(rounds_cum_time[[#This Row],[3]],rounds_cum_time[3],1),"."))</f>
        <v>52.</v>
      </c>
      <c r="M64" s="130" t="str">
        <f>IF(ISBLANK(laps_times[[#This Row],[4]]),"DNF",CONCATENATE(RANK(rounds_cum_time[[#This Row],[4]],rounds_cum_time[4],1),"."))</f>
        <v>54.</v>
      </c>
      <c r="N64" s="130" t="str">
        <f>IF(ISBLANK(laps_times[[#This Row],[5]]),"DNF",CONCATENATE(RANK(rounds_cum_time[[#This Row],[5]],rounds_cum_time[5],1),"."))</f>
        <v>54.</v>
      </c>
      <c r="O64" s="130" t="str">
        <f>IF(ISBLANK(laps_times[[#This Row],[6]]),"DNF",CONCATENATE(RANK(rounds_cum_time[[#This Row],[6]],rounds_cum_time[6],1),"."))</f>
        <v>55.</v>
      </c>
      <c r="P64" s="130" t="str">
        <f>IF(ISBLANK(laps_times[[#This Row],[7]]),"DNF",CONCATENATE(RANK(rounds_cum_time[[#This Row],[7]],rounds_cum_time[7],1),"."))</f>
        <v>59.</v>
      </c>
      <c r="Q64" s="130" t="str">
        <f>IF(ISBLANK(laps_times[[#This Row],[8]]),"DNF",CONCATENATE(RANK(rounds_cum_time[[#This Row],[8]],rounds_cum_time[8],1),"."))</f>
        <v>59.</v>
      </c>
      <c r="R64" s="130" t="str">
        <f>IF(ISBLANK(laps_times[[#This Row],[9]]),"DNF",CONCATENATE(RANK(rounds_cum_time[[#This Row],[9]],rounds_cum_time[9],1),"."))</f>
        <v>58.</v>
      </c>
      <c r="S64" s="130" t="str">
        <f>IF(ISBLANK(laps_times[[#This Row],[10]]),"DNF",CONCATENATE(RANK(rounds_cum_time[[#This Row],[10]],rounds_cum_time[10],1),"."))</f>
        <v>60.</v>
      </c>
      <c r="T64" s="130" t="str">
        <f>IF(ISBLANK(laps_times[[#This Row],[11]]),"DNF",CONCATENATE(RANK(rounds_cum_time[[#This Row],[11]],rounds_cum_time[11],1),"."))</f>
        <v>61.</v>
      </c>
      <c r="U64" s="130" t="str">
        <f>IF(ISBLANK(laps_times[[#This Row],[12]]),"DNF",CONCATENATE(RANK(rounds_cum_time[[#This Row],[12]],rounds_cum_time[12],1),"."))</f>
        <v>61.</v>
      </c>
      <c r="V64" s="130" t="str">
        <f>IF(ISBLANK(laps_times[[#This Row],[13]]),"DNF",CONCATENATE(RANK(rounds_cum_time[[#This Row],[13]],rounds_cum_time[13],1),"."))</f>
        <v>61.</v>
      </c>
      <c r="W64" s="130" t="str">
        <f>IF(ISBLANK(laps_times[[#This Row],[14]]),"DNF",CONCATENATE(RANK(rounds_cum_time[[#This Row],[14]],rounds_cum_time[14],1),"."))</f>
        <v>60.</v>
      </c>
      <c r="X64" s="130" t="str">
        <f>IF(ISBLANK(laps_times[[#This Row],[15]]),"DNF",CONCATENATE(RANK(rounds_cum_time[[#This Row],[15]],rounds_cum_time[15],1),"."))</f>
        <v>61.</v>
      </c>
      <c r="Y64" s="130" t="str">
        <f>IF(ISBLANK(laps_times[[#This Row],[16]]),"DNF",CONCATENATE(RANK(rounds_cum_time[[#This Row],[16]],rounds_cum_time[16],1),"."))</f>
        <v>60.</v>
      </c>
      <c r="Z64" s="130" t="str">
        <f>IF(ISBLANK(laps_times[[#This Row],[17]]),"DNF",CONCATENATE(RANK(rounds_cum_time[[#This Row],[17]],rounds_cum_time[17],1),"."))</f>
        <v>61.</v>
      </c>
      <c r="AA64" s="130" t="str">
        <f>IF(ISBLANK(laps_times[[#This Row],[18]]),"DNF",CONCATENATE(RANK(rounds_cum_time[[#This Row],[18]],rounds_cum_time[18],1),"."))</f>
        <v>61.</v>
      </c>
      <c r="AB64" s="130" t="str">
        <f>IF(ISBLANK(laps_times[[#This Row],[19]]),"DNF",CONCATENATE(RANK(rounds_cum_time[[#This Row],[19]],rounds_cum_time[19],1),"."))</f>
        <v>60.</v>
      </c>
      <c r="AC64" s="130" t="str">
        <f>IF(ISBLANK(laps_times[[#This Row],[20]]),"DNF",CONCATENATE(RANK(rounds_cum_time[[#This Row],[20]],rounds_cum_time[20],1),"."))</f>
        <v>60.</v>
      </c>
      <c r="AD64" s="130" t="str">
        <f>IF(ISBLANK(laps_times[[#This Row],[21]]),"DNF",CONCATENATE(RANK(rounds_cum_time[[#This Row],[21]],rounds_cum_time[21],1),"."))</f>
        <v>60.</v>
      </c>
      <c r="AE64" s="130" t="str">
        <f>IF(ISBLANK(laps_times[[#This Row],[22]]),"DNF",CONCATENATE(RANK(rounds_cum_time[[#This Row],[22]],rounds_cum_time[22],1),"."))</f>
        <v>60.</v>
      </c>
      <c r="AF64" s="130" t="str">
        <f>IF(ISBLANK(laps_times[[#This Row],[23]]),"DNF",CONCATENATE(RANK(rounds_cum_time[[#This Row],[23]],rounds_cum_time[23],1),"."))</f>
        <v>59.</v>
      </c>
      <c r="AG64" s="130" t="str">
        <f>IF(ISBLANK(laps_times[[#This Row],[24]]),"DNF",CONCATENATE(RANK(rounds_cum_time[[#This Row],[24]],rounds_cum_time[24],1),"."))</f>
        <v>59.</v>
      </c>
      <c r="AH64" s="130" t="str">
        <f>IF(ISBLANK(laps_times[[#This Row],[25]]),"DNF",CONCATENATE(RANK(rounds_cum_time[[#This Row],[25]],rounds_cum_time[25],1),"."))</f>
        <v>59.</v>
      </c>
      <c r="AI64" s="130" t="str">
        <f>IF(ISBLANK(laps_times[[#This Row],[26]]),"DNF",CONCATENATE(RANK(rounds_cum_time[[#This Row],[26]],rounds_cum_time[26],1),"."))</f>
        <v>60.</v>
      </c>
      <c r="AJ64" s="130" t="str">
        <f>IF(ISBLANK(laps_times[[#This Row],[27]]),"DNF",CONCATENATE(RANK(rounds_cum_time[[#This Row],[27]],rounds_cum_time[27],1),"."))</f>
        <v>59.</v>
      </c>
      <c r="AK64" s="130" t="str">
        <f>IF(ISBLANK(laps_times[[#This Row],[28]]),"DNF",CONCATENATE(RANK(rounds_cum_time[[#This Row],[28]],rounds_cum_time[28],1),"."))</f>
        <v>60.</v>
      </c>
      <c r="AL64" s="130" t="str">
        <f>IF(ISBLANK(laps_times[[#This Row],[29]]),"DNF",CONCATENATE(RANK(rounds_cum_time[[#This Row],[29]],rounds_cum_time[29],1),"."))</f>
        <v>61.</v>
      </c>
      <c r="AM64" s="130" t="str">
        <f>IF(ISBLANK(laps_times[[#This Row],[30]]),"DNF",CONCATENATE(RANK(rounds_cum_time[[#This Row],[30]],rounds_cum_time[30],1),"."))</f>
        <v>61.</v>
      </c>
      <c r="AN64" s="130" t="str">
        <f>IF(ISBLANK(laps_times[[#This Row],[31]]),"DNF",CONCATENATE(RANK(rounds_cum_time[[#This Row],[31]],rounds_cum_time[31],1),"."))</f>
        <v>60.</v>
      </c>
      <c r="AO64" s="130" t="str">
        <f>IF(ISBLANK(laps_times[[#This Row],[32]]),"DNF",CONCATENATE(RANK(rounds_cum_time[[#This Row],[32]],rounds_cum_time[32],1),"."))</f>
        <v>61.</v>
      </c>
      <c r="AP64" s="130" t="str">
        <f>IF(ISBLANK(laps_times[[#This Row],[33]]),"DNF",CONCATENATE(RANK(rounds_cum_time[[#This Row],[33]],rounds_cum_time[33],1),"."))</f>
        <v>60.</v>
      </c>
      <c r="AQ64" s="130" t="str">
        <f>IF(ISBLANK(laps_times[[#This Row],[34]]),"DNF",CONCATENATE(RANK(rounds_cum_time[[#This Row],[34]],rounds_cum_time[34],1),"."))</f>
        <v>60.</v>
      </c>
      <c r="AR64" s="130" t="str">
        <f>IF(ISBLANK(laps_times[[#This Row],[35]]),"DNF",CONCATENATE(RANK(rounds_cum_time[[#This Row],[35]],rounds_cum_time[35],1),"."))</f>
        <v>61.</v>
      </c>
      <c r="AS64" s="130" t="str">
        <f>IF(ISBLANK(laps_times[[#This Row],[36]]),"DNF",CONCATENATE(RANK(rounds_cum_time[[#This Row],[36]],rounds_cum_time[36],1),"."))</f>
        <v>60.</v>
      </c>
      <c r="AT64" s="130" t="str">
        <f>IF(ISBLANK(laps_times[[#This Row],[37]]),"DNF",CONCATENATE(RANK(rounds_cum_time[[#This Row],[37]],rounds_cum_time[37],1),"."))</f>
        <v>60.</v>
      </c>
      <c r="AU64" s="130" t="str">
        <f>IF(ISBLANK(laps_times[[#This Row],[38]]),"DNF",CONCATENATE(RANK(rounds_cum_time[[#This Row],[38]],rounds_cum_time[38],1),"."))</f>
        <v>59.</v>
      </c>
      <c r="AV64" s="130" t="str">
        <f>IF(ISBLANK(laps_times[[#This Row],[39]]),"DNF",CONCATENATE(RANK(rounds_cum_time[[#This Row],[39]],rounds_cum_time[39],1),"."))</f>
        <v>59.</v>
      </c>
      <c r="AW64" s="130" t="str">
        <f>IF(ISBLANK(laps_times[[#This Row],[40]]),"DNF",CONCATENATE(RANK(rounds_cum_time[[#This Row],[40]],rounds_cum_time[40],1),"."))</f>
        <v>60.</v>
      </c>
      <c r="AX64" s="130" t="str">
        <f>IF(ISBLANK(laps_times[[#This Row],[41]]),"DNF",CONCATENATE(RANK(rounds_cum_time[[#This Row],[41]],rounds_cum_time[41],1),"."))</f>
        <v>59.</v>
      </c>
      <c r="AY64" s="130" t="str">
        <f>IF(ISBLANK(laps_times[[#This Row],[42]]),"DNF",CONCATENATE(RANK(rounds_cum_time[[#This Row],[42]],rounds_cum_time[42],1),"."))</f>
        <v>59.</v>
      </c>
      <c r="AZ64" s="130" t="str">
        <f>IF(ISBLANK(laps_times[[#This Row],[43]]),"DNF",CONCATENATE(RANK(rounds_cum_time[[#This Row],[43]],rounds_cum_time[43],1),"."))</f>
        <v>59.</v>
      </c>
      <c r="BA64" s="130" t="str">
        <f>IF(ISBLANK(laps_times[[#This Row],[44]]),"DNF",CONCATENATE(RANK(rounds_cum_time[[#This Row],[44]],rounds_cum_time[44],1),"."))</f>
        <v>59.</v>
      </c>
      <c r="BB64" s="130" t="str">
        <f>IF(ISBLANK(laps_times[[#This Row],[45]]),"DNF",CONCATENATE(RANK(rounds_cum_time[[#This Row],[45]],rounds_cum_time[45],1),"."))</f>
        <v>58.</v>
      </c>
      <c r="BC64" s="130" t="str">
        <f>IF(ISBLANK(laps_times[[#This Row],[46]]),"DNF",CONCATENATE(RANK(rounds_cum_time[[#This Row],[46]],rounds_cum_time[46],1),"."))</f>
        <v>59.</v>
      </c>
      <c r="BD64" s="130" t="str">
        <f>IF(ISBLANK(laps_times[[#This Row],[47]]),"DNF",CONCATENATE(RANK(rounds_cum_time[[#This Row],[47]],rounds_cum_time[47],1),"."))</f>
        <v>59.</v>
      </c>
      <c r="BE64" s="130" t="str">
        <f>IF(ISBLANK(laps_times[[#This Row],[48]]),"DNF",CONCATENATE(RANK(rounds_cum_time[[#This Row],[48]],rounds_cum_time[48],1),"."))</f>
        <v>59.</v>
      </c>
      <c r="BF64" s="130" t="str">
        <f>IF(ISBLANK(laps_times[[#This Row],[49]]),"DNF",CONCATENATE(RANK(rounds_cum_time[[#This Row],[49]],rounds_cum_time[49],1),"."))</f>
        <v>60.</v>
      </c>
      <c r="BG64" s="130" t="str">
        <f>IF(ISBLANK(laps_times[[#This Row],[50]]),"DNF",CONCATENATE(RANK(rounds_cum_time[[#This Row],[50]],rounds_cum_time[50],1),"."))</f>
        <v>60.</v>
      </c>
      <c r="BH64" s="130" t="str">
        <f>IF(ISBLANK(laps_times[[#This Row],[51]]),"DNF",CONCATENATE(RANK(rounds_cum_time[[#This Row],[51]],rounds_cum_time[51],1),"."))</f>
        <v>60.</v>
      </c>
      <c r="BI64" s="130" t="str">
        <f>IF(ISBLANK(laps_times[[#This Row],[52]]),"DNF",CONCATENATE(RANK(rounds_cum_time[[#This Row],[52]],rounds_cum_time[52],1),"."))</f>
        <v>60.</v>
      </c>
      <c r="BJ64" s="130" t="str">
        <f>IF(ISBLANK(laps_times[[#This Row],[53]]),"DNF",CONCATENATE(RANK(rounds_cum_time[[#This Row],[53]],rounds_cum_time[53],1),"."))</f>
        <v>60.</v>
      </c>
      <c r="BK64" s="130" t="str">
        <f>IF(ISBLANK(laps_times[[#This Row],[54]]),"DNF",CONCATENATE(RANK(rounds_cum_time[[#This Row],[54]],rounds_cum_time[54],1),"."))</f>
        <v>60.</v>
      </c>
      <c r="BL64" s="130" t="str">
        <f>IF(ISBLANK(laps_times[[#This Row],[55]]),"DNF",CONCATENATE(RANK(rounds_cum_time[[#This Row],[55]],rounds_cum_time[55],1),"."))</f>
        <v>60.</v>
      </c>
      <c r="BM64" s="130" t="str">
        <f>IF(ISBLANK(laps_times[[#This Row],[56]]),"DNF",CONCATENATE(RANK(rounds_cum_time[[#This Row],[56]],rounds_cum_time[56],1),"."))</f>
        <v>60.</v>
      </c>
      <c r="BN64" s="130" t="str">
        <f>IF(ISBLANK(laps_times[[#This Row],[57]]),"DNF",CONCATENATE(RANK(rounds_cum_time[[#This Row],[57]],rounds_cum_time[57],1),"."))</f>
        <v>60.</v>
      </c>
      <c r="BO64" s="130" t="str">
        <f>IF(ISBLANK(laps_times[[#This Row],[58]]),"DNF",CONCATENATE(RANK(rounds_cum_time[[#This Row],[58]],rounds_cum_time[58],1),"."))</f>
        <v>60.</v>
      </c>
      <c r="BP64" s="130" t="str">
        <f>IF(ISBLANK(laps_times[[#This Row],[59]]),"DNF",CONCATENATE(RANK(rounds_cum_time[[#This Row],[59]],rounds_cum_time[59],1),"."))</f>
        <v>60.</v>
      </c>
      <c r="BQ64" s="130" t="str">
        <f>IF(ISBLANK(laps_times[[#This Row],[60]]),"DNF",CONCATENATE(RANK(rounds_cum_time[[#This Row],[60]],rounds_cum_time[60],1),"."))</f>
        <v>60.</v>
      </c>
      <c r="BR64" s="130" t="str">
        <f>IF(ISBLANK(laps_times[[#This Row],[61]]),"DNF",CONCATENATE(RANK(rounds_cum_time[[#This Row],[61]],rounds_cum_time[61],1),"."))</f>
        <v>60.</v>
      </c>
      <c r="BS64" s="130" t="str">
        <f>IF(ISBLANK(laps_times[[#This Row],[62]]),"DNF",CONCATENATE(RANK(rounds_cum_time[[#This Row],[62]],rounds_cum_time[62],1),"."))</f>
        <v>61.</v>
      </c>
      <c r="BT64" s="131" t="str">
        <f>IF(ISBLANK(laps_times[[#This Row],[63]]),"DNF",CONCATENATE(RANK(rounds_cum_time[[#This Row],[63]],rounds_cum_time[63],1),"."))</f>
        <v>61.</v>
      </c>
      <c r="BU64" s="131" t="str">
        <f>IF(ISBLANK(laps_times[[#This Row],[64]]),"DNF",CONCATENATE(RANK(rounds_cum_time[[#This Row],[64]],rounds_cum_time[64],1),"."))</f>
        <v>61.</v>
      </c>
    </row>
    <row r="65" spans="2:73" x14ac:dyDescent="0.2">
      <c r="B65" s="124">
        <f>laps_times[[#This Row],[poř]]</f>
        <v>62</v>
      </c>
      <c r="C65" s="129">
        <f>laps_times[[#This Row],[s.č.]]</f>
        <v>12</v>
      </c>
      <c r="D65" s="125" t="str">
        <f>laps_times[[#This Row],[jméno]]</f>
        <v>Wolaschka Peter</v>
      </c>
      <c r="E65" s="126">
        <f>laps_times[[#This Row],[roč]]</f>
        <v>1969</v>
      </c>
      <c r="F65" s="126" t="str">
        <f>laps_times[[#This Row],[kat]]</f>
        <v>M40</v>
      </c>
      <c r="G65" s="126">
        <f>laps_times[[#This Row],[poř_kat]]</f>
        <v>23</v>
      </c>
      <c r="H65" s="125" t="str">
        <f>IF(ISBLANK(laps_times[[#This Row],[klub]]),"-",laps_times[[#This Row],[klub]])</f>
        <v>-</v>
      </c>
      <c r="I65" s="161">
        <f>laps_times[[#This Row],[celk. čas]]</f>
        <v>0.16500925925925927</v>
      </c>
      <c r="J65" s="130" t="str">
        <f>IF(ISBLANK(laps_times[[#This Row],[1]]),"DNF",CONCATENATE(RANK(rounds_cum_time[[#This Row],[1]],rounds_cum_time[1],1),"."))</f>
        <v>39.</v>
      </c>
      <c r="K65" s="130" t="str">
        <f>IF(ISBLANK(laps_times[[#This Row],[2]]),"DNF",CONCATENATE(RANK(rounds_cum_time[[#This Row],[2]],rounds_cum_time[2],1),"."))</f>
        <v>42.</v>
      </c>
      <c r="L65" s="130" t="str">
        <f>IF(ISBLANK(laps_times[[#This Row],[3]]),"DNF",CONCATENATE(RANK(rounds_cum_time[[#This Row],[3]],rounds_cum_time[3],1),"."))</f>
        <v>42.</v>
      </c>
      <c r="M65" s="130" t="str">
        <f>IF(ISBLANK(laps_times[[#This Row],[4]]),"DNF",CONCATENATE(RANK(rounds_cum_time[[#This Row],[4]],rounds_cum_time[4],1),"."))</f>
        <v>41.</v>
      </c>
      <c r="N65" s="130" t="str">
        <f>IF(ISBLANK(laps_times[[#This Row],[5]]),"DNF",CONCATENATE(RANK(rounds_cum_time[[#This Row],[5]],rounds_cum_time[5],1),"."))</f>
        <v>41.</v>
      </c>
      <c r="O65" s="130" t="str">
        <f>IF(ISBLANK(laps_times[[#This Row],[6]]),"DNF",CONCATENATE(RANK(rounds_cum_time[[#This Row],[6]],rounds_cum_time[6],1),"."))</f>
        <v>42.</v>
      </c>
      <c r="P65" s="130" t="str">
        <f>IF(ISBLANK(laps_times[[#This Row],[7]]),"DNF",CONCATENATE(RANK(rounds_cum_time[[#This Row],[7]],rounds_cum_time[7],1),"."))</f>
        <v>42.</v>
      </c>
      <c r="Q65" s="130" t="str">
        <f>IF(ISBLANK(laps_times[[#This Row],[8]]),"DNF",CONCATENATE(RANK(rounds_cum_time[[#This Row],[8]],rounds_cum_time[8],1),"."))</f>
        <v>42.</v>
      </c>
      <c r="R65" s="130" t="str">
        <f>IF(ISBLANK(laps_times[[#This Row],[9]]),"DNF",CONCATENATE(RANK(rounds_cum_time[[#This Row],[9]],rounds_cum_time[9],1),"."))</f>
        <v>42.</v>
      </c>
      <c r="S65" s="130" t="str">
        <f>IF(ISBLANK(laps_times[[#This Row],[10]]),"DNF",CONCATENATE(RANK(rounds_cum_time[[#This Row],[10]],rounds_cum_time[10],1),"."))</f>
        <v>41.</v>
      </c>
      <c r="T65" s="130" t="str">
        <f>IF(ISBLANK(laps_times[[#This Row],[11]]),"DNF",CONCATENATE(RANK(rounds_cum_time[[#This Row],[11]],rounds_cum_time[11],1),"."))</f>
        <v>43.</v>
      </c>
      <c r="U65" s="130" t="str">
        <f>IF(ISBLANK(laps_times[[#This Row],[12]]),"DNF",CONCATENATE(RANK(rounds_cum_time[[#This Row],[12]],rounds_cum_time[12],1),"."))</f>
        <v>43.</v>
      </c>
      <c r="V65" s="130" t="str">
        <f>IF(ISBLANK(laps_times[[#This Row],[13]]),"DNF",CONCATENATE(RANK(rounds_cum_time[[#This Row],[13]],rounds_cum_time[13],1),"."))</f>
        <v>44.</v>
      </c>
      <c r="W65" s="130" t="str">
        <f>IF(ISBLANK(laps_times[[#This Row],[14]]),"DNF",CONCATENATE(RANK(rounds_cum_time[[#This Row],[14]],rounds_cum_time[14],1),"."))</f>
        <v>46.</v>
      </c>
      <c r="X65" s="130" t="str">
        <f>IF(ISBLANK(laps_times[[#This Row],[15]]),"DNF",CONCATENATE(RANK(rounds_cum_time[[#This Row],[15]],rounds_cum_time[15],1),"."))</f>
        <v>46.</v>
      </c>
      <c r="Y65" s="130" t="str">
        <f>IF(ISBLANK(laps_times[[#This Row],[16]]),"DNF",CONCATENATE(RANK(rounds_cum_time[[#This Row],[16]],rounds_cum_time[16],1),"."))</f>
        <v>46.</v>
      </c>
      <c r="Z65" s="130" t="str">
        <f>IF(ISBLANK(laps_times[[#This Row],[17]]),"DNF",CONCATENATE(RANK(rounds_cum_time[[#This Row],[17]],rounds_cum_time[17],1),"."))</f>
        <v>46.</v>
      </c>
      <c r="AA65" s="130" t="str">
        <f>IF(ISBLANK(laps_times[[#This Row],[18]]),"DNF",CONCATENATE(RANK(rounds_cum_time[[#This Row],[18]],rounds_cum_time[18],1),"."))</f>
        <v>47.</v>
      </c>
      <c r="AB65" s="130" t="str">
        <f>IF(ISBLANK(laps_times[[#This Row],[19]]),"DNF",CONCATENATE(RANK(rounds_cum_time[[#This Row],[19]],rounds_cum_time[19],1),"."))</f>
        <v>47.</v>
      </c>
      <c r="AC65" s="130" t="str">
        <f>IF(ISBLANK(laps_times[[#This Row],[20]]),"DNF",CONCATENATE(RANK(rounds_cum_time[[#This Row],[20]],rounds_cum_time[20],1),"."))</f>
        <v>47.</v>
      </c>
      <c r="AD65" s="130" t="str">
        <f>IF(ISBLANK(laps_times[[#This Row],[21]]),"DNF",CONCATENATE(RANK(rounds_cum_time[[#This Row],[21]],rounds_cum_time[21],1),"."))</f>
        <v>49.</v>
      </c>
      <c r="AE65" s="130" t="str">
        <f>IF(ISBLANK(laps_times[[#This Row],[22]]),"DNF",CONCATENATE(RANK(rounds_cum_time[[#This Row],[22]],rounds_cum_time[22],1),"."))</f>
        <v>51.</v>
      </c>
      <c r="AF65" s="130" t="str">
        <f>IF(ISBLANK(laps_times[[#This Row],[23]]),"DNF",CONCATENATE(RANK(rounds_cum_time[[#This Row],[23]],rounds_cum_time[23],1),"."))</f>
        <v>52.</v>
      </c>
      <c r="AG65" s="130" t="str">
        <f>IF(ISBLANK(laps_times[[#This Row],[24]]),"DNF",CONCATENATE(RANK(rounds_cum_time[[#This Row],[24]],rounds_cum_time[24],1),"."))</f>
        <v>52.</v>
      </c>
      <c r="AH65" s="130" t="str">
        <f>IF(ISBLANK(laps_times[[#This Row],[25]]),"DNF",CONCATENATE(RANK(rounds_cum_time[[#This Row],[25]],rounds_cum_time[25],1),"."))</f>
        <v>52.</v>
      </c>
      <c r="AI65" s="130" t="str">
        <f>IF(ISBLANK(laps_times[[#This Row],[26]]),"DNF",CONCATENATE(RANK(rounds_cum_time[[#This Row],[26]],rounds_cum_time[26],1),"."))</f>
        <v>51.</v>
      </c>
      <c r="AJ65" s="130" t="str">
        <f>IF(ISBLANK(laps_times[[#This Row],[27]]),"DNF",CONCATENATE(RANK(rounds_cum_time[[#This Row],[27]],rounds_cum_time[27],1),"."))</f>
        <v>52.</v>
      </c>
      <c r="AK65" s="130" t="str">
        <f>IF(ISBLANK(laps_times[[#This Row],[28]]),"DNF",CONCATENATE(RANK(rounds_cum_time[[#This Row],[28]],rounds_cum_time[28],1),"."))</f>
        <v>52.</v>
      </c>
      <c r="AL65" s="130" t="str">
        <f>IF(ISBLANK(laps_times[[#This Row],[29]]),"DNF",CONCATENATE(RANK(rounds_cum_time[[#This Row],[29]],rounds_cum_time[29],1),"."))</f>
        <v>52.</v>
      </c>
      <c r="AM65" s="130" t="str">
        <f>IF(ISBLANK(laps_times[[#This Row],[30]]),"DNF",CONCATENATE(RANK(rounds_cum_time[[#This Row],[30]],rounds_cum_time[30],1),"."))</f>
        <v>52.</v>
      </c>
      <c r="AN65" s="130" t="str">
        <f>IF(ISBLANK(laps_times[[#This Row],[31]]),"DNF",CONCATENATE(RANK(rounds_cum_time[[#This Row],[31]],rounds_cum_time[31],1),"."))</f>
        <v>52.</v>
      </c>
      <c r="AO65" s="130" t="str">
        <f>IF(ISBLANK(laps_times[[#This Row],[32]]),"DNF",CONCATENATE(RANK(rounds_cum_time[[#This Row],[32]],rounds_cum_time[32],1),"."))</f>
        <v>52.</v>
      </c>
      <c r="AP65" s="130" t="str">
        <f>IF(ISBLANK(laps_times[[#This Row],[33]]),"DNF",CONCATENATE(RANK(rounds_cum_time[[#This Row],[33]],rounds_cum_time[33],1),"."))</f>
        <v>52.</v>
      </c>
      <c r="AQ65" s="130" t="str">
        <f>IF(ISBLANK(laps_times[[#This Row],[34]]),"DNF",CONCATENATE(RANK(rounds_cum_time[[#This Row],[34]],rounds_cum_time[34],1),"."))</f>
        <v>55.</v>
      </c>
      <c r="AR65" s="130" t="str">
        <f>IF(ISBLANK(laps_times[[#This Row],[35]]),"DNF",CONCATENATE(RANK(rounds_cum_time[[#This Row],[35]],rounds_cum_time[35],1),"."))</f>
        <v>57.</v>
      </c>
      <c r="AS65" s="130" t="str">
        <f>IF(ISBLANK(laps_times[[#This Row],[36]]),"DNF",CONCATENATE(RANK(rounds_cum_time[[#This Row],[36]],rounds_cum_time[36],1),"."))</f>
        <v>57.</v>
      </c>
      <c r="AT65" s="130" t="str">
        <f>IF(ISBLANK(laps_times[[#This Row],[37]]),"DNF",CONCATENATE(RANK(rounds_cum_time[[#This Row],[37]],rounds_cum_time[37],1),"."))</f>
        <v>58.</v>
      </c>
      <c r="AU65" s="130" t="str">
        <f>IF(ISBLANK(laps_times[[#This Row],[38]]),"DNF",CONCATENATE(RANK(rounds_cum_time[[#This Row],[38]],rounds_cum_time[38],1),"."))</f>
        <v>57.</v>
      </c>
      <c r="AV65" s="130" t="str">
        <f>IF(ISBLANK(laps_times[[#This Row],[39]]),"DNF",CONCATENATE(RANK(rounds_cum_time[[#This Row],[39]],rounds_cum_time[39],1),"."))</f>
        <v>58.</v>
      </c>
      <c r="AW65" s="130" t="str">
        <f>IF(ISBLANK(laps_times[[#This Row],[40]]),"DNF",CONCATENATE(RANK(rounds_cum_time[[#This Row],[40]],rounds_cum_time[40],1),"."))</f>
        <v>58.</v>
      </c>
      <c r="AX65" s="130" t="str">
        <f>IF(ISBLANK(laps_times[[#This Row],[41]]),"DNF",CONCATENATE(RANK(rounds_cum_time[[#This Row],[41]],rounds_cum_time[41],1),"."))</f>
        <v>58.</v>
      </c>
      <c r="AY65" s="130" t="str">
        <f>IF(ISBLANK(laps_times[[#This Row],[42]]),"DNF",CONCATENATE(RANK(rounds_cum_time[[#This Row],[42]],rounds_cum_time[42],1),"."))</f>
        <v>60.</v>
      </c>
      <c r="AZ65" s="130" t="str">
        <f>IF(ISBLANK(laps_times[[#This Row],[43]]),"DNF",CONCATENATE(RANK(rounds_cum_time[[#This Row],[43]],rounds_cum_time[43],1),"."))</f>
        <v>61.</v>
      </c>
      <c r="BA65" s="130" t="str">
        <f>IF(ISBLANK(laps_times[[#This Row],[44]]),"DNF",CONCATENATE(RANK(rounds_cum_time[[#This Row],[44]],rounds_cum_time[44],1),"."))</f>
        <v>62.</v>
      </c>
      <c r="BB65" s="130" t="str">
        <f>IF(ISBLANK(laps_times[[#This Row],[45]]),"DNF",CONCATENATE(RANK(rounds_cum_time[[#This Row],[45]],rounds_cum_time[45],1),"."))</f>
        <v>62.</v>
      </c>
      <c r="BC65" s="130" t="str">
        <f>IF(ISBLANK(laps_times[[#This Row],[46]]),"DNF",CONCATENATE(RANK(rounds_cum_time[[#This Row],[46]],rounds_cum_time[46],1),"."))</f>
        <v>62.</v>
      </c>
      <c r="BD65" s="130" t="str">
        <f>IF(ISBLANK(laps_times[[#This Row],[47]]),"DNF",CONCATENATE(RANK(rounds_cum_time[[#This Row],[47]],rounds_cum_time[47],1),"."))</f>
        <v>62.</v>
      </c>
      <c r="BE65" s="130" t="str">
        <f>IF(ISBLANK(laps_times[[#This Row],[48]]),"DNF",CONCATENATE(RANK(rounds_cum_time[[#This Row],[48]],rounds_cum_time[48],1),"."))</f>
        <v>62.</v>
      </c>
      <c r="BF65" s="130" t="str">
        <f>IF(ISBLANK(laps_times[[#This Row],[49]]),"DNF",CONCATENATE(RANK(rounds_cum_time[[#This Row],[49]],rounds_cum_time[49],1),"."))</f>
        <v>62.</v>
      </c>
      <c r="BG65" s="130" t="str">
        <f>IF(ISBLANK(laps_times[[#This Row],[50]]),"DNF",CONCATENATE(RANK(rounds_cum_time[[#This Row],[50]],rounds_cum_time[50],1),"."))</f>
        <v>62.</v>
      </c>
      <c r="BH65" s="130" t="str">
        <f>IF(ISBLANK(laps_times[[#This Row],[51]]),"DNF",CONCATENATE(RANK(rounds_cum_time[[#This Row],[51]],rounds_cum_time[51],1),"."))</f>
        <v>62.</v>
      </c>
      <c r="BI65" s="130" t="str">
        <f>IF(ISBLANK(laps_times[[#This Row],[52]]),"DNF",CONCATENATE(RANK(rounds_cum_time[[#This Row],[52]],rounds_cum_time[52],1),"."))</f>
        <v>62.</v>
      </c>
      <c r="BJ65" s="130" t="str">
        <f>IF(ISBLANK(laps_times[[#This Row],[53]]),"DNF",CONCATENATE(RANK(rounds_cum_time[[#This Row],[53]],rounds_cum_time[53],1),"."))</f>
        <v>62.</v>
      </c>
      <c r="BK65" s="130" t="str">
        <f>IF(ISBLANK(laps_times[[#This Row],[54]]),"DNF",CONCATENATE(RANK(rounds_cum_time[[#This Row],[54]],rounds_cum_time[54],1),"."))</f>
        <v>61.</v>
      </c>
      <c r="BL65" s="130" t="str">
        <f>IF(ISBLANK(laps_times[[#This Row],[55]]),"DNF",CONCATENATE(RANK(rounds_cum_time[[#This Row],[55]],rounds_cum_time[55],1),"."))</f>
        <v>61.</v>
      </c>
      <c r="BM65" s="130" t="str">
        <f>IF(ISBLANK(laps_times[[#This Row],[56]]),"DNF",CONCATENATE(RANK(rounds_cum_time[[#This Row],[56]],rounds_cum_time[56],1),"."))</f>
        <v>61.</v>
      </c>
      <c r="BN65" s="130" t="str">
        <f>IF(ISBLANK(laps_times[[#This Row],[57]]),"DNF",CONCATENATE(RANK(rounds_cum_time[[#This Row],[57]],rounds_cum_time[57],1),"."))</f>
        <v>61.</v>
      </c>
      <c r="BO65" s="130" t="str">
        <f>IF(ISBLANK(laps_times[[#This Row],[58]]),"DNF",CONCATENATE(RANK(rounds_cum_time[[#This Row],[58]],rounds_cum_time[58],1),"."))</f>
        <v>61.</v>
      </c>
      <c r="BP65" s="130" t="str">
        <f>IF(ISBLANK(laps_times[[#This Row],[59]]),"DNF",CONCATENATE(RANK(rounds_cum_time[[#This Row],[59]],rounds_cum_time[59],1),"."))</f>
        <v>62.</v>
      </c>
      <c r="BQ65" s="130" t="str">
        <f>IF(ISBLANK(laps_times[[#This Row],[60]]),"DNF",CONCATENATE(RANK(rounds_cum_time[[#This Row],[60]],rounds_cum_time[60],1),"."))</f>
        <v>62.</v>
      </c>
      <c r="BR65" s="130" t="str">
        <f>IF(ISBLANK(laps_times[[#This Row],[61]]),"DNF",CONCATENATE(RANK(rounds_cum_time[[#This Row],[61]],rounds_cum_time[61],1),"."))</f>
        <v>62.</v>
      </c>
      <c r="BS65" s="130" t="str">
        <f>IF(ISBLANK(laps_times[[#This Row],[62]]),"DNF",CONCATENATE(RANK(rounds_cum_time[[#This Row],[62]],rounds_cum_time[62],1),"."))</f>
        <v>62.</v>
      </c>
      <c r="BT65" s="131" t="str">
        <f>IF(ISBLANK(laps_times[[#This Row],[63]]),"DNF",CONCATENATE(RANK(rounds_cum_time[[#This Row],[63]],rounds_cum_time[63],1),"."))</f>
        <v>62.</v>
      </c>
      <c r="BU65" s="131" t="str">
        <f>IF(ISBLANK(laps_times[[#This Row],[64]]),"DNF",CONCATENATE(RANK(rounds_cum_time[[#This Row],[64]],rounds_cum_time[64],1),"."))</f>
        <v>62.</v>
      </c>
    </row>
    <row r="66" spans="2:73" x14ac:dyDescent="0.2">
      <c r="B66" s="124">
        <f>laps_times[[#This Row],[poř]]</f>
        <v>63</v>
      </c>
      <c r="C66" s="129">
        <f>laps_times[[#This Row],[s.č.]]</f>
        <v>128</v>
      </c>
      <c r="D66" s="125" t="str">
        <f>laps_times[[#This Row],[jméno]]</f>
        <v>Toman Martin</v>
      </c>
      <c r="E66" s="126">
        <f>laps_times[[#This Row],[roč]]</f>
        <v>1971</v>
      </c>
      <c r="F66" s="126" t="str">
        <f>laps_times[[#This Row],[kat]]</f>
        <v>M40</v>
      </c>
      <c r="G66" s="126">
        <f>laps_times[[#This Row],[poř_kat]]</f>
        <v>24</v>
      </c>
      <c r="H66" s="125" t="str">
        <f>IF(ISBLANK(laps_times[[#This Row],[klub]]),"-",laps_times[[#This Row],[klub]])</f>
        <v>SK Babice</v>
      </c>
      <c r="I66" s="161">
        <f>laps_times[[#This Row],[celk. čas]]</f>
        <v>0.16521527777777778</v>
      </c>
      <c r="J66" s="130" t="str">
        <f>IF(ISBLANK(laps_times[[#This Row],[1]]),"DNF",CONCATENATE(RANK(rounds_cum_time[[#This Row],[1]],rounds_cum_time[1],1),"."))</f>
        <v>70.</v>
      </c>
      <c r="K66" s="130" t="str">
        <f>IF(ISBLANK(laps_times[[#This Row],[2]]),"DNF",CONCATENATE(RANK(rounds_cum_time[[#This Row],[2]],rounds_cum_time[2],1),"."))</f>
        <v>78.</v>
      </c>
      <c r="L66" s="130" t="str">
        <f>IF(ISBLANK(laps_times[[#This Row],[3]]),"DNF",CONCATENATE(RANK(rounds_cum_time[[#This Row],[3]],rounds_cum_time[3],1),"."))</f>
        <v>83.</v>
      </c>
      <c r="M66" s="130" t="str">
        <f>IF(ISBLANK(laps_times[[#This Row],[4]]),"DNF",CONCATENATE(RANK(rounds_cum_time[[#This Row],[4]],rounds_cum_time[4],1),"."))</f>
        <v>84.</v>
      </c>
      <c r="N66" s="130" t="str">
        <f>IF(ISBLANK(laps_times[[#This Row],[5]]),"DNF",CONCATENATE(RANK(rounds_cum_time[[#This Row],[5]],rounds_cum_time[5],1),"."))</f>
        <v>84.</v>
      </c>
      <c r="O66" s="130" t="str">
        <f>IF(ISBLANK(laps_times[[#This Row],[6]]),"DNF",CONCATENATE(RANK(rounds_cum_time[[#This Row],[6]],rounds_cum_time[6],1),"."))</f>
        <v>84.</v>
      </c>
      <c r="P66" s="130" t="str">
        <f>IF(ISBLANK(laps_times[[#This Row],[7]]),"DNF",CONCATENATE(RANK(rounds_cum_time[[#This Row],[7]],rounds_cum_time[7],1),"."))</f>
        <v>84.</v>
      </c>
      <c r="Q66" s="130" t="str">
        <f>IF(ISBLANK(laps_times[[#This Row],[8]]),"DNF",CONCATENATE(RANK(rounds_cum_time[[#This Row],[8]],rounds_cum_time[8],1),"."))</f>
        <v>84.</v>
      </c>
      <c r="R66" s="130" t="str">
        <f>IF(ISBLANK(laps_times[[#This Row],[9]]),"DNF",CONCATENATE(RANK(rounds_cum_time[[#This Row],[9]],rounds_cum_time[9],1),"."))</f>
        <v>83.</v>
      </c>
      <c r="S66" s="130" t="str">
        <f>IF(ISBLANK(laps_times[[#This Row],[10]]),"DNF",CONCATENATE(RANK(rounds_cum_time[[#This Row],[10]],rounds_cum_time[10],1),"."))</f>
        <v>83.</v>
      </c>
      <c r="T66" s="130" t="str">
        <f>IF(ISBLANK(laps_times[[#This Row],[11]]),"DNF",CONCATENATE(RANK(rounds_cum_time[[#This Row],[11]],rounds_cum_time[11],1),"."))</f>
        <v>81.</v>
      </c>
      <c r="U66" s="130" t="str">
        <f>IF(ISBLANK(laps_times[[#This Row],[12]]),"DNF",CONCATENATE(RANK(rounds_cum_time[[#This Row],[12]],rounds_cum_time[12],1),"."))</f>
        <v>80.</v>
      </c>
      <c r="V66" s="130" t="str">
        <f>IF(ISBLANK(laps_times[[#This Row],[13]]),"DNF",CONCATENATE(RANK(rounds_cum_time[[#This Row],[13]],rounds_cum_time[13],1),"."))</f>
        <v>80.</v>
      </c>
      <c r="W66" s="130" t="str">
        <f>IF(ISBLANK(laps_times[[#This Row],[14]]),"DNF",CONCATENATE(RANK(rounds_cum_time[[#This Row],[14]],rounds_cum_time[14],1),"."))</f>
        <v>80.</v>
      </c>
      <c r="X66" s="130" t="str">
        <f>IF(ISBLANK(laps_times[[#This Row],[15]]),"DNF",CONCATENATE(RANK(rounds_cum_time[[#This Row],[15]],rounds_cum_time[15],1),"."))</f>
        <v>79.</v>
      </c>
      <c r="Y66" s="130" t="str">
        <f>IF(ISBLANK(laps_times[[#This Row],[16]]),"DNF",CONCATENATE(RANK(rounds_cum_time[[#This Row],[16]],rounds_cum_time[16],1),"."))</f>
        <v>77.</v>
      </c>
      <c r="Z66" s="130" t="str">
        <f>IF(ISBLANK(laps_times[[#This Row],[17]]),"DNF",CONCATENATE(RANK(rounds_cum_time[[#This Row],[17]],rounds_cum_time[17],1),"."))</f>
        <v>77.</v>
      </c>
      <c r="AA66" s="130" t="str">
        <f>IF(ISBLANK(laps_times[[#This Row],[18]]),"DNF",CONCATENATE(RANK(rounds_cum_time[[#This Row],[18]],rounds_cum_time[18],1),"."))</f>
        <v>77.</v>
      </c>
      <c r="AB66" s="130" t="str">
        <f>IF(ISBLANK(laps_times[[#This Row],[19]]),"DNF",CONCATENATE(RANK(rounds_cum_time[[#This Row],[19]],rounds_cum_time[19],1),"."))</f>
        <v>76.</v>
      </c>
      <c r="AC66" s="130" t="str">
        <f>IF(ISBLANK(laps_times[[#This Row],[20]]),"DNF",CONCATENATE(RANK(rounds_cum_time[[#This Row],[20]],rounds_cum_time[20],1),"."))</f>
        <v>76.</v>
      </c>
      <c r="AD66" s="130" t="str">
        <f>IF(ISBLANK(laps_times[[#This Row],[21]]),"DNF",CONCATENATE(RANK(rounds_cum_time[[#This Row],[21]],rounds_cum_time[21],1),"."))</f>
        <v>76.</v>
      </c>
      <c r="AE66" s="130" t="str">
        <f>IF(ISBLANK(laps_times[[#This Row],[22]]),"DNF",CONCATENATE(RANK(rounds_cum_time[[#This Row],[22]],rounds_cum_time[22],1),"."))</f>
        <v>74.</v>
      </c>
      <c r="AF66" s="130" t="str">
        <f>IF(ISBLANK(laps_times[[#This Row],[23]]),"DNF",CONCATENATE(RANK(rounds_cum_time[[#This Row],[23]],rounds_cum_time[23],1),"."))</f>
        <v>74.</v>
      </c>
      <c r="AG66" s="130" t="str">
        <f>IF(ISBLANK(laps_times[[#This Row],[24]]),"DNF",CONCATENATE(RANK(rounds_cum_time[[#This Row],[24]],rounds_cum_time[24],1),"."))</f>
        <v>74.</v>
      </c>
      <c r="AH66" s="130" t="str">
        <f>IF(ISBLANK(laps_times[[#This Row],[25]]),"DNF",CONCATENATE(RANK(rounds_cum_time[[#This Row],[25]],rounds_cum_time[25],1),"."))</f>
        <v>73.</v>
      </c>
      <c r="AI66" s="130" t="str">
        <f>IF(ISBLANK(laps_times[[#This Row],[26]]),"DNF",CONCATENATE(RANK(rounds_cum_time[[#This Row],[26]],rounds_cum_time[26],1),"."))</f>
        <v>73.</v>
      </c>
      <c r="AJ66" s="130" t="str">
        <f>IF(ISBLANK(laps_times[[#This Row],[27]]),"DNF",CONCATENATE(RANK(rounds_cum_time[[#This Row],[27]],rounds_cum_time[27],1),"."))</f>
        <v>73.</v>
      </c>
      <c r="AK66" s="130" t="str">
        <f>IF(ISBLANK(laps_times[[#This Row],[28]]),"DNF",CONCATENATE(RANK(rounds_cum_time[[#This Row],[28]],rounds_cum_time[28],1),"."))</f>
        <v>72.</v>
      </c>
      <c r="AL66" s="130" t="str">
        <f>IF(ISBLANK(laps_times[[#This Row],[29]]),"DNF",CONCATENATE(RANK(rounds_cum_time[[#This Row],[29]],rounds_cum_time[29],1),"."))</f>
        <v>72.</v>
      </c>
      <c r="AM66" s="130" t="str">
        <f>IF(ISBLANK(laps_times[[#This Row],[30]]),"DNF",CONCATENATE(RANK(rounds_cum_time[[#This Row],[30]],rounds_cum_time[30],1),"."))</f>
        <v>72.</v>
      </c>
      <c r="AN66" s="130" t="str">
        <f>IF(ISBLANK(laps_times[[#This Row],[31]]),"DNF",CONCATENATE(RANK(rounds_cum_time[[#This Row],[31]],rounds_cum_time[31],1),"."))</f>
        <v>71.</v>
      </c>
      <c r="AO66" s="130" t="str">
        <f>IF(ISBLANK(laps_times[[#This Row],[32]]),"DNF",CONCATENATE(RANK(rounds_cum_time[[#This Row],[32]],rounds_cum_time[32],1),"."))</f>
        <v>71.</v>
      </c>
      <c r="AP66" s="130" t="str">
        <f>IF(ISBLANK(laps_times[[#This Row],[33]]),"DNF",CONCATENATE(RANK(rounds_cum_time[[#This Row],[33]],rounds_cum_time[33],1),"."))</f>
        <v>71.</v>
      </c>
      <c r="AQ66" s="130" t="str">
        <f>IF(ISBLANK(laps_times[[#This Row],[34]]),"DNF",CONCATENATE(RANK(rounds_cum_time[[#This Row],[34]],rounds_cum_time[34],1),"."))</f>
        <v>70.</v>
      </c>
      <c r="AR66" s="130" t="str">
        <f>IF(ISBLANK(laps_times[[#This Row],[35]]),"DNF",CONCATENATE(RANK(rounds_cum_time[[#This Row],[35]],rounds_cum_time[35],1),"."))</f>
        <v>70.</v>
      </c>
      <c r="AS66" s="130" t="str">
        <f>IF(ISBLANK(laps_times[[#This Row],[36]]),"DNF",CONCATENATE(RANK(rounds_cum_time[[#This Row],[36]],rounds_cum_time[36],1),"."))</f>
        <v>69.</v>
      </c>
      <c r="AT66" s="130" t="str">
        <f>IF(ISBLANK(laps_times[[#This Row],[37]]),"DNF",CONCATENATE(RANK(rounds_cum_time[[#This Row],[37]],rounds_cum_time[37],1),"."))</f>
        <v>69.</v>
      </c>
      <c r="AU66" s="130" t="str">
        <f>IF(ISBLANK(laps_times[[#This Row],[38]]),"DNF",CONCATENATE(RANK(rounds_cum_time[[#This Row],[38]],rounds_cum_time[38],1),"."))</f>
        <v>67.</v>
      </c>
      <c r="AV66" s="130" t="str">
        <f>IF(ISBLANK(laps_times[[#This Row],[39]]),"DNF",CONCATENATE(RANK(rounds_cum_time[[#This Row],[39]],rounds_cum_time[39],1),"."))</f>
        <v>67.</v>
      </c>
      <c r="AW66" s="130" t="str">
        <f>IF(ISBLANK(laps_times[[#This Row],[40]]),"DNF",CONCATENATE(RANK(rounds_cum_time[[#This Row],[40]],rounds_cum_time[40],1),"."))</f>
        <v>66.</v>
      </c>
      <c r="AX66" s="130" t="str">
        <f>IF(ISBLANK(laps_times[[#This Row],[41]]),"DNF",CONCATENATE(RANK(rounds_cum_time[[#This Row],[41]],rounds_cum_time[41],1),"."))</f>
        <v>66.</v>
      </c>
      <c r="AY66" s="130" t="str">
        <f>IF(ISBLANK(laps_times[[#This Row],[42]]),"DNF",CONCATENATE(RANK(rounds_cum_time[[#This Row],[42]],rounds_cum_time[42],1),"."))</f>
        <v>66.</v>
      </c>
      <c r="AZ66" s="130" t="str">
        <f>IF(ISBLANK(laps_times[[#This Row],[43]]),"DNF",CONCATENATE(RANK(rounds_cum_time[[#This Row],[43]],rounds_cum_time[43],1),"."))</f>
        <v>66.</v>
      </c>
      <c r="BA66" s="130" t="str">
        <f>IF(ISBLANK(laps_times[[#This Row],[44]]),"DNF",CONCATENATE(RANK(rounds_cum_time[[#This Row],[44]],rounds_cum_time[44],1),"."))</f>
        <v>66.</v>
      </c>
      <c r="BB66" s="130" t="str">
        <f>IF(ISBLANK(laps_times[[#This Row],[45]]),"DNF",CONCATENATE(RANK(rounds_cum_time[[#This Row],[45]],rounds_cum_time[45],1),"."))</f>
        <v>66.</v>
      </c>
      <c r="BC66" s="130" t="str">
        <f>IF(ISBLANK(laps_times[[#This Row],[46]]),"DNF",CONCATENATE(RANK(rounds_cum_time[[#This Row],[46]],rounds_cum_time[46],1),"."))</f>
        <v>65.</v>
      </c>
      <c r="BD66" s="130" t="str">
        <f>IF(ISBLANK(laps_times[[#This Row],[47]]),"DNF",CONCATENATE(RANK(rounds_cum_time[[#This Row],[47]],rounds_cum_time[47],1),"."))</f>
        <v>64.</v>
      </c>
      <c r="BE66" s="130" t="str">
        <f>IF(ISBLANK(laps_times[[#This Row],[48]]),"DNF",CONCATENATE(RANK(rounds_cum_time[[#This Row],[48]],rounds_cum_time[48],1),"."))</f>
        <v>64.</v>
      </c>
      <c r="BF66" s="130" t="str">
        <f>IF(ISBLANK(laps_times[[#This Row],[49]]),"DNF",CONCATENATE(RANK(rounds_cum_time[[#This Row],[49]],rounds_cum_time[49],1),"."))</f>
        <v>63.</v>
      </c>
      <c r="BG66" s="130" t="str">
        <f>IF(ISBLANK(laps_times[[#This Row],[50]]),"DNF",CONCATENATE(RANK(rounds_cum_time[[#This Row],[50]],rounds_cum_time[50],1),"."))</f>
        <v>63.</v>
      </c>
      <c r="BH66" s="130" t="str">
        <f>IF(ISBLANK(laps_times[[#This Row],[51]]),"DNF",CONCATENATE(RANK(rounds_cum_time[[#This Row],[51]],rounds_cum_time[51],1),"."))</f>
        <v>63.</v>
      </c>
      <c r="BI66" s="130" t="str">
        <f>IF(ISBLANK(laps_times[[#This Row],[52]]),"DNF",CONCATENATE(RANK(rounds_cum_time[[#This Row],[52]],rounds_cum_time[52],1),"."))</f>
        <v>63.</v>
      </c>
      <c r="BJ66" s="130" t="str">
        <f>IF(ISBLANK(laps_times[[#This Row],[53]]),"DNF",CONCATENATE(RANK(rounds_cum_time[[#This Row],[53]],rounds_cum_time[53],1),"."))</f>
        <v>63.</v>
      </c>
      <c r="BK66" s="130" t="str">
        <f>IF(ISBLANK(laps_times[[#This Row],[54]]),"DNF",CONCATENATE(RANK(rounds_cum_time[[#This Row],[54]],rounds_cum_time[54],1),"."))</f>
        <v>64.</v>
      </c>
      <c r="BL66" s="130" t="str">
        <f>IF(ISBLANK(laps_times[[#This Row],[55]]),"DNF",CONCATENATE(RANK(rounds_cum_time[[#This Row],[55]],rounds_cum_time[55],1),"."))</f>
        <v>63.</v>
      </c>
      <c r="BM66" s="130" t="str">
        <f>IF(ISBLANK(laps_times[[#This Row],[56]]),"DNF",CONCATENATE(RANK(rounds_cum_time[[#This Row],[56]],rounds_cum_time[56],1),"."))</f>
        <v>64.</v>
      </c>
      <c r="BN66" s="130" t="str">
        <f>IF(ISBLANK(laps_times[[#This Row],[57]]),"DNF",CONCATENATE(RANK(rounds_cum_time[[#This Row],[57]],rounds_cum_time[57],1),"."))</f>
        <v>64.</v>
      </c>
      <c r="BO66" s="130" t="str">
        <f>IF(ISBLANK(laps_times[[#This Row],[58]]),"DNF",CONCATENATE(RANK(rounds_cum_time[[#This Row],[58]],rounds_cum_time[58],1),"."))</f>
        <v>64.</v>
      </c>
      <c r="BP66" s="130" t="str">
        <f>IF(ISBLANK(laps_times[[#This Row],[59]]),"DNF",CONCATENATE(RANK(rounds_cum_time[[#This Row],[59]],rounds_cum_time[59],1),"."))</f>
        <v>63.</v>
      </c>
      <c r="BQ66" s="130" t="str">
        <f>IF(ISBLANK(laps_times[[#This Row],[60]]),"DNF",CONCATENATE(RANK(rounds_cum_time[[#This Row],[60]],rounds_cum_time[60],1),"."))</f>
        <v>63.</v>
      </c>
      <c r="BR66" s="130" t="str">
        <f>IF(ISBLANK(laps_times[[#This Row],[61]]),"DNF",CONCATENATE(RANK(rounds_cum_time[[#This Row],[61]],rounds_cum_time[61],1),"."))</f>
        <v>63.</v>
      </c>
      <c r="BS66" s="130" t="str">
        <f>IF(ISBLANK(laps_times[[#This Row],[62]]),"DNF",CONCATENATE(RANK(rounds_cum_time[[#This Row],[62]],rounds_cum_time[62],1),"."))</f>
        <v>63.</v>
      </c>
      <c r="BT66" s="131" t="str">
        <f>IF(ISBLANK(laps_times[[#This Row],[63]]),"DNF",CONCATENATE(RANK(rounds_cum_time[[#This Row],[63]],rounds_cum_time[63],1),"."))</f>
        <v>63.</v>
      </c>
      <c r="BU66" s="131" t="str">
        <f>IF(ISBLANK(laps_times[[#This Row],[64]]),"DNF",CONCATENATE(RANK(rounds_cum_time[[#This Row],[64]],rounds_cum_time[64],1),"."))</f>
        <v>63.</v>
      </c>
    </row>
    <row r="67" spans="2:73" x14ac:dyDescent="0.2">
      <c r="B67" s="124">
        <f>laps_times[[#This Row],[poř]]</f>
        <v>64</v>
      </c>
      <c r="C67" s="129">
        <f>laps_times[[#This Row],[s.č.]]</f>
        <v>103</v>
      </c>
      <c r="D67" s="125" t="str">
        <f>laps_times[[#This Row],[jméno]]</f>
        <v>Rokos Ivan</v>
      </c>
      <c r="E67" s="126">
        <f>laps_times[[#This Row],[roč]]</f>
        <v>1959</v>
      </c>
      <c r="F67" s="126" t="str">
        <f>laps_times[[#This Row],[kat]]</f>
        <v>M50</v>
      </c>
      <c r="G67" s="126">
        <f>laps_times[[#This Row],[poř_kat]]</f>
        <v>12</v>
      </c>
      <c r="H67" s="125" t="str">
        <f>IF(ISBLANK(laps_times[[#This Row],[klub]]),"-",laps_times[[#This Row],[klub]])</f>
        <v>Jiskra Třeboň</v>
      </c>
      <c r="I67" s="161">
        <f>laps_times[[#This Row],[celk. čas]]</f>
        <v>0.16553703703703704</v>
      </c>
      <c r="J67" s="130" t="str">
        <f>IF(ISBLANK(laps_times[[#This Row],[1]]),"DNF",CONCATENATE(RANK(rounds_cum_time[[#This Row],[1]],rounds_cum_time[1],1),"."))</f>
        <v>50.</v>
      </c>
      <c r="K67" s="130" t="str">
        <f>IF(ISBLANK(laps_times[[#This Row],[2]]),"DNF",CONCATENATE(RANK(rounds_cum_time[[#This Row],[2]],rounds_cum_time[2],1),"."))</f>
        <v>47.</v>
      </c>
      <c r="L67" s="130" t="str">
        <f>IF(ISBLANK(laps_times[[#This Row],[3]]),"DNF",CONCATENATE(RANK(rounds_cum_time[[#This Row],[3]],rounds_cum_time[3],1),"."))</f>
        <v>47.</v>
      </c>
      <c r="M67" s="130" t="str">
        <f>IF(ISBLANK(laps_times[[#This Row],[4]]),"DNF",CONCATENATE(RANK(rounds_cum_time[[#This Row],[4]],rounds_cum_time[4],1),"."))</f>
        <v>47.</v>
      </c>
      <c r="N67" s="130" t="str">
        <f>IF(ISBLANK(laps_times[[#This Row],[5]]),"DNF",CONCATENATE(RANK(rounds_cum_time[[#This Row],[5]],rounds_cum_time[5],1),"."))</f>
        <v>49.</v>
      </c>
      <c r="O67" s="130" t="str">
        <f>IF(ISBLANK(laps_times[[#This Row],[6]]),"DNF",CONCATENATE(RANK(rounds_cum_time[[#This Row],[6]],rounds_cum_time[6],1),"."))</f>
        <v>49.</v>
      </c>
      <c r="P67" s="130" t="str">
        <f>IF(ISBLANK(laps_times[[#This Row],[7]]),"DNF",CONCATENATE(RANK(rounds_cum_time[[#This Row],[7]],rounds_cum_time[7],1),"."))</f>
        <v>49.</v>
      </c>
      <c r="Q67" s="130" t="str">
        <f>IF(ISBLANK(laps_times[[#This Row],[8]]),"DNF",CONCATENATE(RANK(rounds_cum_time[[#This Row],[8]],rounds_cum_time[8],1),"."))</f>
        <v>49.</v>
      </c>
      <c r="R67" s="130" t="str">
        <f>IF(ISBLANK(laps_times[[#This Row],[9]]),"DNF",CONCATENATE(RANK(rounds_cum_time[[#This Row],[9]],rounds_cum_time[9],1),"."))</f>
        <v>52.</v>
      </c>
      <c r="S67" s="130" t="str">
        <f>IF(ISBLANK(laps_times[[#This Row],[10]]),"DNF",CONCATENATE(RANK(rounds_cum_time[[#This Row],[10]],rounds_cum_time[10],1),"."))</f>
        <v>53.</v>
      </c>
      <c r="T67" s="130" t="str">
        <f>IF(ISBLANK(laps_times[[#This Row],[11]]),"DNF",CONCATENATE(RANK(rounds_cum_time[[#This Row],[11]],rounds_cum_time[11],1),"."))</f>
        <v>51.</v>
      </c>
      <c r="U67" s="130" t="str">
        <f>IF(ISBLANK(laps_times[[#This Row],[12]]),"DNF",CONCATENATE(RANK(rounds_cum_time[[#This Row],[12]],rounds_cum_time[12],1),"."))</f>
        <v>53.</v>
      </c>
      <c r="V67" s="130" t="str">
        <f>IF(ISBLANK(laps_times[[#This Row],[13]]),"DNF",CONCATENATE(RANK(rounds_cum_time[[#This Row],[13]],rounds_cum_time[13],1),"."))</f>
        <v>55.</v>
      </c>
      <c r="W67" s="130" t="str">
        <f>IF(ISBLANK(laps_times[[#This Row],[14]]),"DNF",CONCATENATE(RANK(rounds_cum_time[[#This Row],[14]],rounds_cum_time[14],1),"."))</f>
        <v>53.</v>
      </c>
      <c r="X67" s="130" t="str">
        <f>IF(ISBLANK(laps_times[[#This Row],[15]]),"DNF",CONCATENATE(RANK(rounds_cum_time[[#This Row],[15]],rounds_cum_time[15],1),"."))</f>
        <v>54.</v>
      </c>
      <c r="Y67" s="130" t="str">
        <f>IF(ISBLANK(laps_times[[#This Row],[16]]),"DNF",CONCATENATE(RANK(rounds_cum_time[[#This Row],[16]],rounds_cum_time[16],1),"."))</f>
        <v>55.</v>
      </c>
      <c r="Z67" s="130" t="str">
        <f>IF(ISBLANK(laps_times[[#This Row],[17]]),"DNF",CONCATENATE(RANK(rounds_cum_time[[#This Row],[17]],rounds_cum_time[17],1),"."))</f>
        <v>55.</v>
      </c>
      <c r="AA67" s="130" t="str">
        <f>IF(ISBLANK(laps_times[[#This Row],[18]]),"DNF",CONCATENATE(RANK(rounds_cum_time[[#This Row],[18]],rounds_cum_time[18],1),"."))</f>
        <v>55.</v>
      </c>
      <c r="AB67" s="130" t="str">
        <f>IF(ISBLANK(laps_times[[#This Row],[19]]),"DNF",CONCATENATE(RANK(rounds_cum_time[[#This Row],[19]],rounds_cum_time[19],1),"."))</f>
        <v>55.</v>
      </c>
      <c r="AC67" s="130" t="str">
        <f>IF(ISBLANK(laps_times[[#This Row],[20]]),"DNF",CONCATENATE(RANK(rounds_cum_time[[#This Row],[20]],rounds_cum_time[20],1),"."))</f>
        <v>56.</v>
      </c>
      <c r="AD67" s="130" t="str">
        <f>IF(ISBLANK(laps_times[[#This Row],[21]]),"DNF",CONCATENATE(RANK(rounds_cum_time[[#This Row],[21]],rounds_cum_time[21],1),"."))</f>
        <v>55.</v>
      </c>
      <c r="AE67" s="130" t="str">
        <f>IF(ISBLANK(laps_times[[#This Row],[22]]),"DNF",CONCATENATE(RANK(rounds_cum_time[[#This Row],[22]],rounds_cum_time[22],1),"."))</f>
        <v>55.</v>
      </c>
      <c r="AF67" s="130" t="str">
        <f>IF(ISBLANK(laps_times[[#This Row],[23]]),"DNF",CONCATENATE(RANK(rounds_cum_time[[#This Row],[23]],rounds_cum_time[23],1),"."))</f>
        <v>55.</v>
      </c>
      <c r="AG67" s="130" t="str">
        <f>IF(ISBLANK(laps_times[[#This Row],[24]]),"DNF",CONCATENATE(RANK(rounds_cum_time[[#This Row],[24]],rounds_cum_time[24],1),"."))</f>
        <v>55.</v>
      </c>
      <c r="AH67" s="130" t="str">
        <f>IF(ISBLANK(laps_times[[#This Row],[25]]),"DNF",CONCATENATE(RANK(rounds_cum_time[[#This Row],[25]],rounds_cum_time[25],1),"."))</f>
        <v>55.</v>
      </c>
      <c r="AI67" s="130" t="str">
        <f>IF(ISBLANK(laps_times[[#This Row],[26]]),"DNF",CONCATENATE(RANK(rounds_cum_time[[#This Row],[26]],rounds_cum_time[26],1),"."))</f>
        <v>55.</v>
      </c>
      <c r="AJ67" s="130" t="str">
        <f>IF(ISBLANK(laps_times[[#This Row],[27]]),"DNF",CONCATENATE(RANK(rounds_cum_time[[#This Row],[27]],rounds_cum_time[27],1),"."))</f>
        <v>55.</v>
      </c>
      <c r="AK67" s="130" t="str">
        <f>IF(ISBLANK(laps_times[[#This Row],[28]]),"DNF",CONCATENATE(RANK(rounds_cum_time[[#This Row],[28]],rounds_cum_time[28],1),"."))</f>
        <v>55.</v>
      </c>
      <c r="AL67" s="130" t="str">
        <f>IF(ISBLANK(laps_times[[#This Row],[29]]),"DNF",CONCATENATE(RANK(rounds_cum_time[[#This Row],[29]],rounds_cum_time[29],1),"."))</f>
        <v>54.</v>
      </c>
      <c r="AM67" s="130" t="str">
        <f>IF(ISBLANK(laps_times[[#This Row],[30]]),"DNF",CONCATENATE(RANK(rounds_cum_time[[#This Row],[30]],rounds_cum_time[30],1),"."))</f>
        <v>55.</v>
      </c>
      <c r="AN67" s="130" t="str">
        <f>IF(ISBLANK(laps_times[[#This Row],[31]]),"DNF",CONCATENATE(RANK(rounds_cum_time[[#This Row],[31]],rounds_cum_time[31],1),"."))</f>
        <v>55.</v>
      </c>
      <c r="AO67" s="130" t="str">
        <f>IF(ISBLANK(laps_times[[#This Row],[32]]),"DNF",CONCATENATE(RANK(rounds_cum_time[[#This Row],[32]],rounds_cum_time[32],1),"."))</f>
        <v>54.</v>
      </c>
      <c r="AP67" s="130" t="str">
        <f>IF(ISBLANK(laps_times[[#This Row],[33]]),"DNF",CONCATENATE(RANK(rounds_cum_time[[#This Row],[33]],rounds_cum_time[33],1),"."))</f>
        <v>55.</v>
      </c>
      <c r="AQ67" s="130" t="str">
        <f>IF(ISBLANK(laps_times[[#This Row],[34]]),"DNF",CONCATENATE(RANK(rounds_cum_time[[#This Row],[34]],rounds_cum_time[34],1),"."))</f>
        <v>54.</v>
      </c>
      <c r="AR67" s="130" t="str">
        <f>IF(ISBLANK(laps_times[[#This Row],[35]]),"DNF",CONCATENATE(RANK(rounds_cum_time[[#This Row],[35]],rounds_cum_time[35],1),"."))</f>
        <v>53.</v>
      </c>
      <c r="AS67" s="130" t="str">
        <f>IF(ISBLANK(laps_times[[#This Row],[36]]),"DNF",CONCATENATE(RANK(rounds_cum_time[[#This Row],[36]],rounds_cum_time[36],1),"."))</f>
        <v>54.</v>
      </c>
      <c r="AT67" s="130" t="str">
        <f>IF(ISBLANK(laps_times[[#This Row],[37]]),"DNF",CONCATENATE(RANK(rounds_cum_time[[#This Row],[37]],rounds_cum_time[37],1),"."))</f>
        <v>55.</v>
      </c>
      <c r="AU67" s="130" t="str">
        <f>IF(ISBLANK(laps_times[[#This Row],[38]]),"DNF",CONCATENATE(RANK(rounds_cum_time[[#This Row],[38]],rounds_cum_time[38],1),"."))</f>
        <v>54.</v>
      </c>
      <c r="AV67" s="130" t="str">
        <f>IF(ISBLANK(laps_times[[#This Row],[39]]),"DNF",CONCATENATE(RANK(rounds_cum_time[[#This Row],[39]],rounds_cum_time[39],1),"."))</f>
        <v>54.</v>
      </c>
      <c r="AW67" s="130" t="str">
        <f>IF(ISBLANK(laps_times[[#This Row],[40]]),"DNF",CONCATENATE(RANK(rounds_cum_time[[#This Row],[40]],rounds_cum_time[40],1),"."))</f>
        <v>54.</v>
      </c>
      <c r="AX67" s="130" t="str">
        <f>IF(ISBLANK(laps_times[[#This Row],[41]]),"DNF",CONCATENATE(RANK(rounds_cum_time[[#This Row],[41]],rounds_cum_time[41],1),"."))</f>
        <v>55.</v>
      </c>
      <c r="AY67" s="130" t="str">
        <f>IF(ISBLANK(laps_times[[#This Row],[42]]),"DNF",CONCATENATE(RANK(rounds_cum_time[[#This Row],[42]],rounds_cum_time[42],1),"."))</f>
        <v>57.</v>
      </c>
      <c r="AZ67" s="130" t="str">
        <f>IF(ISBLANK(laps_times[[#This Row],[43]]),"DNF",CONCATENATE(RANK(rounds_cum_time[[#This Row],[43]],rounds_cum_time[43],1),"."))</f>
        <v>57.</v>
      </c>
      <c r="BA67" s="130" t="str">
        <f>IF(ISBLANK(laps_times[[#This Row],[44]]),"DNF",CONCATENATE(RANK(rounds_cum_time[[#This Row],[44]],rounds_cum_time[44],1),"."))</f>
        <v>57.</v>
      </c>
      <c r="BB67" s="130" t="str">
        <f>IF(ISBLANK(laps_times[[#This Row],[45]]),"DNF",CONCATENATE(RANK(rounds_cum_time[[#This Row],[45]],rounds_cum_time[45],1),"."))</f>
        <v>60.</v>
      </c>
      <c r="BC67" s="130" t="str">
        <f>IF(ISBLANK(laps_times[[#This Row],[46]]),"DNF",CONCATENATE(RANK(rounds_cum_time[[#This Row],[46]],rounds_cum_time[46],1),"."))</f>
        <v>60.</v>
      </c>
      <c r="BD67" s="130" t="str">
        <f>IF(ISBLANK(laps_times[[#This Row],[47]]),"DNF",CONCATENATE(RANK(rounds_cum_time[[#This Row],[47]],rounds_cum_time[47],1),"."))</f>
        <v>61.</v>
      </c>
      <c r="BE67" s="130" t="str">
        <f>IF(ISBLANK(laps_times[[#This Row],[48]]),"DNF",CONCATENATE(RANK(rounds_cum_time[[#This Row],[48]],rounds_cum_time[48],1),"."))</f>
        <v>61.</v>
      </c>
      <c r="BF67" s="130" t="str">
        <f>IF(ISBLANK(laps_times[[#This Row],[49]]),"DNF",CONCATENATE(RANK(rounds_cum_time[[#This Row],[49]],rounds_cum_time[49],1),"."))</f>
        <v>61.</v>
      </c>
      <c r="BG67" s="130" t="str">
        <f>IF(ISBLANK(laps_times[[#This Row],[50]]),"DNF",CONCATENATE(RANK(rounds_cum_time[[#This Row],[50]],rounds_cum_time[50],1),"."))</f>
        <v>61.</v>
      </c>
      <c r="BH67" s="130" t="str">
        <f>IF(ISBLANK(laps_times[[#This Row],[51]]),"DNF",CONCATENATE(RANK(rounds_cum_time[[#This Row],[51]],rounds_cum_time[51],1),"."))</f>
        <v>61.</v>
      </c>
      <c r="BI67" s="130" t="str">
        <f>IF(ISBLANK(laps_times[[#This Row],[52]]),"DNF",CONCATENATE(RANK(rounds_cum_time[[#This Row],[52]],rounds_cum_time[52],1),"."))</f>
        <v>61.</v>
      </c>
      <c r="BJ67" s="130" t="str">
        <f>IF(ISBLANK(laps_times[[#This Row],[53]]),"DNF",CONCATENATE(RANK(rounds_cum_time[[#This Row],[53]],rounds_cum_time[53],1),"."))</f>
        <v>61.</v>
      </c>
      <c r="BK67" s="130" t="str">
        <f>IF(ISBLANK(laps_times[[#This Row],[54]]),"DNF",CONCATENATE(RANK(rounds_cum_time[[#This Row],[54]],rounds_cum_time[54],1),"."))</f>
        <v>62.</v>
      </c>
      <c r="BL67" s="130" t="str">
        <f>IF(ISBLANK(laps_times[[#This Row],[55]]),"DNF",CONCATENATE(RANK(rounds_cum_time[[#This Row],[55]],rounds_cum_time[55],1),"."))</f>
        <v>62.</v>
      </c>
      <c r="BM67" s="130" t="str">
        <f>IF(ISBLANK(laps_times[[#This Row],[56]]),"DNF",CONCATENATE(RANK(rounds_cum_time[[#This Row],[56]],rounds_cum_time[56],1),"."))</f>
        <v>62.</v>
      </c>
      <c r="BN67" s="130" t="str">
        <f>IF(ISBLANK(laps_times[[#This Row],[57]]),"DNF",CONCATENATE(RANK(rounds_cum_time[[#This Row],[57]],rounds_cum_time[57],1),"."))</f>
        <v>62.</v>
      </c>
      <c r="BO67" s="130" t="str">
        <f>IF(ISBLANK(laps_times[[#This Row],[58]]),"DNF",CONCATENATE(RANK(rounds_cum_time[[#This Row],[58]],rounds_cum_time[58],1),"."))</f>
        <v>63.</v>
      </c>
      <c r="BP67" s="130" t="str">
        <f>IF(ISBLANK(laps_times[[#This Row],[59]]),"DNF",CONCATENATE(RANK(rounds_cum_time[[#This Row],[59]],rounds_cum_time[59],1),"."))</f>
        <v>64.</v>
      </c>
      <c r="BQ67" s="130" t="str">
        <f>IF(ISBLANK(laps_times[[#This Row],[60]]),"DNF",CONCATENATE(RANK(rounds_cum_time[[#This Row],[60]],rounds_cum_time[60],1),"."))</f>
        <v>65.</v>
      </c>
      <c r="BR67" s="130" t="str">
        <f>IF(ISBLANK(laps_times[[#This Row],[61]]),"DNF",CONCATENATE(RANK(rounds_cum_time[[#This Row],[61]],rounds_cum_time[61],1),"."))</f>
        <v>65.</v>
      </c>
      <c r="BS67" s="130" t="str">
        <f>IF(ISBLANK(laps_times[[#This Row],[62]]),"DNF",CONCATENATE(RANK(rounds_cum_time[[#This Row],[62]],rounds_cum_time[62],1),"."))</f>
        <v>65.</v>
      </c>
      <c r="BT67" s="131" t="str">
        <f>IF(ISBLANK(laps_times[[#This Row],[63]]),"DNF",CONCATENATE(RANK(rounds_cum_time[[#This Row],[63]],rounds_cum_time[63],1),"."))</f>
        <v>65.</v>
      </c>
      <c r="BU67" s="131" t="str">
        <f>IF(ISBLANK(laps_times[[#This Row],[64]]),"DNF",CONCATENATE(RANK(rounds_cum_time[[#This Row],[64]],rounds_cum_time[64],1),"."))</f>
        <v>64.</v>
      </c>
    </row>
    <row r="68" spans="2:73" x14ac:dyDescent="0.2">
      <c r="B68" s="124">
        <f>laps_times[[#This Row],[poř]]</f>
        <v>65</v>
      </c>
      <c r="C68" s="129">
        <f>laps_times[[#This Row],[s.č.]]</f>
        <v>6</v>
      </c>
      <c r="D68" s="125" t="str">
        <f>laps_times[[#This Row],[jméno]]</f>
        <v>Bohuněk Zdeněk</v>
      </c>
      <c r="E68" s="126">
        <f>laps_times[[#This Row],[roč]]</f>
        <v>1960</v>
      </c>
      <c r="F68" s="126" t="str">
        <f>laps_times[[#This Row],[kat]]</f>
        <v>M50</v>
      </c>
      <c r="G68" s="126">
        <f>laps_times[[#This Row],[poř_kat]]</f>
        <v>13</v>
      </c>
      <c r="H68" s="125" t="str">
        <f>IF(ISBLANK(laps_times[[#This Row],[klub]]),"-",laps_times[[#This Row],[klub]])</f>
        <v>O5 BK Furča</v>
      </c>
      <c r="I68" s="161">
        <f>laps_times[[#This Row],[celk. čas]]</f>
        <v>0.1655763888888889</v>
      </c>
      <c r="J68" s="130" t="str">
        <f>IF(ISBLANK(laps_times[[#This Row],[1]]),"DNF",CONCATENATE(RANK(rounds_cum_time[[#This Row],[1]],rounds_cum_time[1],1),"."))</f>
        <v>89.</v>
      </c>
      <c r="K68" s="130" t="str">
        <f>IF(ISBLANK(laps_times[[#This Row],[2]]),"DNF",CONCATENATE(RANK(rounds_cum_time[[#This Row],[2]],rounds_cum_time[2],1),"."))</f>
        <v>92.</v>
      </c>
      <c r="L68" s="130" t="str">
        <f>IF(ISBLANK(laps_times[[#This Row],[3]]),"DNF",CONCATENATE(RANK(rounds_cum_time[[#This Row],[3]],rounds_cum_time[3],1),"."))</f>
        <v>92.</v>
      </c>
      <c r="M68" s="130" t="str">
        <f>IF(ISBLANK(laps_times[[#This Row],[4]]),"DNF",CONCATENATE(RANK(rounds_cum_time[[#This Row],[4]],rounds_cum_time[4],1),"."))</f>
        <v>92.</v>
      </c>
      <c r="N68" s="130" t="str">
        <f>IF(ISBLANK(laps_times[[#This Row],[5]]),"DNF",CONCATENATE(RANK(rounds_cum_time[[#This Row],[5]],rounds_cum_time[5],1),"."))</f>
        <v>91.</v>
      </c>
      <c r="O68" s="130" t="str">
        <f>IF(ISBLANK(laps_times[[#This Row],[6]]),"DNF",CONCATENATE(RANK(rounds_cum_time[[#This Row],[6]],rounds_cum_time[6],1),"."))</f>
        <v>91.</v>
      </c>
      <c r="P68" s="130" t="str">
        <f>IF(ISBLANK(laps_times[[#This Row],[7]]),"DNF",CONCATENATE(RANK(rounds_cum_time[[#This Row],[7]],rounds_cum_time[7],1),"."))</f>
        <v>91.</v>
      </c>
      <c r="Q68" s="130" t="str">
        <f>IF(ISBLANK(laps_times[[#This Row],[8]]),"DNF",CONCATENATE(RANK(rounds_cum_time[[#This Row],[8]],rounds_cum_time[8],1),"."))</f>
        <v>88.</v>
      </c>
      <c r="R68" s="130" t="str">
        <f>IF(ISBLANK(laps_times[[#This Row],[9]]),"DNF",CONCATENATE(RANK(rounds_cum_time[[#This Row],[9]],rounds_cum_time[9],1),"."))</f>
        <v>89.</v>
      </c>
      <c r="S68" s="130" t="str">
        <f>IF(ISBLANK(laps_times[[#This Row],[10]]),"DNF",CONCATENATE(RANK(rounds_cum_time[[#This Row],[10]],rounds_cum_time[10],1),"."))</f>
        <v>88.</v>
      </c>
      <c r="T68" s="130" t="str">
        <f>IF(ISBLANK(laps_times[[#This Row],[11]]),"DNF",CONCATENATE(RANK(rounds_cum_time[[#This Row],[11]],rounds_cum_time[11],1),"."))</f>
        <v>88.</v>
      </c>
      <c r="U68" s="130" t="str">
        <f>IF(ISBLANK(laps_times[[#This Row],[12]]),"DNF",CONCATENATE(RANK(rounds_cum_time[[#This Row],[12]],rounds_cum_time[12],1),"."))</f>
        <v>88.</v>
      </c>
      <c r="V68" s="130" t="str">
        <f>IF(ISBLANK(laps_times[[#This Row],[13]]),"DNF",CONCATENATE(RANK(rounds_cum_time[[#This Row],[13]],rounds_cum_time[13],1),"."))</f>
        <v>88.</v>
      </c>
      <c r="W68" s="130" t="str">
        <f>IF(ISBLANK(laps_times[[#This Row],[14]]),"DNF",CONCATENATE(RANK(rounds_cum_time[[#This Row],[14]],rounds_cum_time[14],1),"."))</f>
        <v>88.</v>
      </c>
      <c r="X68" s="130" t="str">
        <f>IF(ISBLANK(laps_times[[#This Row],[15]]),"DNF",CONCATENATE(RANK(rounds_cum_time[[#This Row],[15]],rounds_cum_time[15],1),"."))</f>
        <v>87.</v>
      </c>
      <c r="Y68" s="130" t="str">
        <f>IF(ISBLANK(laps_times[[#This Row],[16]]),"DNF",CONCATENATE(RANK(rounds_cum_time[[#This Row],[16]],rounds_cum_time[16],1),"."))</f>
        <v>86.</v>
      </c>
      <c r="Z68" s="130" t="str">
        <f>IF(ISBLANK(laps_times[[#This Row],[17]]),"DNF",CONCATENATE(RANK(rounds_cum_time[[#This Row],[17]],rounds_cum_time[17],1),"."))</f>
        <v>85.</v>
      </c>
      <c r="AA68" s="130" t="str">
        <f>IF(ISBLANK(laps_times[[#This Row],[18]]),"DNF",CONCATENATE(RANK(rounds_cum_time[[#This Row],[18]],rounds_cum_time[18],1),"."))</f>
        <v>85.</v>
      </c>
      <c r="AB68" s="130" t="str">
        <f>IF(ISBLANK(laps_times[[#This Row],[19]]),"DNF",CONCATENATE(RANK(rounds_cum_time[[#This Row],[19]],rounds_cum_time[19],1),"."))</f>
        <v>85.</v>
      </c>
      <c r="AC68" s="130" t="str">
        <f>IF(ISBLANK(laps_times[[#This Row],[20]]),"DNF",CONCATENATE(RANK(rounds_cum_time[[#This Row],[20]],rounds_cum_time[20],1),"."))</f>
        <v>85.</v>
      </c>
      <c r="AD68" s="130" t="str">
        <f>IF(ISBLANK(laps_times[[#This Row],[21]]),"DNF",CONCATENATE(RANK(rounds_cum_time[[#This Row],[21]],rounds_cum_time[21],1),"."))</f>
        <v>83.</v>
      </c>
      <c r="AE68" s="130" t="str">
        <f>IF(ISBLANK(laps_times[[#This Row],[22]]),"DNF",CONCATENATE(RANK(rounds_cum_time[[#This Row],[22]],rounds_cum_time[22],1),"."))</f>
        <v>82.</v>
      </c>
      <c r="AF68" s="130" t="str">
        <f>IF(ISBLANK(laps_times[[#This Row],[23]]),"DNF",CONCATENATE(RANK(rounds_cum_time[[#This Row],[23]],rounds_cum_time[23],1),"."))</f>
        <v>82.</v>
      </c>
      <c r="AG68" s="130" t="str">
        <f>IF(ISBLANK(laps_times[[#This Row],[24]]),"DNF",CONCATENATE(RANK(rounds_cum_time[[#This Row],[24]],rounds_cum_time[24],1),"."))</f>
        <v>82.</v>
      </c>
      <c r="AH68" s="130" t="str">
        <f>IF(ISBLANK(laps_times[[#This Row],[25]]),"DNF",CONCATENATE(RANK(rounds_cum_time[[#This Row],[25]],rounds_cum_time[25],1),"."))</f>
        <v>81.</v>
      </c>
      <c r="AI68" s="130" t="str">
        <f>IF(ISBLANK(laps_times[[#This Row],[26]]),"DNF",CONCATENATE(RANK(rounds_cum_time[[#This Row],[26]],rounds_cum_time[26],1),"."))</f>
        <v>81.</v>
      </c>
      <c r="AJ68" s="130" t="str">
        <f>IF(ISBLANK(laps_times[[#This Row],[27]]),"DNF",CONCATENATE(RANK(rounds_cum_time[[#This Row],[27]],rounds_cum_time[27],1),"."))</f>
        <v>81.</v>
      </c>
      <c r="AK68" s="130" t="str">
        <f>IF(ISBLANK(laps_times[[#This Row],[28]]),"DNF",CONCATENATE(RANK(rounds_cum_time[[#This Row],[28]],rounds_cum_time[28],1),"."))</f>
        <v>81.</v>
      </c>
      <c r="AL68" s="130" t="str">
        <f>IF(ISBLANK(laps_times[[#This Row],[29]]),"DNF",CONCATENATE(RANK(rounds_cum_time[[#This Row],[29]],rounds_cum_time[29],1),"."))</f>
        <v>80.</v>
      </c>
      <c r="AM68" s="130" t="str">
        <f>IF(ISBLANK(laps_times[[#This Row],[30]]),"DNF",CONCATENATE(RANK(rounds_cum_time[[#This Row],[30]],rounds_cum_time[30],1),"."))</f>
        <v>79.</v>
      </c>
      <c r="AN68" s="130" t="str">
        <f>IF(ISBLANK(laps_times[[#This Row],[31]]),"DNF",CONCATENATE(RANK(rounds_cum_time[[#This Row],[31]],rounds_cum_time[31],1),"."))</f>
        <v>79.</v>
      </c>
      <c r="AO68" s="130" t="str">
        <f>IF(ISBLANK(laps_times[[#This Row],[32]]),"DNF",CONCATENATE(RANK(rounds_cum_time[[#This Row],[32]],rounds_cum_time[32],1),"."))</f>
        <v>79.</v>
      </c>
      <c r="AP68" s="130" t="str">
        <f>IF(ISBLANK(laps_times[[#This Row],[33]]),"DNF",CONCATENATE(RANK(rounds_cum_time[[#This Row],[33]],rounds_cum_time[33],1),"."))</f>
        <v>79.</v>
      </c>
      <c r="AQ68" s="130" t="str">
        <f>IF(ISBLANK(laps_times[[#This Row],[34]]),"DNF",CONCATENATE(RANK(rounds_cum_time[[#This Row],[34]],rounds_cum_time[34],1),"."))</f>
        <v>79.</v>
      </c>
      <c r="AR68" s="130" t="str">
        <f>IF(ISBLANK(laps_times[[#This Row],[35]]),"DNF",CONCATENATE(RANK(rounds_cum_time[[#This Row],[35]],rounds_cum_time[35],1),"."))</f>
        <v>79.</v>
      </c>
      <c r="AS68" s="130" t="str">
        <f>IF(ISBLANK(laps_times[[#This Row],[36]]),"DNF",CONCATENATE(RANK(rounds_cum_time[[#This Row],[36]],rounds_cum_time[36],1),"."))</f>
        <v>79.</v>
      </c>
      <c r="AT68" s="130" t="str">
        <f>IF(ISBLANK(laps_times[[#This Row],[37]]),"DNF",CONCATENATE(RANK(rounds_cum_time[[#This Row],[37]],rounds_cum_time[37],1),"."))</f>
        <v>78.</v>
      </c>
      <c r="AU68" s="130" t="str">
        <f>IF(ISBLANK(laps_times[[#This Row],[38]]),"DNF",CONCATENATE(RANK(rounds_cum_time[[#This Row],[38]],rounds_cum_time[38],1),"."))</f>
        <v>75.</v>
      </c>
      <c r="AV68" s="130" t="str">
        <f>IF(ISBLANK(laps_times[[#This Row],[39]]),"DNF",CONCATENATE(RANK(rounds_cum_time[[#This Row],[39]],rounds_cum_time[39],1),"."))</f>
        <v>74.</v>
      </c>
      <c r="AW68" s="130" t="str">
        <f>IF(ISBLANK(laps_times[[#This Row],[40]]),"DNF",CONCATENATE(RANK(rounds_cum_time[[#This Row],[40]],rounds_cum_time[40],1),"."))</f>
        <v>71.</v>
      </c>
      <c r="AX68" s="130" t="str">
        <f>IF(ISBLANK(laps_times[[#This Row],[41]]),"DNF",CONCATENATE(RANK(rounds_cum_time[[#This Row],[41]],rounds_cum_time[41],1),"."))</f>
        <v>71.</v>
      </c>
      <c r="AY68" s="130" t="str">
        <f>IF(ISBLANK(laps_times[[#This Row],[42]]),"DNF",CONCATENATE(RANK(rounds_cum_time[[#This Row],[42]],rounds_cum_time[42],1),"."))</f>
        <v>71.</v>
      </c>
      <c r="AZ68" s="130" t="str">
        <f>IF(ISBLANK(laps_times[[#This Row],[43]]),"DNF",CONCATENATE(RANK(rounds_cum_time[[#This Row],[43]],rounds_cum_time[43],1),"."))</f>
        <v>70.</v>
      </c>
      <c r="BA68" s="130" t="str">
        <f>IF(ISBLANK(laps_times[[#This Row],[44]]),"DNF",CONCATENATE(RANK(rounds_cum_time[[#This Row],[44]],rounds_cum_time[44],1),"."))</f>
        <v>70.</v>
      </c>
      <c r="BB68" s="130" t="str">
        <f>IF(ISBLANK(laps_times[[#This Row],[45]]),"DNF",CONCATENATE(RANK(rounds_cum_time[[#This Row],[45]],rounds_cum_time[45],1),"."))</f>
        <v>70.</v>
      </c>
      <c r="BC68" s="130" t="str">
        <f>IF(ISBLANK(laps_times[[#This Row],[46]]),"DNF",CONCATENATE(RANK(rounds_cum_time[[#This Row],[46]],rounds_cum_time[46],1),"."))</f>
        <v>69.</v>
      </c>
      <c r="BD68" s="130" t="str">
        <f>IF(ISBLANK(laps_times[[#This Row],[47]]),"DNF",CONCATENATE(RANK(rounds_cum_time[[#This Row],[47]],rounds_cum_time[47],1),"."))</f>
        <v>69.</v>
      </c>
      <c r="BE68" s="130" t="str">
        <f>IF(ISBLANK(laps_times[[#This Row],[48]]),"DNF",CONCATENATE(RANK(rounds_cum_time[[#This Row],[48]],rounds_cum_time[48],1),"."))</f>
        <v>69.</v>
      </c>
      <c r="BF68" s="130" t="str">
        <f>IF(ISBLANK(laps_times[[#This Row],[49]]),"DNF",CONCATENATE(RANK(rounds_cum_time[[#This Row],[49]],rounds_cum_time[49],1),"."))</f>
        <v>68.</v>
      </c>
      <c r="BG68" s="130" t="str">
        <f>IF(ISBLANK(laps_times[[#This Row],[50]]),"DNF",CONCATENATE(RANK(rounds_cum_time[[#This Row],[50]],rounds_cum_time[50],1),"."))</f>
        <v>68.</v>
      </c>
      <c r="BH68" s="130" t="str">
        <f>IF(ISBLANK(laps_times[[#This Row],[51]]),"DNF",CONCATENATE(RANK(rounds_cum_time[[#This Row],[51]],rounds_cum_time[51],1),"."))</f>
        <v>67.</v>
      </c>
      <c r="BI68" s="130" t="str">
        <f>IF(ISBLANK(laps_times[[#This Row],[52]]),"DNF",CONCATENATE(RANK(rounds_cum_time[[#This Row],[52]],rounds_cum_time[52],1),"."))</f>
        <v>66.</v>
      </c>
      <c r="BJ68" s="130" t="str">
        <f>IF(ISBLANK(laps_times[[#This Row],[53]]),"DNF",CONCATENATE(RANK(rounds_cum_time[[#This Row],[53]],rounds_cum_time[53],1),"."))</f>
        <v>66.</v>
      </c>
      <c r="BK68" s="130" t="str">
        <f>IF(ISBLANK(laps_times[[#This Row],[54]]),"DNF",CONCATENATE(RANK(rounds_cum_time[[#This Row],[54]],rounds_cum_time[54],1),"."))</f>
        <v>66.</v>
      </c>
      <c r="BL68" s="130" t="str">
        <f>IF(ISBLANK(laps_times[[#This Row],[55]]),"DNF",CONCATENATE(RANK(rounds_cum_time[[#This Row],[55]],rounds_cum_time[55],1),"."))</f>
        <v>65.</v>
      </c>
      <c r="BM68" s="130" t="str">
        <f>IF(ISBLANK(laps_times[[#This Row],[56]]),"DNF",CONCATENATE(RANK(rounds_cum_time[[#This Row],[56]],rounds_cum_time[56],1),"."))</f>
        <v>65.</v>
      </c>
      <c r="BN68" s="130" t="str">
        <f>IF(ISBLANK(laps_times[[#This Row],[57]]),"DNF",CONCATENATE(RANK(rounds_cum_time[[#This Row],[57]],rounds_cum_time[57],1),"."))</f>
        <v>65.</v>
      </c>
      <c r="BO68" s="130" t="str">
        <f>IF(ISBLANK(laps_times[[#This Row],[58]]),"DNF",CONCATENATE(RANK(rounds_cum_time[[#This Row],[58]],rounds_cum_time[58],1),"."))</f>
        <v>65.</v>
      </c>
      <c r="BP68" s="130" t="str">
        <f>IF(ISBLANK(laps_times[[#This Row],[59]]),"DNF",CONCATENATE(RANK(rounds_cum_time[[#This Row],[59]],rounds_cum_time[59],1),"."))</f>
        <v>65.</v>
      </c>
      <c r="BQ68" s="130" t="str">
        <f>IF(ISBLANK(laps_times[[#This Row],[60]]),"DNF",CONCATENATE(RANK(rounds_cum_time[[#This Row],[60]],rounds_cum_time[60],1),"."))</f>
        <v>64.</v>
      </c>
      <c r="BR68" s="130" t="str">
        <f>IF(ISBLANK(laps_times[[#This Row],[61]]),"DNF",CONCATENATE(RANK(rounds_cum_time[[#This Row],[61]],rounds_cum_time[61],1),"."))</f>
        <v>64.</v>
      </c>
      <c r="BS68" s="130" t="str">
        <f>IF(ISBLANK(laps_times[[#This Row],[62]]),"DNF",CONCATENATE(RANK(rounds_cum_time[[#This Row],[62]],rounds_cum_time[62],1),"."))</f>
        <v>64.</v>
      </c>
      <c r="BT68" s="131" t="str">
        <f>IF(ISBLANK(laps_times[[#This Row],[63]]),"DNF",CONCATENATE(RANK(rounds_cum_time[[#This Row],[63]],rounds_cum_time[63],1),"."))</f>
        <v>64.</v>
      </c>
      <c r="BU68" s="131" t="str">
        <f>IF(ISBLANK(laps_times[[#This Row],[64]]),"DNF",CONCATENATE(RANK(rounds_cum_time[[#This Row],[64]],rounds_cum_time[64],1),"."))</f>
        <v>65.</v>
      </c>
    </row>
    <row r="69" spans="2:73" x14ac:dyDescent="0.2">
      <c r="B69" s="124">
        <f>laps_times[[#This Row],[poř]]</f>
        <v>66</v>
      </c>
      <c r="C69" s="129">
        <f>laps_times[[#This Row],[s.č.]]</f>
        <v>127</v>
      </c>
      <c r="D69" s="125" t="str">
        <f>laps_times[[#This Row],[jméno]]</f>
        <v>Toman Bohumil</v>
      </c>
      <c r="E69" s="126">
        <f>laps_times[[#This Row],[roč]]</f>
        <v>1973</v>
      </c>
      <c r="F69" s="126" t="str">
        <f>laps_times[[#This Row],[kat]]</f>
        <v>M40</v>
      </c>
      <c r="G69" s="126">
        <f>laps_times[[#This Row],[poř_kat]]</f>
        <v>25</v>
      </c>
      <c r="H69" s="125" t="str">
        <f>IF(ISBLANK(laps_times[[#This Row],[klub]]),"-",laps_times[[#This Row],[klub]])</f>
        <v>-</v>
      </c>
      <c r="I69" s="161">
        <f>laps_times[[#This Row],[celk. čas]]</f>
        <v>0.16620601851851852</v>
      </c>
      <c r="J69" s="130" t="str">
        <f>IF(ISBLANK(laps_times[[#This Row],[1]]),"DNF",CONCATENATE(RANK(rounds_cum_time[[#This Row],[1]],rounds_cum_time[1],1),"."))</f>
        <v>80.</v>
      </c>
      <c r="K69" s="130" t="str">
        <f>IF(ISBLANK(laps_times[[#This Row],[2]]),"DNF",CONCATENATE(RANK(rounds_cum_time[[#This Row],[2]],rounds_cum_time[2],1),"."))</f>
        <v>81.</v>
      </c>
      <c r="L69" s="130" t="str">
        <f>IF(ISBLANK(laps_times[[#This Row],[3]]),"DNF",CONCATENATE(RANK(rounds_cum_time[[#This Row],[3]],rounds_cum_time[3],1),"."))</f>
        <v>81.</v>
      </c>
      <c r="M69" s="130" t="str">
        <f>IF(ISBLANK(laps_times[[#This Row],[4]]),"DNF",CONCATENATE(RANK(rounds_cum_time[[#This Row],[4]],rounds_cum_time[4],1),"."))</f>
        <v>79.</v>
      </c>
      <c r="N69" s="130" t="str">
        <f>IF(ISBLANK(laps_times[[#This Row],[5]]),"DNF",CONCATENATE(RANK(rounds_cum_time[[#This Row],[5]],rounds_cum_time[5],1),"."))</f>
        <v>81.</v>
      </c>
      <c r="O69" s="130" t="str">
        <f>IF(ISBLANK(laps_times[[#This Row],[6]]),"DNF",CONCATENATE(RANK(rounds_cum_time[[#This Row],[6]],rounds_cum_time[6],1),"."))</f>
        <v>80.</v>
      </c>
      <c r="P69" s="130" t="str">
        <f>IF(ISBLANK(laps_times[[#This Row],[7]]),"DNF",CONCATENATE(RANK(rounds_cum_time[[#This Row],[7]],rounds_cum_time[7],1),"."))</f>
        <v>79.</v>
      </c>
      <c r="Q69" s="130" t="str">
        <f>IF(ISBLANK(laps_times[[#This Row],[8]]),"DNF",CONCATENATE(RANK(rounds_cum_time[[#This Row],[8]],rounds_cum_time[8],1),"."))</f>
        <v>79.</v>
      </c>
      <c r="R69" s="130" t="str">
        <f>IF(ISBLANK(laps_times[[#This Row],[9]]),"DNF",CONCATENATE(RANK(rounds_cum_time[[#This Row],[9]],rounds_cum_time[9],1),"."))</f>
        <v>79.</v>
      </c>
      <c r="S69" s="130" t="str">
        <f>IF(ISBLANK(laps_times[[#This Row],[10]]),"DNF",CONCATENATE(RANK(rounds_cum_time[[#This Row],[10]],rounds_cum_time[10],1),"."))</f>
        <v>79.</v>
      </c>
      <c r="T69" s="130" t="str">
        <f>IF(ISBLANK(laps_times[[#This Row],[11]]),"DNF",CONCATENATE(RANK(rounds_cum_time[[#This Row],[11]],rounds_cum_time[11],1),"."))</f>
        <v>79.</v>
      </c>
      <c r="U69" s="130" t="str">
        <f>IF(ISBLANK(laps_times[[#This Row],[12]]),"DNF",CONCATENATE(RANK(rounds_cum_time[[#This Row],[12]],rounds_cum_time[12],1),"."))</f>
        <v>79.</v>
      </c>
      <c r="V69" s="130" t="str">
        <f>IF(ISBLANK(laps_times[[#This Row],[13]]),"DNF",CONCATENATE(RANK(rounds_cum_time[[#This Row],[13]],rounds_cum_time[13],1),"."))</f>
        <v>79.</v>
      </c>
      <c r="W69" s="130" t="str">
        <f>IF(ISBLANK(laps_times[[#This Row],[14]]),"DNF",CONCATENATE(RANK(rounds_cum_time[[#This Row],[14]],rounds_cum_time[14],1),"."))</f>
        <v>78.</v>
      </c>
      <c r="X69" s="130" t="str">
        <f>IF(ISBLANK(laps_times[[#This Row],[15]]),"DNF",CONCATENATE(RANK(rounds_cum_time[[#This Row],[15]],rounds_cum_time[15],1),"."))</f>
        <v>78.</v>
      </c>
      <c r="Y69" s="130" t="str">
        <f>IF(ISBLANK(laps_times[[#This Row],[16]]),"DNF",CONCATENATE(RANK(rounds_cum_time[[#This Row],[16]],rounds_cum_time[16],1),"."))</f>
        <v>78.</v>
      </c>
      <c r="Z69" s="130" t="str">
        <f>IF(ISBLANK(laps_times[[#This Row],[17]]),"DNF",CONCATENATE(RANK(rounds_cum_time[[#This Row],[17]],rounds_cum_time[17],1),"."))</f>
        <v>78.</v>
      </c>
      <c r="AA69" s="130" t="str">
        <f>IF(ISBLANK(laps_times[[#This Row],[18]]),"DNF",CONCATENATE(RANK(rounds_cum_time[[#This Row],[18]],rounds_cum_time[18],1),"."))</f>
        <v>78.</v>
      </c>
      <c r="AB69" s="130" t="str">
        <f>IF(ISBLANK(laps_times[[#This Row],[19]]),"DNF",CONCATENATE(RANK(rounds_cum_time[[#This Row],[19]],rounds_cum_time[19],1),"."))</f>
        <v>78.</v>
      </c>
      <c r="AC69" s="130" t="str">
        <f>IF(ISBLANK(laps_times[[#This Row],[20]]),"DNF",CONCATENATE(RANK(rounds_cum_time[[#This Row],[20]],rounds_cum_time[20],1),"."))</f>
        <v>78.</v>
      </c>
      <c r="AD69" s="130" t="str">
        <f>IF(ISBLANK(laps_times[[#This Row],[21]]),"DNF",CONCATENATE(RANK(rounds_cum_time[[#This Row],[21]],rounds_cum_time[21],1),"."))</f>
        <v>78.</v>
      </c>
      <c r="AE69" s="130" t="str">
        <f>IF(ISBLANK(laps_times[[#This Row],[22]]),"DNF",CONCATENATE(RANK(rounds_cum_time[[#This Row],[22]],rounds_cum_time[22],1),"."))</f>
        <v>78.</v>
      </c>
      <c r="AF69" s="130" t="str">
        <f>IF(ISBLANK(laps_times[[#This Row],[23]]),"DNF",CONCATENATE(RANK(rounds_cum_time[[#This Row],[23]],rounds_cum_time[23],1),"."))</f>
        <v>78.</v>
      </c>
      <c r="AG69" s="130" t="str">
        <f>IF(ISBLANK(laps_times[[#This Row],[24]]),"DNF",CONCATENATE(RANK(rounds_cum_time[[#This Row],[24]],rounds_cum_time[24],1),"."))</f>
        <v>76.</v>
      </c>
      <c r="AH69" s="130" t="str">
        <f>IF(ISBLANK(laps_times[[#This Row],[25]]),"DNF",CONCATENATE(RANK(rounds_cum_time[[#This Row],[25]],rounds_cum_time[25],1),"."))</f>
        <v>76.</v>
      </c>
      <c r="AI69" s="130" t="str">
        <f>IF(ISBLANK(laps_times[[#This Row],[26]]),"DNF",CONCATENATE(RANK(rounds_cum_time[[#This Row],[26]],rounds_cum_time[26],1),"."))</f>
        <v>77.</v>
      </c>
      <c r="AJ69" s="130" t="str">
        <f>IF(ISBLANK(laps_times[[#This Row],[27]]),"DNF",CONCATENATE(RANK(rounds_cum_time[[#This Row],[27]],rounds_cum_time[27],1),"."))</f>
        <v>76.</v>
      </c>
      <c r="AK69" s="130" t="str">
        <f>IF(ISBLANK(laps_times[[#This Row],[28]]),"DNF",CONCATENATE(RANK(rounds_cum_time[[#This Row],[28]],rounds_cum_time[28],1),"."))</f>
        <v>77.</v>
      </c>
      <c r="AL69" s="130" t="str">
        <f>IF(ISBLANK(laps_times[[#This Row],[29]]),"DNF",CONCATENATE(RANK(rounds_cum_time[[#This Row],[29]],rounds_cum_time[29],1),"."))</f>
        <v>76.</v>
      </c>
      <c r="AM69" s="130" t="str">
        <f>IF(ISBLANK(laps_times[[#This Row],[30]]),"DNF",CONCATENATE(RANK(rounds_cum_time[[#This Row],[30]],rounds_cum_time[30],1),"."))</f>
        <v>76.</v>
      </c>
      <c r="AN69" s="130" t="str">
        <f>IF(ISBLANK(laps_times[[#This Row],[31]]),"DNF",CONCATENATE(RANK(rounds_cum_time[[#This Row],[31]],rounds_cum_time[31],1),"."))</f>
        <v>75.</v>
      </c>
      <c r="AO69" s="130" t="str">
        <f>IF(ISBLANK(laps_times[[#This Row],[32]]),"DNF",CONCATENATE(RANK(rounds_cum_time[[#This Row],[32]],rounds_cum_time[32],1),"."))</f>
        <v>74.</v>
      </c>
      <c r="AP69" s="130" t="str">
        <f>IF(ISBLANK(laps_times[[#This Row],[33]]),"DNF",CONCATENATE(RANK(rounds_cum_time[[#This Row],[33]],rounds_cum_time[33],1),"."))</f>
        <v>74.</v>
      </c>
      <c r="AQ69" s="130" t="str">
        <f>IF(ISBLANK(laps_times[[#This Row],[34]]),"DNF",CONCATENATE(RANK(rounds_cum_time[[#This Row],[34]],rounds_cum_time[34],1),"."))</f>
        <v>73.</v>
      </c>
      <c r="AR69" s="130" t="str">
        <f>IF(ISBLANK(laps_times[[#This Row],[35]]),"DNF",CONCATENATE(RANK(rounds_cum_time[[#This Row],[35]],rounds_cum_time[35],1),"."))</f>
        <v>73.</v>
      </c>
      <c r="AS69" s="130" t="str">
        <f>IF(ISBLANK(laps_times[[#This Row],[36]]),"DNF",CONCATENATE(RANK(rounds_cum_time[[#This Row],[36]],rounds_cum_time[36],1),"."))</f>
        <v>73.</v>
      </c>
      <c r="AT69" s="130" t="str">
        <f>IF(ISBLANK(laps_times[[#This Row],[37]]),"DNF",CONCATENATE(RANK(rounds_cum_time[[#This Row],[37]],rounds_cum_time[37],1),"."))</f>
        <v>72.</v>
      </c>
      <c r="AU69" s="130" t="str">
        <f>IF(ISBLANK(laps_times[[#This Row],[38]]),"DNF",CONCATENATE(RANK(rounds_cum_time[[#This Row],[38]],rounds_cum_time[38],1),"."))</f>
        <v>68.</v>
      </c>
      <c r="AV69" s="130" t="str">
        <f>IF(ISBLANK(laps_times[[#This Row],[39]]),"DNF",CONCATENATE(RANK(rounds_cum_time[[#This Row],[39]],rounds_cum_time[39],1),"."))</f>
        <v>68.</v>
      </c>
      <c r="AW69" s="130" t="str">
        <f>IF(ISBLANK(laps_times[[#This Row],[40]]),"DNF",CONCATENATE(RANK(rounds_cum_time[[#This Row],[40]],rounds_cum_time[40],1),"."))</f>
        <v>68.</v>
      </c>
      <c r="AX69" s="130" t="str">
        <f>IF(ISBLANK(laps_times[[#This Row],[41]]),"DNF",CONCATENATE(RANK(rounds_cum_time[[#This Row],[41]],rounds_cum_time[41],1),"."))</f>
        <v>68.</v>
      </c>
      <c r="AY69" s="130" t="str">
        <f>IF(ISBLANK(laps_times[[#This Row],[42]]),"DNF",CONCATENATE(RANK(rounds_cum_time[[#This Row],[42]],rounds_cum_time[42],1),"."))</f>
        <v>68.</v>
      </c>
      <c r="AZ69" s="130" t="str">
        <f>IF(ISBLANK(laps_times[[#This Row],[43]]),"DNF",CONCATENATE(RANK(rounds_cum_time[[#This Row],[43]],rounds_cum_time[43],1),"."))</f>
        <v>68.</v>
      </c>
      <c r="BA69" s="130" t="str">
        <f>IF(ISBLANK(laps_times[[#This Row],[44]]),"DNF",CONCATENATE(RANK(rounds_cum_time[[#This Row],[44]],rounds_cum_time[44],1),"."))</f>
        <v>68.</v>
      </c>
      <c r="BB69" s="130" t="str">
        <f>IF(ISBLANK(laps_times[[#This Row],[45]]),"DNF",CONCATENATE(RANK(rounds_cum_time[[#This Row],[45]],rounds_cum_time[45],1),"."))</f>
        <v>68.</v>
      </c>
      <c r="BC69" s="130" t="str">
        <f>IF(ISBLANK(laps_times[[#This Row],[46]]),"DNF",CONCATENATE(RANK(rounds_cum_time[[#This Row],[46]],rounds_cum_time[46],1),"."))</f>
        <v>68.</v>
      </c>
      <c r="BD69" s="130" t="str">
        <f>IF(ISBLANK(laps_times[[#This Row],[47]]),"DNF",CONCATENATE(RANK(rounds_cum_time[[#This Row],[47]],rounds_cum_time[47],1),"."))</f>
        <v>68.</v>
      </c>
      <c r="BE69" s="130" t="str">
        <f>IF(ISBLANK(laps_times[[#This Row],[48]]),"DNF",CONCATENATE(RANK(rounds_cum_time[[#This Row],[48]],rounds_cum_time[48],1),"."))</f>
        <v>68.</v>
      </c>
      <c r="BF69" s="130" t="str">
        <f>IF(ISBLANK(laps_times[[#This Row],[49]]),"DNF",CONCATENATE(RANK(rounds_cum_time[[#This Row],[49]],rounds_cum_time[49],1),"."))</f>
        <v>67.</v>
      </c>
      <c r="BG69" s="130" t="str">
        <f>IF(ISBLANK(laps_times[[#This Row],[50]]),"DNF",CONCATENATE(RANK(rounds_cum_time[[#This Row],[50]],rounds_cum_time[50],1),"."))</f>
        <v>66.</v>
      </c>
      <c r="BH69" s="130" t="str">
        <f>IF(ISBLANK(laps_times[[#This Row],[51]]),"DNF",CONCATENATE(RANK(rounds_cum_time[[#This Row],[51]],rounds_cum_time[51],1),"."))</f>
        <v>66.</v>
      </c>
      <c r="BI69" s="130" t="str">
        <f>IF(ISBLANK(laps_times[[#This Row],[52]]),"DNF",CONCATENATE(RANK(rounds_cum_time[[#This Row],[52]],rounds_cum_time[52],1),"."))</f>
        <v>67.</v>
      </c>
      <c r="BJ69" s="130" t="str">
        <f>IF(ISBLANK(laps_times[[#This Row],[53]]),"DNF",CONCATENATE(RANK(rounds_cum_time[[#This Row],[53]],rounds_cum_time[53],1),"."))</f>
        <v>67.</v>
      </c>
      <c r="BK69" s="130" t="str">
        <f>IF(ISBLANK(laps_times[[#This Row],[54]]),"DNF",CONCATENATE(RANK(rounds_cum_time[[#This Row],[54]],rounds_cum_time[54],1),"."))</f>
        <v>67.</v>
      </c>
      <c r="BL69" s="130" t="str">
        <f>IF(ISBLANK(laps_times[[#This Row],[55]]),"DNF",CONCATENATE(RANK(rounds_cum_time[[#This Row],[55]],rounds_cum_time[55],1),"."))</f>
        <v>67.</v>
      </c>
      <c r="BM69" s="130" t="str">
        <f>IF(ISBLANK(laps_times[[#This Row],[56]]),"DNF",CONCATENATE(RANK(rounds_cum_time[[#This Row],[56]],rounds_cum_time[56],1),"."))</f>
        <v>67.</v>
      </c>
      <c r="BN69" s="130" t="str">
        <f>IF(ISBLANK(laps_times[[#This Row],[57]]),"DNF",CONCATENATE(RANK(rounds_cum_time[[#This Row],[57]],rounds_cum_time[57],1),"."))</f>
        <v>67.</v>
      </c>
      <c r="BO69" s="130" t="str">
        <f>IF(ISBLANK(laps_times[[#This Row],[58]]),"DNF",CONCATENATE(RANK(rounds_cum_time[[#This Row],[58]],rounds_cum_time[58],1),"."))</f>
        <v>67.</v>
      </c>
      <c r="BP69" s="130" t="str">
        <f>IF(ISBLANK(laps_times[[#This Row],[59]]),"DNF",CONCATENATE(RANK(rounds_cum_time[[#This Row],[59]],rounds_cum_time[59],1),"."))</f>
        <v>67.</v>
      </c>
      <c r="BQ69" s="130" t="str">
        <f>IF(ISBLANK(laps_times[[#This Row],[60]]),"DNF",CONCATENATE(RANK(rounds_cum_time[[#This Row],[60]],rounds_cum_time[60],1),"."))</f>
        <v>66.</v>
      </c>
      <c r="BR69" s="130" t="str">
        <f>IF(ISBLANK(laps_times[[#This Row],[61]]),"DNF",CONCATENATE(RANK(rounds_cum_time[[#This Row],[61]],rounds_cum_time[61],1),"."))</f>
        <v>66.</v>
      </c>
      <c r="BS69" s="130" t="str">
        <f>IF(ISBLANK(laps_times[[#This Row],[62]]),"DNF",CONCATENATE(RANK(rounds_cum_time[[#This Row],[62]],rounds_cum_time[62],1),"."))</f>
        <v>66.</v>
      </c>
      <c r="BT69" s="131" t="str">
        <f>IF(ISBLANK(laps_times[[#This Row],[63]]),"DNF",CONCATENATE(RANK(rounds_cum_time[[#This Row],[63]],rounds_cum_time[63],1),"."))</f>
        <v>66.</v>
      </c>
      <c r="BU69" s="131" t="str">
        <f>IF(ISBLANK(laps_times[[#This Row],[64]]),"DNF",CONCATENATE(RANK(rounds_cum_time[[#This Row],[64]],rounds_cum_time[64],1),"."))</f>
        <v>66.</v>
      </c>
    </row>
    <row r="70" spans="2:73" x14ac:dyDescent="0.2">
      <c r="B70" s="124">
        <f>laps_times[[#This Row],[poř]]</f>
        <v>67</v>
      </c>
      <c r="C70" s="129">
        <f>laps_times[[#This Row],[s.č.]]</f>
        <v>87</v>
      </c>
      <c r="D70" s="125" t="str">
        <f>laps_times[[#This Row],[jméno]]</f>
        <v>Pilík Stanislav</v>
      </c>
      <c r="E70" s="126">
        <f>laps_times[[#This Row],[roč]]</f>
        <v>1950</v>
      </c>
      <c r="F70" s="126" t="str">
        <f>laps_times[[#This Row],[kat]]</f>
        <v>M60</v>
      </c>
      <c r="G70" s="126">
        <f>laps_times[[#This Row],[poř_kat]]</f>
        <v>3</v>
      </c>
      <c r="H70" s="125" t="str">
        <f>IF(ISBLANK(laps_times[[#This Row],[klub]]),"-",laps_times[[#This Row],[klub]])</f>
        <v>Panský Mlýn Rakovník</v>
      </c>
      <c r="I70" s="161">
        <f>laps_times[[#This Row],[celk. čas]]</f>
        <v>0.1673125</v>
      </c>
      <c r="J70" s="130" t="str">
        <f>IF(ISBLANK(laps_times[[#This Row],[1]]),"DNF",CONCATENATE(RANK(rounds_cum_time[[#This Row],[1]],rounds_cum_time[1],1),"."))</f>
        <v>68.</v>
      </c>
      <c r="K70" s="130" t="str">
        <f>IF(ISBLANK(laps_times[[#This Row],[2]]),"DNF",CONCATENATE(RANK(rounds_cum_time[[#This Row],[2]],rounds_cum_time[2],1),"."))</f>
        <v>69.</v>
      </c>
      <c r="L70" s="130" t="str">
        <f>IF(ISBLANK(laps_times[[#This Row],[3]]),"DNF",CONCATENATE(RANK(rounds_cum_time[[#This Row],[3]],rounds_cum_time[3],1),"."))</f>
        <v>67.</v>
      </c>
      <c r="M70" s="130" t="str">
        <f>IF(ISBLANK(laps_times[[#This Row],[4]]),"DNF",CONCATENATE(RANK(rounds_cum_time[[#This Row],[4]],rounds_cum_time[4],1),"."))</f>
        <v>67.</v>
      </c>
      <c r="N70" s="130" t="str">
        <f>IF(ISBLANK(laps_times[[#This Row],[5]]),"DNF",CONCATENATE(RANK(rounds_cum_time[[#This Row],[5]],rounds_cum_time[5],1),"."))</f>
        <v>67.</v>
      </c>
      <c r="O70" s="130" t="str">
        <f>IF(ISBLANK(laps_times[[#This Row],[6]]),"DNF",CONCATENATE(RANK(rounds_cum_time[[#This Row],[6]],rounds_cum_time[6],1),"."))</f>
        <v>69.</v>
      </c>
      <c r="P70" s="130" t="str">
        <f>IF(ISBLANK(laps_times[[#This Row],[7]]),"DNF",CONCATENATE(RANK(rounds_cum_time[[#This Row],[7]],rounds_cum_time[7],1),"."))</f>
        <v>69.</v>
      </c>
      <c r="Q70" s="130" t="str">
        <f>IF(ISBLANK(laps_times[[#This Row],[8]]),"DNF",CONCATENATE(RANK(rounds_cum_time[[#This Row],[8]],rounds_cum_time[8],1),"."))</f>
        <v>69.</v>
      </c>
      <c r="R70" s="130" t="str">
        <f>IF(ISBLANK(laps_times[[#This Row],[9]]),"DNF",CONCATENATE(RANK(rounds_cum_time[[#This Row],[9]],rounds_cum_time[9],1),"."))</f>
        <v>69.</v>
      </c>
      <c r="S70" s="130" t="str">
        <f>IF(ISBLANK(laps_times[[#This Row],[10]]),"DNF",CONCATENATE(RANK(rounds_cum_time[[#This Row],[10]],rounds_cum_time[10],1),"."))</f>
        <v>68.</v>
      </c>
      <c r="T70" s="130" t="str">
        <f>IF(ISBLANK(laps_times[[#This Row],[11]]),"DNF",CONCATENATE(RANK(rounds_cum_time[[#This Row],[11]],rounds_cum_time[11],1),"."))</f>
        <v>67.</v>
      </c>
      <c r="U70" s="130" t="str">
        <f>IF(ISBLANK(laps_times[[#This Row],[12]]),"DNF",CONCATENATE(RANK(rounds_cum_time[[#This Row],[12]],rounds_cum_time[12],1),"."))</f>
        <v>64.</v>
      </c>
      <c r="V70" s="130" t="str">
        <f>IF(ISBLANK(laps_times[[#This Row],[13]]),"DNF",CONCATENATE(RANK(rounds_cum_time[[#This Row],[13]],rounds_cum_time[13],1),"."))</f>
        <v>63.</v>
      </c>
      <c r="W70" s="130" t="str">
        <f>IF(ISBLANK(laps_times[[#This Row],[14]]),"DNF",CONCATENATE(RANK(rounds_cum_time[[#This Row],[14]],rounds_cum_time[14],1),"."))</f>
        <v>64.</v>
      </c>
      <c r="X70" s="130" t="str">
        <f>IF(ISBLANK(laps_times[[#This Row],[15]]),"DNF",CONCATENATE(RANK(rounds_cum_time[[#This Row],[15]],rounds_cum_time[15],1),"."))</f>
        <v>64.</v>
      </c>
      <c r="Y70" s="130" t="str">
        <f>IF(ISBLANK(laps_times[[#This Row],[16]]),"DNF",CONCATENATE(RANK(rounds_cum_time[[#This Row],[16]],rounds_cum_time[16],1),"."))</f>
        <v>65.</v>
      </c>
      <c r="Z70" s="130" t="str">
        <f>IF(ISBLANK(laps_times[[#This Row],[17]]),"DNF",CONCATENATE(RANK(rounds_cum_time[[#This Row],[17]],rounds_cum_time[17],1),"."))</f>
        <v>63.</v>
      </c>
      <c r="AA70" s="130" t="str">
        <f>IF(ISBLANK(laps_times[[#This Row],[18]]),"DNF",CONCATENATE(RANK(rounds_cum_time[[#This Row],[18]],rounds_cum_time[18],1),"."))</f>
        <v>63.</v>
      </c>
      <c r="AB70" s="130" t="str">
        <f>IF(ISBLANK(laps_times[[#This Row],[19]]),"DNF",CONCATENATE(RANK(rounds_cum_time[[#This Row],[19]],rounds_cum_time[19],1),"."))</f>
        <v>62.</v>
      </c>
      <c r="AC70" s="130" t="str">
        <f>IF(ISBLANK(laps_times[[#This Row],[20]]),"DNF",CONCATENATE(RANK(rounds_cum_time[[#This Row],[20]],rounds_cum_time[20],1),"."))</f>
        <v>62.</v>
      </c>
      <c r="AD70" s="130" t="str">
        <f>IF(ISBLANK(laps_times[[#This Row],[21]]),"DNF",CONCATENATE(RANK(rounds_cum_time[[#This Row],[21]],rounds_cum_time[21],1),"."))</f>
        <v>62.</v>
      </c>
      <c r="AE70" s="130" t="str">
        <f>IF(ISBLANK(laps_times[[#This Row],[22]]),"DNF",CONCATENATE(RANK(rounds_cum_time[[#This Row],[22]],rounds_cum_time[22],1),"."))</f>
        <v>62.</v>
      </c>
      <c r="AF70" s="130" t="str">
        <f>IF(ISBLANK(laps_times[[#This Row],[23]]),"DNF",CONCATENATE(RANK(rounds_cum_time[[#This Row],[23]],rounds_cum_time[23],1),"."))</f>
        <v>62.</v>
      </c>
      <c r="AG70" s="130" t="str">
        <f>IF(ISBLANK(laps_times[[#This Row],[24]]),"DNF",CONCATENATE(RANK(rounds_cum_time[[#This Row],[24]],rounds_cum_time[24],1),"."))</f>
        <v>62.</v>
      </c>
      <c r="AH70" s="130" t="str">
        <f>IF(ISBLANK(laps_times[[#This Row],[25]]),"DNF",CONCATENATE(RANK(rounds_cum_time[[#This Row],[25]],rounds_cum_time[25],1),"."))</f>
        <v>61.</v>
      </c>
      <c r="AI70" s="130" t="str">
        <f>IF(ISBLANK(laps_times[[#This Row],[26]]),"DNF",CONCATENATE(RANK(rounds_cum_time[[#This Row],[26]],rounds_cum_time[26],1),"."))</f>
        <v>61.</v>
      </c>
      <c r="AJ70" s="130" t="str">
        <f>IF(ISBLANK(laps_times[[#This Row],[27]]),"DNF",CONCATENATE(RANK(rounds_cum_time[[#This Row],[27]],rounds_cum_time[27],1),"."))</f>
        <v>61.</v>
      </c>
      <c r="AK70" s="130" t="str">
        <f>IF(ISBLANK(laps_times[[#This Row],[28]]),"DNF",CONCATENATE(RANK(rounds_cum_time[[#This Row],[28]],rounds_cum_time[28],1),"."))</f>
        <v>62.</v>
      </c>
      <c r="AL70" s="130" t="str">
        <f>IF(ISBLANK(laps_times[[#This Row],[29]]),"DNF",CONCATENATE(RANK(rounds_cum_time[[#This Row],[29]],rounds_cum_time[29],1),"."))</f>
        <v>63.</v>
      </c>
      <c r="AM70" s="130" t="str">
        <f>IF(ISBLANK(laps_times[[#This Row],[30]]),"DNF",CONCATENATE(RANK(rounds_cum_time[[#This Row],[30]],rounds_cum_time[30],1),"."))</f>
        <v>63.</v>
      </c>
      <c r="AN70" s="130" t="str">
        <f>IF(ISBLANK(laps_times[[#This Row],[31]]),"DNF",CONCATENATE(RANK(rounds_cum_time[[#This Row],[31]],rounds_cum_time[31],1),"."))</f>
        <v>63.</v>
      </c>
      <c r="AO70" s="130" t="str">
        <f>IF(ISBLANK(laps_times[[#This Row],[32]]),"DNF",CONCATENATE(RANK(rounds_cum_time[[#This Row],[32]],rounds_cum_time[32],1),"."))</f>
        <v>62.</v>
      </c>
      <c r="AP70" s="130" t="str">
        <f>IF(ISBLANK(laps_times[[#This Row],[33]]),"DNF",CONCATENATE(RANK(rounds_cum_time[[#This Row],[33]],rounds_cum_time[33],1),"."))</f>
        <v>62.</v>
      </c>
      <c r="AQ70" s="130" t="str">
        <f>IF(ISBLANK(laps_times[[#This Row],[34]]),"DNF",CONCATENATE(RANK(rounds_cum_time[[#This Row],[34]],rounds_cum_time[34],1),"."))</f>
        <v>62.</v>
      </c>
      <c r="AR70" s="130" t="str">
        <f>IF(ISBLANK(laps_times[[#This Row],[35]]),"DNF",CONCATENATE(RANK(rounds_cum_time[[#This Row],[35]],rounds_cum_time[35],1),"."))</f>
        <v>63.</v>
      </c>
      <c r="AS70" s="130" t="str">
        <f>IF(ISBLANK(laps_times[[#This Row],[36]]),"DNF",CONCATENATE(RANK(rounds_cum_time[[#This Row],[36]],rounds_cum_time[36],1),"."))</f>
        <v>63.</v>
      </c>
      <c r="AT70" s="130" t="str">
        <f>IF(ISBLANK(laps_times[[#This Row],[37]]),"DNF",CONCATENATE(RANK(rounds_cum_time[[#This Row],[37]],rounds_cum_time[37],1),"."))</f>
        <v>63.</v>
      </c>
      <c r="AU70" s="130" t="str">
        <f>IF(ISBLANK(laps_times[[#This Row],[38]]),"DNF",CONCATENATE(RANK(rounds_cum_time[[#This Row],[38]],rounds_cum_time[38],1),"."))</f>
        <v>61.</v>
      </c>
      <c r="AV70" s="130" t="str">
        <f>IF(ISBLANK(laps_times[[#This Row],[39]]),"DNF",CONCATENATE(RANK(rounds_cum_time[[#This Row],[39]],rounds_cum_time[39],1),"."))</f>
        <v>64.</v>
      </c>
      <c r="AW70" s="130" t="str">
        <f>IF(ISBLANK(laps_times[[#This Row],[40]]),"DNF",CONCATENATE(RANK(rounds_cum_time[[#This Row],[40]],rounds_cum_time[40],1),"."))</f>
        <v>64.</v>
      </c>
      <c r="AX70" s="130" t="str">
        <f>IF(ISBLANK(laps_times[[#This Row],[41]]),"DNF",CONCATENATE(RANK(rounds_cum_time[[#This Row],[41]],rounds_cum_time[41],1),"."))</f>
        <v>64.</v>
      </c>
      <c r="AY70" s="130" t="str">
        <f>IF(ISBLANK(laps_times[[#This Row],[42]]),"DNF",CONCATENATE(RANK(rounds_cum_time[[#This Row],[42]],rounds_cum_time[42],1),"."))</f>
        <v>64.</v>
      </c>
      <c r="AZ70" s="130" t="str">
        <f>IF(ISBLANK(laps_times[[#This Row],[43]]),"DNF",CONCATENATE(RANK(rounds_cum_time[[#This Row],[43]],rounds_cum_time[43],1),"."))</f>
        <v>64.</v>
      </c>
      <c r="BA70" s="130" t="str">
        <f>IF(ISBLANK(laps_times[[#This Row],[44]]),"DNF",CONCATENATE(RANK(rounds_cum_time[[#This Row],[44]],rounds_cum_time[44],1),"."))</f>
        <v>64.</v>
      </c>
      <c r="BB70" s="130" t="str">
        <f>IF(ISBLANK(laps_times[[#This Row],[45]]),"DNF",CONCATENATE(RANK(rounds_cum_time[[#This Row],[45]],rounds_cum_time[45],1),"."))</f>
        <v>63.</v>
      </c>
      <c r="BC70" s="130" t="str">
        <f>IF(ISBLANK(laps_times[[#This Row],[46]]),"DNF",CONCATENATE(RANK(rounds_cum_time[[#This Row],[46]],rounds_cum_time[46],1),"."))</f>
        <v>63.</v>
      </c>
      <c r="BD70" s="130" t="str">
        <f>IF(ISBLANK(laps_times[[#This Row],[47]]),"DNF",CONCATENATE(RANK(rounds_cum_time[[#This Row],[47]],rounds_cum_time[47],1),"."))</f>
        <v>63.</v>
      </c>
      <c r="BE70" s="130" t="str">
        <f>IF(ISBLANK(laps_times[[#This Row],[48]]),"DNF",CONCATENATE(RANK(rounds_cum_time[[#This Row],[48]],rounds_cum_time[48],1),"."))</f>
        <v>63.</v>
      </c>
      <c r="BF70" s="130" t="str">
        <f>IF(ISBLANK(laps_times[[#This Row],[49]]),"DNF",CONCATENATE(RANK(rounds_cum_time[[#This Row],[49]],rounds_cum_time[49],1),"."))</f>
        <v>64.</v>
      </c>
      <c r="BG70" s="130" t="str">
        <f>IF(ISBLANK(laps_times[[#This Row],[50]]),"DNF",CONCATENATE(RANK(rounds_cum_time[[#This Row],[50]],rounds_cum_time[50],1),"."))</f>
        <v>64.</v>
      </c>
      <c r="BH70" s="130" t="str">
        <f>IF(ISBLANK(laps_times[[#This Row],[51]]),"DNF",CONCATENATE(RANK(rounds_cum_time[[#This Row],[51]],rounds_cum_time[51],1),"."))</f>
        <v>65.</v>
      </c>
      <c r="BI70" s="130" t="str">
        <f>IF(ISBLANK(laps_times[[#This Row],[52]]),"DNF",CONCATENATE(RANK(rounds_cum_time[[#This Row],[52]],rounds_cum_time[52],1),"."))</f>
        <v>65.</v>
      </c>
      <c r="BJ70" s="130" t="str">
        <f>IF(ISBLANK(laps_times[[#This Row],[53]]),"DNF",CONCATENATE(RANK(rounds_cum_time[[#This Row],[53]],rounds_cum_time[53],1),"."))</f>
        <v>65.</v>
      </c>
      <c r="BK70" s="130" t="str">
        <f>IF(ISBLANK(laps_times[[#This Row],[54]]),"DNF",CONCATENATE(RANK(rounds_cum_time[[#This Row],[54]],rounds_cum_time[54],1),"."))</f>
        <v>65.</v>
      </c>
      <c r="BL70" s="130" t="str">
        <f>IF(ISBLANK(laps_times[[#This Row],[55]]),"DNF",CONCATENATE(RANK(rounds_cum_time[[#This Row],[55]],rounds_cum_time[55],1),"."))</f>
        <v>66.</v>
      </c>
      <c r="BM70" s="130" t="str">
        <f>IF(ISBLANK(laps_times[[#This Row],[56]]),"DNF",CONCATENATE(RANK(rounds_cum_time[[#This Row],[56]],rounds_cum_time[56],1),"."))</f>
        <v>66.</v>
      </c>
      <c r="BN70" s="130" t="str">
        <f>IF(ISBLANK(laps_times[[#This Row],[57]]),"DNF",CONCATENATE(RANK(rounds_cum_time[[#This Row],[57]],rounds_cum_time[57],1),"."))</f>
        <v>66.</v>
      </c>
      <c r="BO70" s="130" t="str">
        <f>IF(ISBLANK(laps_times[[#This Row],[58]]),"DNF",CONCATENATE(RANK(rounds_cum_time[[#This Row],[58]],rounds_cum_time[58],1),"."))</f>
        <v>66.</v>
      </c>
      <c r="BP70" s="130" t="str">
        <f>IF(ISBLANK(laps_times[[#This Row],[59]]),"DNF",CONCATENATE(RANK(rounds_cum_time[[#This Row],[59]],rounds_cum_time[59],1),"."))</f>
        <v>66.</v>
      </c>
      <c r="BQ70" s="130" t="str">
        <f>IF(ISBLANK(laps_times[[#This Row],[60]]),"DNF",CONCATENATE(RANK(rounds_cum_time[[#This Row],[60]],rounds_cum_time[60],1),"."))</f>
        <v>67.</v>
      </c>
      <c r="BR70" s="130" t="str">
        <f>IF(ISBLANK(laps_times[[#This Row],[61]]),"DNF",CONCATENATE(RANK(rounds_cum_time[[#This Row],[61]],rounds_cum_time[61],1),"."))</f>
        <v>67.</v>
      </c>
      <c r="BS70" s="130" t="str">
        <f>IF(ISBLANK(laps_times[[#This Row],[62]]),"DNF",CONCATENATE(RANK(rounds_cum_time[[#This Row],[62]],rounds_cum_time[62],1),"."))</f>
        <v>67.</v>
      </c>
      <c r="BT70" s="131" t="str">
        <f>IF(ISBLANK(laps_times[[#This Row],[63]]),"DNF",CONCATENATE(RANK(rounds_cum_time[[#This Row],[63]],rounds_cum_time[63],1),"."))</f>
        <v>67.</v>
      </c>
      <c r="BU70" s="131" t="str">
        <f>IF(ISBLANK(laps_times[[#This Row],[64]]),"DNF",CONCATENATE(RANK(rounds_cum_time[[#This Row],[64]],rounds_cum_time[64],1),"."))</f>
        <v>67.</v>
      </c>
    </row>
    <row r="71" spans="2:73" x14ac:dyDescent="0.2">
      <c r="B71" s="124">
        <f>laps_times[[#This Row],[poř]]</f>
        <v>68</v>
      </c>
      <c r="C71" s="129">
        <f>laps_times[[#This Row],[s.č.]]</f>
        <v>131</v>
      </c>
      <c r="D71" s="125" t="str">
        <f>laps_times[[#This Row],[jméno]]</f>
        <v>Turický Ladislav</v>
      </c>
      <c r="E71" s="126">
        <f>laps_times[[#This Row],[roč]]</f>
        <v>1981</v>
      </c>
      <c r="F71" s="126" t="str">
        <f>laps_times[[#This Row],[kat]]</f>
        <v>M30</v>
      </c>
      <c r="G71" s="126">
        <f>laps_times[[#This Row],[poř_kat]]</f>
        <v>22</v>
      </c>
      <c r="H71" s="125" t="str">
        <f>IF(ISBLANK(laps_times[[#This Row],[klub]]),"-",laps_times[[#This Row],[klub]])</f>
        <v>Pteam</v>
      </c>
      <c r="I71" s="161">
        <f>laps_times[[#This Row],[celk. čas]]</f>
        <v>0.16824189814814816</v>
      </c>
      <c r="J71" s="130" t="str">
        <f>IF(ISBLANK(laps_times[[#This Row],[1]]),"DNF",CONCATENATE(RANK(rounds_cum_time[[#This Row],[1]],rounds_cum_time[1],1),"."))</f>
        <v>99.</v>
      </c>
      <c r="K71" s="130" t="str">
        <f>IF(ISBLANK(laps_times[[#This Row],[2]]),"DNF",CONCATENATE(RANK(rounds_cum_time[[#This Row],[2]],rounds_cum_time[2],1),"."))</f>
        <v>96.</v>
      </c>
      <c r="L71" s="130" t="str">
        <f>IF(ISBLANK(laps_times[[#This Row],[3]]),"DNF",CONCATENATE(RANK(rounds_cum_time[[#This Row],[3]],rounds_cum_time[3],1),"."))</f>
        <v>96.</v>
      </c>
      <c r="M71" s="130" t="str">
        <f>IF(ISBLANK(laps_times[[#This Row],[4]]),"DNF",CONCATENATE(RANK(rounds_cum_time[[#This Row],[4]],rounds_cum_time[4],1),"."))</f>
        <v>95.</v>
      </c>
      <c r="N71" s="130" t="str">
        <f>IF(ISBLANK(laps_times[[#This Row],[5]]),"DNF",CONCATENATE(RANK(rounds_cum_time[[#This Row],[5]],rounds_cum_time[5],1),"."))</f>
        <v>94.</v>
      </c>
      <c r="O71" s="130" t="str">
        <f>IF(ISBLANK(laps_times[[#This Row],[6]]),"DNF",CONCATENATE(RANK(rounds_cum_time[[#This Row],[6]],rounds_cum_time[6],1),"."))</f>
        <v>96.</v>
      </c>
      <c r="P71" s="130" t="str">
        <f>IF(ISBLANK(laps_times[[#This Row],[7]]),"DNF",CONCATENATE(RANK(rounds_cum_time[[#This Row],[7]],rounds_cum_time[7],1),"."))</f>
        <v>96.</v>
      </c>
      <c r="Q71" s="130" t="str">
        <f>IF(ISBLANK(laps_times[[#This Row],[8]]),"DNF",CONCATENATE(RANK(rounds_cum_time[[#This Row],[8]],rounds_cum_time[8],1),"."))</f>
        <v>94.</v>
      </c>
      <c r="R71" s="130" t="str">
        <f>IF(ISBLANK(laps_times[[#This Row],[9]]),"DNF",CONCATENATE(RANK(rounds_cum_time[[#This Row],[9]],rounds_cum_time[9],1),"."))</f>
        <v>94.</v>
      </c>
      <c r="S71" s="130" t="str">
        <f>IF(ISBLANK(laps_times[[#This Row],[10]]),"DNF",CONCATENATE(RANK(rounds_cum_time[[#This Row],[10]],rounds_cum_time[10],1),"."))</f>
        <v>94.</v>
      </c>
      <c r="T71" s="130" t="str">
        <f>IF(ISBLANK(laps_times[[#This Row],[11]]),"DNF",CONCATENATE(RANK(rounds_cum_time[[#This Row],[11]],rounds_cum_time[11],1),"."))</f>
        <v>93.</v>
      </c>
      <c r="U71" s="130" t="str">
        <f>IF(ISBLANK(laps_times[[#This Row],[12]]),"DNF",CONCATENATE(RANK(rounds_cum_time[[#This Row],[12]],rounds_cum_time[12],1),"."))</f>
        <v>93.</v>
      </c>
      <c r="V71" s="130" t="str">
        <f>IF(ISBLANK(laps_times[[#This Row],[13]]),"DNF",CONCATENATE(RANK(rounds_cum_time[[#This Row],[13]],rounds_cum_time[13],1),"."))</f>
        <v>93.</v>
      </c>
      <c r="W71" s="130" t="str">
        <f>IF(ISBLANK(laps_times[[#This Row],[14]]),"DNF",CONCATENATE(RANK(rounds_cum_time[[#This Row],[14]],rounds_cum_time[14],1),"."))</f>
        <v>93.</v>
      </c>
      <c r="X71" s="130" t="str">
        <f>IF(ISBLANK(laps_times[[#This Row],[15]]),"DNF",CONCATENATE(RANK(rounds_cum_time[[#This Row],[15]],rounds_cum_time[15],1),"."))</f>
        <v>92.</v>
      </c>
      <c r="Y71" s="130" t="str">
        <f>IF(ISBLANK(laps_times[[#This Row],[16]]),"DNF",CONCATENATE(RANK(rounds_cum_time[[#This Row],[16]],rounds_cum_time[16],1),"."))</f>
        <v>92.</v>
      </c>
      <c r="Z71" s="130" t="str">
        <f>IF(ISBLANK(laps_times[[#This Row],[17]]),"DNF",CONCATENATE(RANK(rounds_cum_time[[#This Row],[17]],rounds_cum_time[17],1),"."))</f>
        <v>92.</v>
      </c>
      <c r="AA71" s="130" t="str">
        <f>IF(ISBLANK(laps_times[[#This Row],[18]]),"DNF",CONCATENATE(RANK(rounds_cum_time[[#This Row],[18]],rounds_cum_time[18],1),"."))</f>
        <v>92.</v>
      </c>
      <c r="AB71" s="130" t="str">
        <f>IF(ISBLANK(laps_times[[#This Row],[19]]),"DNF",CONCATENATE(RANK(rounds_cum_time[[#This Row],[19]],rounds_cum_time[19],1),"."))</f>
        <v>92.</v>
      </c>
      <c r="AC71" s="130" t="str">
        <f>IF(ISBLANK(laps_times[[#This Row],[20]]),"DNF",CONCATENATE(RANK(rounds_cum_time[[#This Row],[20]],rounds_cum_time[20],1),"."))</f>
        <v>92.</v>
      </c>
      <c r="AD71" s="130" t="str">
        <f>IF(ISBLANK(laps_times[[#This Row],[21]]),"DNF",CONCATENATE(RANK(rounds_cum_time[[#This Row],[21]],rounds_cum_time[21],1),"."))</f>
        <v>90.</v>
      </c>
      <c r="AE71" s="130" t="str">
        <f>IF(ISBLANK(laps_times[[#This Row],[22]]),"DNF",CONCATENATE(RANK(rounds_cum_time[[#This Row],[22]],rounds_cum_time[22],1),"."))</f>
        <v>88.</v>
      </c>
      <c r="AF71" s="130" t="str">
        <f>IF(ISBLANK(laps_times[[#This Row],[23]]),"DNF",CONCATENATE(RANK(rounds_cum_time[[#This Row],[23]],rounds_cum_time[23],1),"."))</f>
        <v>88.</v>
      </c>
      <c r="AG71" s="130" t="str">
        <f>IF(ISBLANK(laps_times[[#This Row],[24]]),"DNF",CONCATENATE(RANK(rounds_cum_time[[#This Row],[24]],rounds_cum_time[24],1),"."))</f>
        <v>87.</v>
      </c>
      <c r="AH71" s="130" t="str">
        <f>IF(ISBLANK(laps_times[[#This Row],[25]]),"DNF",CONCATENATE(RANK(rounds_cum_time[[#This Row],[25]],rounds_cum_time[25],1),"."))</f>
        <v>87.</v>
      </c>
      <c r="AI71" s="130" t="str">
        <f>IF(ISBLANK(laps_times[[#This Row],[26]]),"DNF",CONCATENATE(RANK(rounds_cum_time[[#This Row],[26]],rounds_cum_time[26],1),"."))</f>
        <v>87.</v>
      </c>
      <c r="AJ71" s="130" t="str">
        <f>IF(ISBLANK(laps_times[[#This Row],[27]]),"DNF",CONCATENATE(RANK(rounds_cum_time[[#This Row],[27]],rounds_cum_time[27],1),"."))</f>
        <v>87.</v>
      </c>
      <c r="AK71" s="130" t="str">
        <f>IF(ISBLANK(laps_times[[#This Row],[28]]),"DNF",CONCATENATE(RANK(rounds_cum_time[[#This Row],[28]],rounds_cum_time[28],1),"."))</f>
        <v>83.</v>
      </c>
      <c r="AL71" s="130" t="str">
        <f>IF(ISBLANK(laps_times[[#This Row],[29]]),"DNF",CONCATENATE(RANK(rounds_cum_time[[#This Row],[29]],rounds_cum_time[29],1),"."))</f>
        <v>83.</v>
      </c>
      <c r="AM71" s="130" t="str">
        <f>IF(ISBLANK(laps_times[[#This Row],[30]]),"DNF",CONCATENATE(RANK(rounds_cum_time[[#This Row],[30]],rounds_cum_time[30],1),"."))</f>
        <v>83.</v>
      </c>
      <c r="AN71" s="130" t="str">
        <f>IF(ISBLANK(laps_times[[#This Row],[31]]),"DNF",CONCATENATE(RANK(rounds_cum_time[[#This Row],[31]],rounds_cum_time[31],1),"."))</f>
        <v>83.</v>
      </c>
      <c r="AO71" s="130" t="str">
        <f>IF(ISBLANK(laps_times[[#This Row],[32]]),"DNF",CONCATENATE(RANK(rounds_cum_time[[#This Row],[32]],rounds_cum_time[32],1),"."))</f>
        <v>83.</v>
      </c>
      <c r="AP71" s="130" t="str">
        <f>IF(ISBLANK(laps_times[[#This Row],[33]]),"DNF",CONCATENATE(RANK(rounds_cum_time[[#This Row],[33]],rounds_cum_time[33],1),"."))</f>
        <v>82.</v>
      </c>
      <c r="AQ71" s="130" t="str">
        <f>IF(ISBLANK(laps_times[[#This Row],[34]]),"DNF",CONCATENATE(RANK(rounds_cum_time[[#This Row],[34]],rounds_cum_time[34],1),"."))</f>
        <v>82.</v>
      </c>
      <c r="AR71" s="130" t="str">
        <f>IF(ISBLANK(laps_times[[#This Row],[35]]),"DNF",CONCATENATE(RANK(rounds_cum_time[[#This Row],[35]],rounds_cum_time[35],1),"."))</f>
        <v>82.</v>
      </c>
      <c r="AS71" s="130" t="str">
        <f>IF(ISBLANK(laps_times[[#This Row],[36]]),"DNF",CONCATENATE(RANK(rounds_cum_time[[#This Row],[36]],rounds_cum_time[36],1),"."))</f>
        <v>82.</v>
      </c>
      <c r="AT71" s="130" t="str">
        <f>IF(ISBLANK(laps_times[[#This Row],[37]]),"DNF",CONCATENATE(RANK(rounds_cum_time[[#This Row],[37]],rounds_cum_time[37],1),"."))</f>
        <v>82.</v>
      </c>
      <c r="AU71" s="130" t="str">
        <f>IF(ISBLANK(laps_times[[#This Row],[38]]),"DNF",CONCATENATE(RANK(rounds_cum_time[[#This Row],[38]],rounds_cum_time[38],1),"."))</f>
        <v>81.</v>
      </c>
      <c r="AV71" s="130" t="str">
        <f>IF(ISBLANK(laps_times[[#This Row],[39]]),"DNF",CONCATENATE(RANK(rounds_cum_time[[#This Row],[39]],rounds_cum_time[39],1),"."))</f>
        <v>81.</v>
      </c>
      <c r="AW71" s="130" t="str">
        <f>IF(ISBLANK(laps_times[[#This Row],[40]]),"DNF",CONCATENATE(RANK(rounds_cum_time[[#This Row],[40]],rounds_cum_time[40],1),"."))</f>
        <v>80.</v>
      </c>
      <c r="AX71" s="130" t="str">
        <f>IF(ISBLANK(laps_times[[#This Row],[41]]),"DNF",CONCATENATE(RANK(rounds_cum_time[[#This Row],[41]],rounds_cum_time[41],1),"."))</f>
        <v>80.</v>
      </c>
      <c r="AY71" s="130" t="str">
        <f>IF(ISBLANK(laps_times[[#This Row],[42]]),"DNF",CONCATENATE(RANK(rounds_cum_time[[#This Row],[42]],rounds_cum_time[42],1),"."))</f>
        <v>80.</v>
      </c>
      <c r="AZ71" s="130" t="str">
        <f>IF(ISBLANK(laps_times[[#This Row],[43]]),"DNF",CONCATENATE(RANK(rounds_cum_time[[#This Row],[43]],rounds_cum_time[43],1),"."))</f>
        <v>77.</v>
      </c>
      <c r="BA71" s="130" t="str">
        <f>IF(ISBLANK(laps_times[[#This Row],[44]]),"DNF",CONCATENATE(RANK(rounds_cum_time[[#This Row],[44]],rounds_cum_time[44],1),"."))</f>
        <v>76.</v>
      </c>
      <c r="BB71" s="130" t="str">
        <f>IF(ISBLANK(laps_times[[#This Row],[45]]),"DNF",CONCATENATE(RANK(rounds_cum_time[[#This Row],[45]],rounds_cum_time[45],1),"."))</f>
        <v>74.</v>
      </c>
      <c r="BC71" s="130" t="str">
        <f>IF(ISBLANK(laps_times[[#This Row],[46]]),"DNF",CONCATENATE(RANK(rounds_cum_time[[#This Row],[46]],rounds_cum_time[46],1),"."))</f>
        <v>74.</v>
      </c>
      <c r="BD71" s="130" t="str">
        <f>IF(ISBLANK(laps_times[[#This Row],[47]]),"DNF",CONCATENATE(RANK(rounds_cum_time[[#This Row],[47]],rounds_cum_time[47],1),"."))</f>
        <v>73.</v>
      </c>
      <c r="BE71" s="130" t="str">
        <f>IF(ISBLANK(laps_times[[#This Row],[48]]),"DNF",CONCATENATE(RANK(rounds_cum_time[[#This Row],[48]],rounds_cum_time[48],1),"."))</f>
        <v>73.</v>
      </c>
      <c r="BF71" s="130" t="str">
        <f>IF(ISBLANK(laps_times[[#This Row],[49]]),"DNF",CONCATENATE(RANK(rounds_cum_time[[#This Row],[49]],rounds_cum_time[49],1),"."))</f>
        <v>73.</v>
      </c>
      <c r="BG71" s="130" t="str">
        <f>IF(ISBLANK(laps_times[[#This Row],[50]]),"DNF",CONCATENATE(RANK(rounds_cum_time[[#This Row],[50]],rounds_cum_time[50],1),"."))</f>
        <v>73.</v>
      </c>
      <c r="BH71" s="130" t="str">
        <f>IF(ISBLANK(laps_times[[#This Row],[51]]),"DNF",CONCATENATE(RANK(rounds_cum_time[[#This Row],[51]],rounds_cum_time[51],1),"."))</f>
        <v>73.</v>
      </c>
      <c r="BI71" s="130" t="str">
        <f>IF(ISBLANK(laps_times[[#This Row],[52]]),"DNF",CONCATENATE(RANK(rounds_cum_time[[#This Row],[52]],rounds_cum_time[52],1),"."))</f>
        <v>72.</v>
      </c>
      <c r="BJ71" s="130" t="str">
        <f>IF(ISBLANK(laps_times[[#This Row],[53]]),"DNF",CONCATENATE(RANK(rounds_cum_time[[#This Row],[53]],rounds_cum_time[53],1),"."))</f>
        <v>71.</v>
      </c>
      <c r="BK71" s="130" t="str">
        <f>IF(ISBLANK(laps_times[[#This Row],[54]]),"DNF",CONCATENATE(RANK(rounds_cum_time[[#This Row],[54]],rounds_cum_time[54],1),"."))</f>
        <v>71.</v>
      </c>
      <c r="BL71" s="130" t="str">
        <f>IF(ISBLANK(laps_times[[#This Row],[55]]),"DNF",CONCATENATE(RANK(rounds_cum_time[[#This Row],[55]],rounds_cum_time[55],1),"."))</f>
        <v>71.</v>
      </c>
      <c r="BM71" s="130" t="str">
        <f>IF(ISBLANK(laps_times[[#This Row],[56]]),"DNF",CONCATENATE(RANK(rounds_cum_time[[#This Row],[56]],rounds_cum_time[56],1),"."))</f>
        <v>71.</v>
      </c>
      <c r="BN71" s="130" t="str">
        <f>IF(ISBLANK(laps_times[[#This Row],[57]]),"DNF",CONCATENATE(RANK(rounds_cum_time[[#This Row],[57]],rounds_cum_time[57],1),"."))</f>
        <v>71.</v>
      </c>
      <c r="BO71" s="130" t="str">
        <f>IF(ISBLANK(laps_times[[#This Row],[58]]),"DNF",CONCATENATE(RANK(rounds_cum_time[[#This Row],[58]],rounds_cum_time[58],1),"."))</f>
        <v>71.</v>
      </c>
      <c r="BP71" s="130" t="str">
        <f>IF(ISBLANK(laps_times[[#This Row],[59]]),"DNF",CONCATENATE(RANK(rounds_cum_time[[#This Row],[59]],rounds_cum_time[59],1),"."))</f>
        <v>70.</v>
      </c>
      <c r="BQ71" s="130" t="str">
        <f>IF(ISBLANK(laps_times[[#This Row],[60]]),"DNF",CONCATENATE(RANK(rounds_cum_time[[#This Row],[60]],rounds_cum_time[60],1),"."))</f>
        <v>70.</v>
      </c>
      <c r="BR71" s="130" t="str">
        <f>IF(ISBLANK(laps_times[[#This Row],[61]]),"DNF",CONCATENATE(RANK(rounds_cum_time[[#This Row],[61]],rounds_cum_time[61],1),"."))</f>
        <v>70.</v>
      </c>
      <c r="BS71" s="130" t="str">
        <f>IF(ISBLANK(laps_times[[#This Row],[62]]),"DNF",CONCATENATE(RANK(rounds_cum_time[[#This Row],[62]],rounds_cum_time[62],1),"."))</f>
        <v>70.</v>
      </c>
      <c r="BT71" s="131" t="str">
        <f>IF(ISBLANK(laps_times[[#This Row],[63]]),"DNF",CONCATENATE(RANK(rounds_cum_time[[#This Row],[63]],rounds_cum_time[63],1),"."))</f>
        <v>70.</v>
      </c>
      <c r="BU71" s="131" t="str">
        <f>IF(ISBLANK(laps_times[[#This Row],[64]]),"DNF",CONCATENATE(RANK(rounds_cum_time[[#This Row],[64]],rounds_cum_time[64],1),"."))</f>
        <v>68.</v>
      </c>
    </row>
    <row r="72" spans="2:73" x14ac:dyDescent="0.2">
      <c r="B72" s="124">
        <f>laps_times[[#This Row],[poř]]</f>
        <v>69</v>
      </c>
      <c r="C72" s="129">
        <f>laps_times[[#This Row],[s.č.]]</f>
        <v>68</v>
      </c>
      <c r="D72" s="125" t="str">
        <f>laps_times[[#This Row],[jméno]]</f>
        <v>Mańkowski Dariusz</v>
      </c>
      <c r="E72" s="126">
        <f>laps_times[[#This Row],[roč]]</f>
        <v>1966</v>
      </c>
      <c r="F72" s="126" t="str">
        <f>laps_times[[#This Row],[kat]]</f>
        <v>M50</v>
      </c>
      <c r="G72" s="126">
        <f>laps_times[[#This Row],[poř_kat]]</f>
        <v>14</v>
      </c>
      <c r="H72" s="125" t="str">
        <f>IF(ISBLANK(laps_times[[#This Row],[klub]]),"-",laps_times[[#This Row],[klub]])</f>
        <v>-</v>
      </c>
      <c r="I72" s="161">
        <f>laps_times[[#This Row],[celk. čas]]</f>
        <v>0.16834953703703703</v>
      </c>
      <c r="J72" s="130" t="str">
        <f>IF(ISBLANK(laps_times[[#This Row],[1]]),"DNF",CONCATENATE(RANK(rounds_cum_time[[#This Row],[1]],rounds_cum_time[1],1),"."))</f>
        <v>90.</v>
      </c>
      <c r="K72" s="130" t="str">
        <f>IF(ISBLANK(laps_times[[#This Row],[2]]),"DNF",CONCATENATE(RANK(rounds_cum_time[[#This Row],[2]],rounds_cum_time[2],1),"."))</f>
        <v>93.</v>
      </c>
      <c r="L72" s="130" t="str">
        <f>IF(ISBLANK(laps_times[[#This Row],[3]]),"DNF",CONCATENATE(RANK(rounds_cum_time[[#This Row],[3]],rounds_cum_time[3],1),"."))</f>
        <v>93.</v>
      </c>
      <c r="M72" s="130" t="str">
        <f>IF(ISBLANK(laps_times[[#This Row],[4]]),"DNF",CONCATENATE(RANK(rounds_cum_time[[#This Row],[4]],rounds_cum_time[4],1),"."))</f>
        <v>90.</v>
      </c>
      <c r="N72" s="130" t="str">
        <f>IF(ISBLANK(laps_times[[#This Row],[5]]),"DNF",CONCATENATE(RANK(rounds_cum_time[[#This Row],[5]],rounds_cum_time[5],1),"."))</f>
        <v>87.</v>
      </c>
      <c r="O72" s="130" t="str">
        <f>IF(ISBLANK(laps_times[[#This Row],[6]]),"DNF",CONCATENATE(RANK(rounds_cum_time[[#This Row],[6]],rounds_cum_time[6],1),"."))</f>
        <v>87.</v>
      </c>
      <c r="P72" s="130" t="str">
        <f>IF(ISBLANK(laps_times[[#This Row],[7]]),"DNF",CONCATENATE(RANK(rounds_cum_time[[#This Row],[7]],rounds_cum_time[7],1),"."))</f>
        <v>86.</v>
      </c>
      <c r="Q72" s="130" t="str">
        <f>IF(ISBLANK(laps_times[[#This Row],[8]]),"DNF",CONCATENATE(RANK(rounds_cum_time[[#This Row],[8]],rounds_cum_time[8],1),"."))</f>
        <v>86.</v>
      </c>
      <c r="R72" s="130" t="str">
        <f>IF(ISBLANK(laps_times[[#This Row],[9]]),"DNF",CONCATENATE(RANK(rounds_cum_time[[#This Row],[9]],rounds_cum_time[9],1),"."))</f>
        <v>85.</v>
      </c>
      <c r="S72" s="130" t="str">
        <f>IF(ISBLANK(laps_times[[#This Row],[10]]),"DNF",CONCATENATE(RANK(rounds_cum_time[[#This Row],[10]],rounds_cum_time[10],1),"."))</f>
        <v>84.</v>
      </c>
      <c r="T72" s="130" t="str">
        <f>IF(ISBLANK(laps_times[[#This Row],[11]]),"DNF",CONCATENATE(RANK(rounds_cum_time[[#This Row],[11]],rounds_cum_time[11],1),"."))</f>
        <v>83.</v>
      </c>
      <c r="U72" s="130" t="str">
        <f>IF(ISBLANK(laps_times[[#This Row],[12]]),"DNF",CONCATENATE(RANK(rounds_cum_time[[#This Row],[12]],rounds_cum_time[12],1),"."))</f>
        <v>81.</v>
      </c>
      <c r="V72" s="130" t="str">
        <f>IF(ISBLANK(laps_times[[#This Row],[13]]),"DNF",CONCATENATE(RANK(rounds_cum_time[[#This Row],[13]],rounds_cum_time[13],1),"."))</f>
        <v>81.</v>
      </c>
      <c r="W72" s="130" t="str">
        <f>IF(ISBLANK(laps_times[[#This Row],[14]]),"DNF",CONCATENATE(RANK(rounds_cum_time[[#This Row],[14]],rounds_cum_time[14],1),"."))</f>
        <v>81.</v>
      </c>
      <c r="X72" s="130" t="str">
        <f>IF(ISBLANK(laps_times[[#This Row],[15]]),"DNF",CONCATENATE(RANK(rounds_cum_time[[#This Row],[15]],rounds_cum_time[15],1),"."))</f>
        <v>81.</v>
      </c>
      <c r="Y72" s="130" t="str">
        <f>IF(ISBLANK(laps_times[[#This Row],[16]]),"DNF",CONCATENATE(RANK(rounds_cum_time[[#This Row],[16]],rounds_cum_time[16],1),"."))</f>
        <v>80.</v>
      </c>
      <c r="Z72" s="130" t="str">
        <f>IF(ISBLANK(laps_times[[#This Row],[17]]),"DNF",CONCATENATE(RANK(rounds_cum_time[[#This Row],[17]],rounds_cum_time[17],1),"."))</f>
        <v>79.</v>
      </c>
      <c r="AA72" s="130" t="str">
        <f>IF(ISBLANK(laps_times[[#This Row],[18]]),"DNF",CONCATENATE(RANK(rounds_cum_time[[#This Row],[18]],rounds_cum_time[18],1),"."))</f>
        <v>79.</v>
      </c>
      <c r="AB72" s="130" t="str">
        <f>IF(ISBLANK(laps_times[[#This Row],[19]]),"DNF",CONCATENATE(RANK(rounds_cum_time[[#This Row],[19]],rounds_cum_time[19],1),"."))</f>
        <v>80.</v>
      </c>
      <c r="AC72" s="130" t="str">
        <f>IF(ISBLANK(laps_times[[#This Row],[20]]),"DNF",CONCATENATE(RANK(rounds_cum_time[[#This Row],[20]],rounds_cum_time[20],1),"."))</f>
        <v>80.</v>
      </c>
      <c r="AD72" s="130" t="str">
        <f>IF(ISBLANK(laps_times[[#This Row],[21]]),"DNF",CONCATENATE(RANK(rounds_cum_time[[#This Row],[21]],rounds_cum_time[21],1),"."))</f>
        <v>80.</v>
      </c>
      <c r="AE72" s="130" t="str">
        <f>IF(ISBLANK(laps_times[[#This Row],[22]]),"DNF",CONCATENATE(RANK(rounds_cum_time[[#This Row],[22]],rounds_cum_time[22],1),"."))</f>
        <v>80.</v>
      </c>
      <c r="AF72" s="130" t="str">
        <f>IF(ISBLANK(laps_times[[#This Row],[23]]),"DNF",CONCATENATE(RANK(rounds_cum_time[[#This Row],[23]],rounds_cum_time[23],1),"."))</f>
        <v>79.</v>
      </c>
      <c r="AG72" s="130" t="str">
        <f>IF(ISBLANK(laps_times[[#This Row],[24]]),"DNF",CONCATENATE(RANK(rounds_cum_time[[#This Row],[24]],rounds_cum_time[24],1),"."))</f>
        <v>78.</v>
      </c>
      <c r="AH72" s="130" t="str">
        <f>IF(ISBLANK(laps_times[[#This Row],[25]]),"DNF",CONCATENATE(RANK(rounds_cum_time[[#This Row],[25]],rounds_cum_time[25],1),"."))</f>
        <v>77.</v>
      </c>
      <c r="AI72" s="130" t="str">
        <f>IF(ISBLANK(laps_times[[#This Row],[26]]),"DNF",CONCATENATE(RANK(rounds_cum_time[[#This Row],[26]],rounds_cum_time[26],1),"."))</f>
        <v>75.</v>
      </c>
      <c r="AJ72" s="130" t="str">
        <f>IF(ISBLANK(laps_times[[#This Row],[27]]),"DNF",CONCATENATE(RANK(rounds_cum_time[[#This Row],[27]],rounds_cum_time[27],1),"."))</f>
        <v>75.</v>
      </c>
      <c r="AK72" s="130" t="str">
        <f>IF(ISBLANK(laps_times[[#This Row],[28]]),"DNF",CONCATENATE(RANK(rounds_cum_time[[#This Row],[28]],rounds_cum_time[28],1),"."))</f>
        <v>75.</v>
      </c>
      <c r="AL72" s="130" t="str">
        <f>IF(ISBLANK(laps_times[[#This Row],[29]]),"DNF",CONCATENATE(RANK(rounds_cum_time[[#This Row],[29]],rounds_cum_time[29],1),"."))</f>
        <v>75.</v>
      </c>
      <c r="AM72" s="130" t="str">
        <f>IF(ISBLANK(laps_times[[#This Row],[30]]),"DNF",CONCATENATE(RANK(rounds_cum_time[[#This Row],[30]],rounds_cum_time[30],1),"."))</f>
        <v>75.</v>
      </c>
      <c r="AN72" s="130" t="str">
        <f>IF(ISBLANK(laps_times[[#This Row],[31]]),"DNF",CONCATENATE(RANK(rounds_cum_time[[#This Row],[31]],rounds_cum_time[31],1),"."))</f>
        <v>74.</v>
      </c>
      <c r="AO72" s="130" t="str">
        <f>IF(ISBLANK(laps_times[[#This Row],[32]]),"DNF",CONCATENATE(RANK(rounds_cum_time[[#This Row],[32]],rounds_cum_time[32],1),"."))</f>
        <v>73.</v>
      </c>
      <c r="AP72" s="130" t="str">
        <f>IF(ISBLANK(laps_times[[#This Row],[33]]),"DNF",CONCATENATE(RANK(rounds_cum_time[[#This Row],[33]],rounds_cum_time[33],1),"."))</f>
        <v>73.</v>
      </c>
      <c r="AQ72" s="130" t="str">
        <f>IF(ISBLANK(laps_times[[#This Row],[34]]),"DNF",CONCATENATE(RANK(rounds_cum_time[[#This Row],[34]],rounds_cum_time[34],1),"."))</f>
        <v>74.</v>
      </c>
      <c r="AR72" s="130" t="str">
        <f>IF(ISBLANK(laps_times[[#This Row],[35]]),"DNF",CONCATENATE(RANK(rounds_cum_time[[#This Row],[35]],rounds_cum_time[35],1),"."))</f>
        <v>74.</v>
      </c>
      <c r="AS72" s="130" t="str">
        <f>IF(ISBLANK(laps_times[[#This Row],[36]]),"DNF",CONCATENATE(RANK(rounds_cum_time[[#This Row],[36]],rounds_cum_time[36],1),"."))</f>
        <v>74.</v>
      </c>
      <c r="AT72" s="130" t="str">
        <f>IF(ISBLANK(laps_times[[#This Row],[37]]),"DNF",CONCATENATE(RANK(rounds_cum_time[[#This Row],[37]],rounds_cum_time[37],1),"."))</f>
        <v>74.</v>
      </c>
      <c r="AU72" s="130" t="str">
        <f>IF(ISBLANK(laps_times[[#This Row],[38]]),"DNF",CONCATENATE(RANK(rounds_cum_time[[#This Row],[38]],rounds_cum_time[38],1),"."))</f>
        <v>72.</v>
      </c>
      <c r="AV72" s="130" t="str">
        <f>IF(ISBLANK(laps_times[[#This Row],[39]]),"DNF",CONCATENATE(RANK(rounds_cum_time[[#This Row],[39]],rounds_cum_time[39],1),"."))</f>
        <v>70.</v>
      </c>
      <c r="AW72" s="130" t="str">
        <f>IF(ISBLANK(laps_times[[#This Row],[40]]),"DNF",CONCATENATE(RANK(rounds_cum_time[[#This Row],[40]],rounds_cum_time[40],1),"."))</f>
        <v>70.</v>
      </c>
      <c r="AX72" s="130" t="str">
        <f>IF(ISBLANK(laps_times[[#This Row],[41]]),"DNF",CONCATENATE(RANK(rounds_cum_time[[#This Row],[41]],rounds_cum_time[41],1),"."))</f>
        <v>70.</v>
      </c>
      <c r="AY72" s="130" t="str">
        <f>IF(ISBLANK(laps_times[[#This Row],[42]]),"DNF",CONCATENATE(RANK(rounds_cum_time[[#This Row],[42]],rounds_cum_time[42],1),"."))</f>
        <v>69.</v>
      </c>
      <c r="AZ72" s="130" t="str">
        <f>IF(ISBLANK(laps_times[[#This Row],[43]]),"DNF",CONCATENATE(RANK(rounds_cum_time[[#This Row],[43]],rounds_cum_time[43],1),"."))</f>
        <v>69.</v>
      </c>
      <c r="BA72" s="130" t="str">
        <f>IF(ISBLANK(laps_times[[#This Row],[44]]),"DNF",CONCATENATE(RANK(rounds_cum_time[[#This Row],[44]],rounds_cum_time[44],1),"."))</f>
        <v>69.</v>
      </c>
      <c r="BB72" s="130" t="str">
        <f>IF(ISBLANK(laps_times[[#This Row],[45]]),"DNF",CONCATENATE(RANK(rounds_cum_time[[#This Row],[45]],rounds_cum_time[45],1),"."))</f>
        <v>69.</v>
      </c>
      <c r="BC72" s="130" t="str">
        <f>IF(ISBLANK(laps_times[[#This Row],[46]]),"DNF",CONCATENATE(RANK(rounds_cum_time[[#This Row],[46]],rounds_cum_time[46],1),"."))</f>
        <v>70.</v>
      </c>
      <c r="BD72" s="130" t="str">
        <f>IF(ISBLANK(laps_times[[#This Row],[47]]),"DNF",CONCATENATE(RANK(rounds_cum_time[[#This Row],[47]],rounds_cum_time[47],1),"."))</f>
        <v>70.</v>
      </c>
      <c r="BE72" s="130" t="str">
        <f>IF(ISBLANK(laps_times[[#This Row],[48]]),"DNF",CONCATENATE(RANK(rounds_cum_time[[#This Row],[48]],rounds_cum_time[48],1),"."))</f>
        <v>70.</v>
      </c>
      <c r="BF72" s="130" t="str">
        <f>IF(ISBLANK(laps_times[[#This Row],[49]]),"DNF",CONCATENATE(RANK(rounds_cum_time[[#This Row],[49]],rounds_cum_time[49],1),"."))</f>
        <v>69.</v>
      </c>
      <c r="BG72" s="130" t="str">
        <f>IF(ISBLANK(laps_times[[#This Row],[50]]),"DNF",CONCATENATE(RANK(rounds_cum_time[[#This Row],[50]],rounds_cum_time[50],1),"."))</f>
        <v>69.</v>
      </c>
      <c r="BH72" s="130" t="str">
        <f>IF(ISBLANK(laps_times[[#This Row],[51]]),"DNF",CONCATENATE(RANK(rounds_cum_time[[#This Row],[51]],rounds_cum_time[51],1),"."))</f>
        <v>69.</v>
      </c>
      <c r="BI72" s="130" t="str">
        <f>IF(ISBLANK(laps_times[[#This Row],[52]]),"DNF",CONCATENATE(RANK(rounds_cum_time[[#This Row],[52]],rounds_cum_time[52],1),"."))</f>
        <v>69.</v>
      </c>
      <c r="BJ72" s="130" t="str">
        <f>IF(ISBLANK(laps_times[[#This Row],[53]]),"DNF",CONCATENATE(RANK(rounds_cum_time[[#This Row],[53]],rounds_cum_time[53],1),"."))</f>
        <v>69.</v>
      </c>
      <c r="BK72" s="130" t="str">
        <f>IF(ISBLANK(laps_times[[#This Row],[54]]),"DNF",CONCATENATE(RANK(rounds_cum_time[[#This Row],[54]],rounds_cum_time[54],1),"."))</f>
        <v>69.</v>
      </c>
      <c r="BL72" s="130" t="str">
        <f>IF(ISBLANK(laps_times[[#This Row],[55]]),"DNF",CONCATENATE(RANK(rounds_cum_time[[#This Row],[55]],rounds_cum_time[55],1),"."))</f>
        <v>69.</v>
      </c>
      <c r="BM72" s="130" t="str">
        <f>IF(ISBLANK(laps_times[[#This Row],[56]]),"DNF",CONCATENATE(RANK(rounds_cum_time[[#This Row],[56]],rounds_cum_time[56],1),"."))</f>
        <v>69.</v>
      </c>
      <c r="BN72" s="130" t="str">
        <f>IF(ISBLANK(laps_times[[#This Row],[57]]),"DNF",CONCATENATE(RANK(rounds_cum_time[[#This Row],[57]],rounds_cum_time[57],1),"."))</f>
        <v>69.</v>
      </c>
      <c r="BO72" s="130" t="str">
        <f>IF(ISBLANK(laps_times[[#This Row],[58]]),"DNF",CONCATENATE(RANK(rounds_cum_time[[#This Row],[58]],rounds_cum_time[58],1),"."))</f>
        <v>69.</v>
      </c>
      <c r="BP72" s="130" t="str">
        <f>IF(ISBLANK(laps_times[[#This Row],[59]]),"DNF",CONCATENATE(RANK(rounds_cum_time[[#This Row],[59]],rounds_cum_time[59],1),"."))</f>
        <v>69.</v>
      </c>
      <c r="BQ72" s="130" t="str">
        <f>IF(ISBLANK(laps_times[[#This Row],[60]]),"DNF",CONCATENATE(RANK(rounds_cum_time[[#This Row],[60]],rounds_cum_time[60],1),"."))</f>
        <v>69.</v>
      </c>
      <c r="BR72" s="130" t="str">
        <f>IF(ISBLANK(laps_times[[#This Row],[61]]),"DNF",CONCATENATE(RANK(rounds_cum_time[[#This Row],[61]],rounds_cum_time[61],1),"."))</f>
        <v>69.</v>
      </c>
      <c r="BS72" s="130" t="str">
        <f>IF(ISBLANK(laps_times[[#This Row],[62]]),"DNF",CONCATENATE(RANK(rounds_cum_time[[#This Row],[62]],rounds_cum_time[62],1),"."))</f>
        <v>69.</v>
      </c>
      <c r="BT72" s="131" t="str">
        <f>IF(ISBLANK(laps_times[[#This Row],[63]]),"DNF",CONCATENATE(RANK(rounds_cum_time[[#This Row],[63]],rounds_cum_time[63],1),"."))</f>
        <v>68.</v>
      </c>
      <c r="BU72" s="131" t="str">
        <f>IF(ISBLANK(laps_times[[#This Row],[64]]),"DNF",CONCATENATE(RANK(rounds_cum_time[[#This Row],[64]],rounds_cum_time[64],1),"."))</f>
        <v>69.</v>
      </c>
    </row>
    <row r="73" spans="2:73" x14ac:dyDescent="0.2">
      <c r="B73" s="124">
        <f>laps_times[[#This Row],[poř]]</f>
        <v>70</v>
      </c>
      <c r="C73" s="129">
        <f>laps_times[[#This Row],[s.č.]]</f>
        <v>110</v>
      </c>
      <c r="D73" s="125" t="str">
        <f>laps_times[[#This Row],[jméno]]</f>
        <v>Simon Alexander</v>
      </c>
      <c r="E73" s="126">
        <f>laps_times[[#This Row],[roč]]</f>
        <v>1947</v>
      </c>
      <c r="F73" s="126" t="str">
        <f>laps_times[[#This Row],[kat]]</f>
        <v>M70</v>
      </c>
      <c r="G73" s="126">
        <f>laps_times[[#This Row],[poř_kat]]</f>
        <v>1</v>
      </c>
      <c r="H73" s="125" t="str">
        <f>IF(ISBLANK(laps_times[[#This Row],[klub]]),"-",laps_times[[#This Row],[klub]])</f>
        <v>DS Žilina</v>
      </c>
      <c r="I73" s="161">
        <f>laps_times[[#This Row],[celk. čas]]</f>
        <v>0.16914351851851853</v>
      </c>
      <c r="J73" s="130" t="str">
        <f>IF(ISBLANK(laps_times[[#This Row],[1]]),"DNF",CONCATENATE(RANK(rounds_cum_time[[#This Row],[1]],rounds_cum_time[1],1),"."))</f>
        <v>56.</v>
      </c>
      <c r="K73" s="130" t="str">
        <f>IF(ISBLANK(laps_times[[#This Row],[2]]),"DNF",CONCATENATE(RANK(rounds_cum_time[[#This Row],[2]],rounds_cum_time[2],1),"."))</f>
        <v>61.</v>
      </c>
      <c r="L73" s="130" t="str">
        <f>IF(ISBLANK(laps_times[[#This Row],[3]]),"DNF",CONCATENATE(RANK(rounds_cum_time[[#This Row],[3]],rounds_cum_time[3],1),"."))</f>
        <v>60.</v>
      </c>
      <c r="M73" s="130" t="str">
        <f>IF(ISBLANK(laps_times[[#This Row],[4]]),"DNF",CONCATENATE(RANK(rounds_cum_time[[#This Row],[4]],rounds_cum_time[4],1),"."))</f>
        <v>62.</v>
      </c>
      <c r="N73" s="130" t="str">
        <f>IF(ISBLANK(laps_times[[#This Row],[5]]),"DNF",CONCATENATE(RANK(rounds_cum_time[[#This Row],[5]],rounds_cum_time[5],1),"."))</f>
        <v>64.</v>
      </c>
      <c r="O73" s="130" t="str">
        <f>IF(ISBLANK(laps_times[[#This Row],[6]]),"DNF",CONCATENATE(RANK(rounds_cum_time[[#This Row],[6]],rounds_cum_time[6],1),"."))</f>
        <v>65.</v>
      </c>
      <c r="P73" s="130" t="str">
        <f>IF(ISBLANK(laps_times[[#This Row],[7]]),"DNF",CONCATENATE(RANK(rounds_cum_time[[#This Row],[7]],rounds_cum_time[7],1),"."))</f>
        <v>66.</v>
      </c>
      <c r="Q73" s="130" t="str">
        <f>IF(ISBLANK(laps_times[[#This Row],[8]]),"DNF",CONCATENATE(RANK(rounds_cum_time[[#This Row],[8]],rounds_cum_time[8],1),"."))</f>
        <v>66.</v>
      </c>
      <c r="R73" s="130" t="str">
        <f>IF(ISBLANK(laps_times[[#This Row],[9]]),"DNF",CONCATENATE(RANK(rounds_cum_time[[#This Row],[9]],rounds_cum_time[9],1),"."))</f>
        <v>65.</v>
      </c>
      <c r="S73" s="130" t="str">
        <f>IF(ISBLANK(laps_times[[#This Row],[10]]),"DNF",CONCATENATE(RANK(rounds_cum_time[[#This Row],[10]],rounds_cum_time[10],1),"."))</f>
        <v>65.</v>
      </c>
      <c r="T73" s="130" t="str">
        <f>IF(ISBLANK(laps_times[[#This Row],[11]]),"DNF",CONCATENATE(RANK(rounds_cum_time[[#This Row],[11]],rounds_cum_time[11],1),"."))</f>
        <v>65.</v>
      </c>
      <c r="U73" s="130" t="str">
        <f>IF(ISBLANK(laps_times[[#This Row],[12]]),"DNF",CONCATENATE(RANK(rounds_cum_time[[#This Row],[12]],rounds_cum_time[12],1),"."))</f>
        <v>63.</v>
      </c>
      <c r="V73" s="130" t="str">
        <f>IF(ISBLANK(laps_times[[#This Row],[13]]),"DNF",CONCATENATE(RANK(rounds_cum_time[[#This Row],[13]],rounds_cum_time[13],1),"."))</f>
        <v>64.</v>
      </c>
      <c r="W73" s="130" t="str">
        <f>IF(ISBLANK(laps_times[[#This Row],[14]]),"DNF",CONCATENATE(RANK(rounds_cum_time[[#This Row],[14]],rounds_cum_time[14],1),"."))</f>
        <v>66.</v>
      </c>
      <c r="X73" s="130" t="str">
        <f>IF(ISBLANK(laps_times[[#This Row],[15]]),"DNF",CONCATENATE(RANK(rounds_cum_time[[#This Row],[15]],rounds_cum_time[15],1),"."))</f>
        <v>65.</v>
      </c>
      <c r="Y73" s="130" t="str">
        <f>IF(ISBLANK(laps_times[[#This Row],[16]]),"DNF",CONCATENATE(RANK(rounds_cum_time[[#This Row],[16]],rounds_cum_time[16],1),"."))</f>
        <v>64.</v>
      </c>
      <c r="Z73" s="130" t="str">
        <f>IF(ISBLANK(laps_times[[#This Row],[17]]),"DNF",CONCATENATE(RANK(rounds_cum_time[[#This Row],[17]],rounds_cum_time[17],1),"."))</f>
        <v>65.</v>
      </c>
      <c r="AA73" s="130" t="str">
        <f>IF(ISBLANK(laps_times[[#This Row],[18]]),"DNF",CONCATENATE(RANK(rounds_cum_time[[#This Row],[18]],rounds_cum_time[18],1),"."))</f>
        <v>65.</v>
      </c>
      <c r="AB73" s="130" t="str">
        <f>IF(ISBLANK(laps_times[[#This Row],[19]]),"DNF",CONCATENATE(RANK(rounds_cum_time[[#This Row],[19]],rounds_cum_time[19],1),"."))</f>
        <v>64.</v>
      </c>
      <c r="AC73" s="130" t="str">
        <f>IF(ISBLANK(laps_times[[#This Row],[20]]),"DNF",CONCATENATE(RANK(rounds_cum_time[[#This Row],[20]],rounds_cum_time[20],1),"."))</f>
        <v>64.</v>
      </c>
      <c r="AD73" s="130" t="str">
        <f>IF(ISBLANK(laps_times[[#This Row],[21]]),"DNF",CONCATENATE(RANK(rounds_cum_time[[#This Row],[21]],rounds_cum_time[21],1),"."))</f>
        <v>64.</v>
      </c>
      <c r="AE73" s="130" t="str">
        <f>IF(ISBLANK(laps_times[[#This Row],[22]]),"DNF",CONCATENATE(RANK(rounds_cum_time[[#This Row],[22]],rounds_cum_time[22],1),"."))</f>
        <v>64.</v>
      </c>
      <c r="AF73" s="130" t="str">
        <f>IF(ISBLANK(laps_times[[#This Row],[23]]),"DNF",CONCATENATE(RANK(rounds_cum_time[[#This Row],[23]],rounds_cum_time[23],1),"."))</f>
        <v>64.</v>
      </c>
      <c r="AG73" s="130" t="str">
        <f>IF(ISBLANK(laps_times[[#This Row],[24]]),"DNF",CONCATENATE(RANK(rounds_cum_time[[#This Row],[24]],rounds_cum_time[24],1),"."))</f>
        <v>69.</v>
      </c>
      <c r="AH73" s="130" t="str">
        <f>IF(ISBLANK(laps_times[[#This Row],[25]]),"DNF",CONCATENATE(RANK(rounds_cum_time[[#This Row],[25]],rounds_cum_time[25],1),"."))</f>
        <v>70.</v>
      </c>
      <c r="AI73" s="130" t="str">
        <f>IF(ISBLANK(laps_times[[#This Row],[26]]),"DNF",CONCATENATE(RANK(rounds_cum_time[[#This Row],[26]],rounds_cum_time[26],1),"."))</f>
        <v>70.</v>
      </c>
      <c r="AJ73" s="130" t="str">
        <f>IF(ISBLANK(laps_times[[#This Row],[27]]),"DNF",CONCATENATE(RANK(rounds_cum_time[[#This Row],[27]],rounds_cum_time[27],1),"."))</f>
        <v>70.</v>
      </c>
      <c r="AK73" s="130" t="str">
        <f>IF(ISBLANK(laps_times[[#This Row],[28]]),"DNF",CONCATENATE(RANK(rounds_cum_time[[#This Row],[28]],rounds_cum_time[28],1),"."))</f>
        <v>70.</v>
      </c>
      <c r="AL73" s="130" t="str">
        <f>IF(ISBLANK(laps_times[[#This Row],[29]]),"DNF",CONCATENATE(RANK(rounds_cum_time[[#This Row],[29]],rounds_cum_time[29],1),"."))</f>
        <v>70.</v>
      </c>
      <c r="AM73" s="130" t="str">
        <f>IF(ISBLANK(laps_times[[#This Row],[30]]),"DNF",CONCATENATE(RANK(rounds_cum_time[[#This Row],[30]],rounds_cum_time[30],1),"."))</f>
        <v>70.</v>
      </c>
      <c r="AN73" s="130" t="str">
        <f>IF(ISBLANK(laps_times[[#This Row],[31]]),"DNF",CONCATENATE(RANK(rounds_cum_time[[#This Row],[31]],rounds_cum_time[31],1),"."))</f>
        <v>69.</v>
      </c>
      <c r="AO73" s="130" t="str">
        <f>IF(ISBLANK(laps_times[[#This Row],[32]]),"DNF",CONCATENATE(RANK(rounds_cum_time[[#This Row],[32]],rounds_cum_time[32],1),"."))</f>
        <v>69.</v>
      </c>
      <c r="AP73" s="130" t="str">
        <f>IF(ISBLANK(laps_times[[#This Row],[33]]),"DNF",CONCATENATE(RANK(rounds_cum_time[[#This Row],[33]],rounds_cum_time[33],1),"."))</f>
        <v>69.</v>
      </c>
      <c r="AQ73" s="130" t="str">
        <f>IF(ISBLANK(laps_times[[#This Row],[34]]),"DNF",CONCATENATE(RANK(rounds_cum_time[[#This Row],[34]],rounds_cum_time[34],1),"."))</f>
        <v>69.</v>
      </c>
      <c r="AR73" s="130" t="str">
        <f>IF(ISBLANK(laps_times[[#This Row],[35]]),"DNF",CONCATENATE(RANK(rounds_cum_time[[#This Row],[35]],rounds_cum_time[35],1),"."))</f>
        <v>69.</v>
      </c>
      <c r="AS73" s="130" t="str">
        <f>IF(ISBLANK(laps_times[[#This Row],[36]]),"DNF",CONCATENATE(RANK(rounds_cum_time[[#This Row],[36]],rounds_cum_time[36],1),"."))</f>
        <v>70.</v>
      </c>
      <c r="AT73" s="130" t="str">
        <f>IF(ISBLANK(laps_times[[#This Row],[37]]),"DNF",CONCATENATE(RANK(rounds_cum_time[[#This Row],[37]],rounds_cum_time[37],1),"."))</f>
        <v>67.</v>
      </c>
      <c r="AU73" s="130" t="str">
        <f>IF(ISBLANK(laps_times[[#This Row],[38]]),"DNF",CONCATENATE(RANK(rounds_cum_time[[#This Row],[38]],rounds_cum_time[38],1),"."))</f>
        <v>66.</v>
      </c>
      <c r="AV73" s="130" t="str">
        <f>IF(ISBLANK(laps_times[[#This Row],[39]]),"DNF",CONCATENATE(RANK(rounds_cum_time[[#This Row],[39]],rounds_cum_time[39],1),"."))</f>
        <v>66.</v>
      </c>
      <c r="AW73" s="130" t="str">
        <f>IF(ISBLANK(laps_times[[#This Row],[40]]),"DNF",CONCATENATE(RANK(rounds_cum_time[[#This Row],[40]],rounds_cum_time[40],1),"."))</f>
        <v>67.</v>
      </c>
      <c r="AX73" s="130" t="str">
        <f>IF(ISBLANK(laps_times[[#This Row],[41]]),"DNF",CONCATENATE(RANK(rounds_cum_time[[#This Row],[41]],rounds_cum_time[41],1),"."))</f>
        <v>67.</v>
      </c>
      <c r="AY73" s="130" t="str">
        <f>IF(ISBLANK(laps_times[[#This Row],[42]]),"DNF",CONCATENATE(RANK(rounds_cum_time[[#This Row],[42]],rounds_cum_time[42],1),"."))</f>
        <v>67.</v>
      </c>
      <c r="AZ73" s="130" t="str">
        <f>IF(ISBLANK(laps_times[[#This Row],[43]]),"DNF",CONCATENATE(RANK(rounds_cum_time[[#This Row],[43]],rounds_cum_time[43],1),"."))</f>
        <v>67.</v>
      </c>
      <c r="BA73" s="130" t="str">
        <f>IF(ISBLANK(laps_times[[#This Row],[44]]),"DNF",CONCATENATE(RANK(rounds_cum_time[[#This Row],[44]],rounds_cum_time[44],1),"."))</f>
        <v>67.</v>
      </c>
      <c r="BB73" s="130" t="str">
        <f>IF(ISBLANK(laps_times[[#This Row],[45]]),"DNF",CONCATENATE(RANK(rounds_cum_time[[#This Row],[45]],rounds_cum_time[45],1),"."))</f>
        <v>67.</v>
      </c>
      <c r="BC73" s="130" t="str">
        <f>IF(ISBLANK(laps_times[[#This Row],[46]]),"DNF",CONCATENATE(RANK(rounds_cum_time[[#This Row],[46]],rounds_cum_time[46],1),"."))</f>
        <v>67.</v>
      </c>
      <c r="BD73" s="130" t="str">
        <f>IF(ISBLANK(laps_times[[#This Row],[47]]),"DNF",CONCATENATE(RANK(rounds_cum_time[[#This Row],[47]],rounds_cum_time[47],1),"."))</f>
        <v>67.</v>
      </c>
      <c r="BE73" s="130" t="str">
        <f>IF(ISBLANK(laps_times[[#This Row],[48]]),"DNF",CONCATENATE(RANK(rounds_cum_time[[#This Row],[48]],rounds_cum_time[48],1),"."))</f>
        <v>67.</v>
      </c>
      <c r="BF73" s="130" t="str">
        <f>IF(ISBLANK(laps_times[[#This Row],[49]]),"DNF",CONCATENATE(RANK(rounds_cum_time[[#This Row],[49]],rounds_cum_time[49],1),"."))</f>
        <v>66.</v>
      </c>
      <c r="BG73" s="130" t="str">
        <f>IF(ISBLANK(laps_times[[#This Row],[50]]),"DNF",CONCATENATE(RANK(rounds_cum_time[[#This Row],[50]],rounds_cum_time[50],1),"."))</f>
        <v>67.</v>
      </c>
      <c r="BH73" s="130" t="str">
        <f>IF(ISBLANK(laps_times[[#This Row],[51]]),"DNF",CONCATENATE(RANK(rounds_cum_time[[#This Row],[51]],rounds_cum_time[51],1),"."))</f>
        <v>68.</v>
      </c>
      <c r="BI73" s="130" t="str">
        <f>IF(ISBLANK(laps_times[[#This Row],[52]]),"DNF",CONCATENATE(RANK(rounds_cum_time[[#This Row],[52]],rounds_cum_time[52],1),"."))</f>
        <v>68.</v>
      </c>
      <c r="BJ73" s="130" t="str">
        <f>IF(ISBLANK(laps_times[[#This Row],[53]]),"DNF",CONCATENATE(RANK(rounds_cum_time[[#This Row],[53]],rounds_cum_time[53],1),"."))</f>
        <v>68.</v>
      </c>
      <c r="BK73" s="130" t="str">
        <f>IF(ISBLANK(laps_times[[#This Row],[54]]),"DNF",CONCATENATE(RANK(rounds_cum_time[[#This Row],[54]],rounds_cum_time[54],1),"."))</f>
        <v>68.</v>
      </c>
      <c r="BL73" s="130" t="str">
        <f>IF(ISBLANK(laps_times[[#This Row],[55]]),"DNF",CONCATENATE(RANK(rounds_cum_time[[#This Row],[55]],rounds_cum_time[55],1),"."))</f>
        <v>68.</v>
      </c>
      <c r="BM73" s="130" t="str">
        <f>IF(ISBLANK(laps_times[[#This Row],[56]]),"DNF",CONCATENATE(RANK(rounds_cum_time[[#This Row],[56]],rounds_cum_time[56],1),"."))</f>
        <v>68.</v>
      </c>
      <c r="BN73" s="130" t="str">
        <f>IF(ISBLANK(laps_times[[#This Row],[57]]),"DNF",CONCATENATE(RANK(rounds_cum_time[[#This Row],[57]],rounds_cum_time[57],1),"."))</f>
        <v>68.</v>
      </c>
      <c r="BO73" s="130" t="str">
        <f>IF(ISBLANK(laps_times[[#This Row],[58]]),"DNF",CONCATENATE(RANK(rounds_cum_time[[#This Row],[58]],rounds_cum_time[58],1),"."))</f>
        <v>68.</v>
      </c>
      <c r="BP73" s="130" t="str">
        <f>IF(ISBLANK(laps_times[[#This Row],[59]]),"DNF",CONCATENATE(RANK(rounds_cum_time[[#This Row],[59]],rounds_cum_time[59],1),"."))</f>
        <v>68.</v>
      </c>
      <c r="BQ73" s="130" t="str">
        <f>IF(ISBLANK(laps_times[[#This Row],[60]]),"DNF",CONCATENATE(RANK(rounds_cum_time[[#This Row],[60]],rounds_cum_time[60],1),"."))</f>
        <v>68.</v>
      </c>
      <c r="BR73" s="130" t="str">
        <f>IF(ISBLANK(laps_times[[#This Row],[61]]),"DNF",CONCATENATE(RANK(rounds_cum_time[[#This Row],[61]],rounds_cum_time[61],1),"."))</f>
        <v>68.</v>
      </c>
      <c r="BS73" s="130" t="str">
        <f>IF(ISBLANK(laps_times[[#This Row],[62]]),"DNF",CONCATENATE(RANK(rounds_cum_time[[#This Row],[62]],rounds_cum_time[62],1),"."))</f>
        <v>68.</v>
      </c>
      <c r="BT73" s="131" t="str">
        <f>IF(ISBLANK(laps_times[[#This Row],[63]]),"DNF",CONCATENATE(RANK(rounds_cum_time[[#This Row],[63]],rounds_cum_time[63],1),"."))</f>
        <v>69.</v>
      </c>
      <c r="BU73" s="131" t="str">
        <f>IF(ISBLANK(laps_times[[#This Row],[64]]),"DNF",CONCATENATE(RANK(rounds_cum_time[[#This Row],[64]],rounds_cum_time[64],1),"."))</f>
        <v>70.</v>
      </c>
    </row>
    <row r="74" spans="2:73" x14ac:dyDescent="0.2">
      <c r="B74" s="124">
        <f>laps_times[[#This Row],[poř]]</f>
        <v>71</v>
      </c>
      <c r="C74" s="129">
        <f>laps_times[[#This Row],[s.č.]]</f>
        <v>34</v>
      </c>
      <c r="D74" s="125" t="str">
        <f>laps_times[[#This Row],[jméno]]</f>
        <v>Havel Milan</v>
      </c>
      <c r="E74" s="126">
        <f>laps_times[[#This Row],[roč]]</f>
        <v>1969</v>
      </c>
      <c r="F74" s="126" t="str">
        <f>laps_times[[#This Row],[kat]]</f>
        <v>M40</v>
      </c>
      <c r="G74" s="126">
        <f>laps_times[[#This Row],[poř_kat]]</f>
        <v>26</v>
      </c>
      <c r="H74" s="125" t="str">
        <f>IF(ISBLANK(laps_times[[#This Row],[klub]]),"-",laps_times[[#This Row],[klub]])</f>
        <v>Zdouň Hrádek</v>
      </c>
      <c r="I74" s="161">
        <f>laps_times[[#This Row],[celk. čas]]</f>
        <v>0.17068287037037036</v>
      </c>
      <c r="J74" s="130" t="str">
        <f>IF(ISBLANK(laps_times[[#This Row],[1]]),"DNF",CONCATENATE(RANK(rounds_cum_time[[#This Row],[1]],rounds_cum_time[1],1),"."))</f>
        <v>27.</v>
      </c>
      <c r="K74" s="130" t="str">
        <f>IF(ISBLANK(laps_times[[#This Row],[2]]),"DNF",CONCATENATE(RANK(rounds_cum_time[[#This Row],[2]],rounds_cum_time[2],1),"."))</f>
        <v>37.</v>
      </c>
      <c r="L74" s="130" t="str">
        <f>IF(ISBLANK(laps_times[[#This Row],[3]]),"DNF",CONCATENATE(RANK(rounds_cum_time[[#This Row],[3]],rounds_cum_time[3],1),"."))</f>
        <v>41.</v>
      </c>
      <c r="M74" s="130" t="str">
        <f>IF(ISBLANK(laps_times[[#This Row],[4]]),"DNF",CONCATENATE(RANK(rounds_cum_time[[#This Row],[4]],rounds_cum_time[4],1),"."))</f>
        <v>45.</v>
      </c>
      <c r="N74" s="130" t="str">
        <f>IF(ISBLANK(laps_times[[#This Row],[5]]),"DNF",CONCATENATE(RANK(rounds_cum_time[[#This Row],[5]],rounds_cum_time[5],1),"."))</f>
        <v>45.</v>
      </c>
      <c r="O74" s="130" t="str">
        <f>IF(ISBLANK(laps_times[[#This Row],[6]]),"DNF",CONCATENATE(RANK(rounds_cum_time[[#This Row],[6]],rounds_cum_time[6],1),"."))</f>
        <v>45.</v>
      </c>
      <c r="P74" s="130" t="str">
        <f>IF(ISBLANK(laps_times[[#This Row],[7]]),"DNF",CONCATENATE(RANK(rounds_cum_time[[#This Row],[7]],rounds_cum_time[7],1),"."))</f>
        <v>48.</v>
      </c>
      <c r="Q74" s="130" t="str">
        <f>IF(ISBLANK(laps_times[[#This Row],[8]]),"DNF",CONCATENATE(RANK(rounds_cum_time[[#This Row],[8]],rounds_cum_time[8],1),"."))</f>
        <v>53.</v>
      </c>
      <c r="R74" s="130" t="str">
        <f>IF(ISBLANK(laps_times[[#This Row],[9]]),"DNF",CONCATENATE(RANK(rounds_cum_time[[#This Row],[9]],rounds_cum_time[9],1),"."))</f>
        <v>57.</v>
      </c>
      <c r="S74" s="130" t="str">
        <f>IF(ISBLANK(laps_times[[#This Row],[10]]),"DNF",CONCATENATE(RANK(rounds_cum_time[[#This Row],[10]],rounds_cum_time[10],1),"."))</f>
        <v>62.</v>
      </c>
      <c r="T74" s="130" t="str">
        <f>IF(ISBLANK(laps_times[[#This Row],[11]]),"DNF",CONCATENATE(RANK(rounds_cum_time[[#This Row],[11]],rounds_cum_time[11],1),"."))</f>
        <v>64.</v>
      </c>
      <c r="U74" s="130" t="str">
        <f>IF(ISBLANK(laps_times[[#This Row],[12]]),"DNF",CONCATENATE(RANK(rounds_cum_time[[#This Row],[12]],rounds_cum_time[12],1),"."))</f>
        <v>65.</v>
      </c>
      <c r="V74" s="130" t="str">
        <f>IF(ISBLANK(laps_times[[#This Row],[13]]),"DNF",CONCATENATE(RANK(rounds_cum_time[[#This Row],[13]],rounds_cum_time[13],1),"."))</f>
        <v>68.</v>
      </c>
      <c r="W74" s="130" t="str">
        <f>IF(ISBLANK(laps_times[[#This Row],[14]]),"DNF",CONCATENATE(RANK(rounds_cum_time[[#This Row],[14]],rounds_cum_time[14],1),"."))</f>
        <v>71.</v>
      </c>
      <c r="X74" s="130" t="str">
        <f>IF(ISBLANK(laps_times[[#This Row],[15]]),"DNF",CONCATENATE(RANK(rounds_cum_time[[#This Row],[15]],rounds_cum_time[15],1),"."))</f>
        <v>71.</v>
      </c>
      <c r="Y74" s="130" t="str">
        <f>IF(ISBLANK(laps_times[[#This Row],[16]]),"DNF",CONCATENATE(RANK(rounds_cum_time[[#This Row],[16]],rounds_cum_time[16],1),"."))</f>
        <v>73.</v>
      </c>
      <c r="Z74" s="130" t="str">
        <f>IF(ISBLANK(laps_times[[#This Row],[17]]),"DNF",CONCATENATE(RANK(rounds_cum_time[[#This Row],[17]],rounds_cum_time[17],1),"."))</f>
        <v>75.</v>
      </c>
      <c r="AA74" s="130" t="str">
        <f>IF(ISBLANK(laps_times[[#This Row],[18]]),"DNF",CONCATENATE(RANK(rounds_cum_time[[#This Row],[18]],rounds_cum_time[18],1),"."))</f>
        <v>74.</v>
      </c>
      <c r="AB74" s="130" t="str">
        <f>IF(ISBLANK(laps_times[[#This Row],[19]]),"DNF",CONCATENATE(RANK(rounds_cum_time[[#This Row],[19]],rounds_cum_time[19],1),"."))</f>
        <v>74.</v>
      </c>
      <c r="AC74" s="130" t="str">
        <f>IF(ISBLANK(laps_times[[#This Row],[20]]),"DNF",CONCATENATE(RANK(rounds_cum_time[[#This Row],[20]],rounds_cum_time[20],1),"."))</f>
        <v>74.</v>
      </c>
      <c r="AD74" s="130" t="str">
        <f>IF(ISBLANK(laps_times[[#This Row],[21]]),"DNF",CONCATENATE(RANK(rounds_cum_time[[#This Row],[21]],rounds_cum_time[21],1),"."))</f>
        <v>74.</v>
      </c>
      <c r="AE74" s="130" t="str">
        <f>IF(ISBLANK(laps_times[[#This Row],[22]]),"DNF",CONCATENATE(RANK(rounds_cum_time[[#This Row],[22]],rounds_cum_time[22],1),"."))</f>
        <v>75.</v>
      </c>
      <c r="AF74" s="130" t="str">
        <f>IF(ISBLANK(laps_times[[#This Row],[23]]),"DNF",CONCATENATE(RANK(rounds_cum_time[[#This Row],[23]],rounds_cum_time[23],1),"."))</f>
        <v>75.</v>
      </c>
      <c r="AG74" s="130" t="str">
        <f>IF(ISBLANK(laps_times[[#This Row],[24]]),"DNF",CONCATENATE(RANK(rounds_cum_time[[#This Row],[24]],rounds_cum_time[24],1),"."))</f>
        <v>75.</v>
      </c>
      <c r="AH74" s="130" t="str">
        <f>IF(ISBLANK(laps_times[[#This Row],[25]]),"DNF",CONCATENATE(RANK(rounds_cum_time[[#This Row],[25]],rounds_cum_time[25],1),"."))</f>
        <v>78.</v>
      </c>
      <c r="AI74" s="130" t="str">
        <f>IF(ISBLANK(laps_times[[#This Row],[26]]),"DNF",CONCATENATE(RANK(rounds_cum_time[[#This Row],[26]],rounds_cum_time[26],1),"."))</f>
        <v>79.</v>
      </c>
      <c r="AJ74" s="130" t="str">
        <f>IF(ISBLANK(laps_times[[#This Row],[27]]),"DNF",CONCATENATE(RANK(rounds_cum_time[[#This Row],[27]],rounds_cum_time[27],1),"."))</f>
        <v>78.</v>
      </c>
      <c r="AK74" s="130" t="str">
        <f>IF(ISBLANK(laps_times[[#This Row],[28]]),"DNF",CONCATENATE(RANK(rounds_cum_time[[#This Row],[28]],rounds_cum_time[28],1),"."))</f>
        <v>78.</v>
      </c>
      <c r="AL74" s="130" t="str">
        <f>IF(ISBLANK(laps_times[[#This Row],[29]]),"DNF",CONCATENATE(RANK(rounds_cum_time[[#This Row],[29]],rounds_cum_time[29],1),"."))</f>
        <v>78.</v>
      </c>
      <c r="AM74" s="130" t="str">
        <f>IF(ISBLANK(laps_times[[#This Row],[30]]),"DNF",CONCATENATE(RANK(rounds_cum_time[[#This Row],[30]],rounds_cum_time[30],1),"."))</f>
        <v>78.</v>
      </c>
      <c r="AN74" s="130" t="str">
        <f>IF(ISBLANK(laps_times[[#This Row],[31]]),"DNF",CONCATENATE(RANK(rounds_cum_time[[#This Row],[31]],rounds_cum_time[31],1),"."))</f>
        <v>77.</v>
      </c>
      <c r="AO74" s="130" t="str">
        <f>IF(ISBLANK(laps_times[[#This Row],[32]]),"DNF",CONCATENATE(RANK(rounds_cum_time[[#This Row],[32]],rounds_cum_time[32],1),"."))</f>
        <v>77.</v>
      </c>
      <c r="AP74" s="130" t="str">
        <f>IF(ISBLANK(laps_times[[#This Row],[33]]),"DNF",CONCATENATE(RANK(rounds_cum_time[[#This Row],[33]],rounds_cum_time[33],1),"."))</f>
        <v>77.</v>
      </c>
      <c r="AQ74" s="130" t="str">
        <f>IF(ISBLANK(laps_times[[#This Row],[34]]),"DNF",CONCATENATE(RANK(rounds_cum_time[[#This Row],[34]],rounds_cum_time[34],1),"."))</f>
        <v>77.</v>
      </c>
      <c r="AR74" s="130" t="str">
        <f>IF(ISBLANK(laps_times[[#This Row],[35]]),"DNF",CONCATENATE(RANK(rounds_cum_time[[#This Row],[35]],rounds_cum_time[35],1),"."))</f>
        <v>78.</v>
      </c>
      <c r="AS74" s="130" t="str">
        <f>IF(ISBLANK(laps_times[[#This Row],[36]]),"DNF",CONCATENATE(RANK(rounds_cum_time[[#This Row],[36]],rounds_cum_time[36],1),"."))</f>
        <v>78.</v>
      </c>
      <c r="AT74" s="130" t="str">
        <f>IF(ISBLANK(laps_times[[#This Row],[37]]),"DNF",CONCATENATE(RANK(rounds_cum_time[[#This Row],[37]],rounds_cum_time[37],1),"."))</f>
        <v>79.</v>
      </c>
      <c r="AU74" s="130" t="str">
        <f>IF(ISBLANK(laps_times[[#This Row],[38]]),"DNF",CONCATENATE(RANK(rounds_cum_time[[#This Row],[38]],rounds_cum_time[38],1),"."))</f>
        <v>78.</v>
      </c>
      <c r="AV74" s="130" t="str">
        <f>IF(ISBLANK(laps_times[[#This Row],[39]]),"DNF",CONCATENATE(RANK(rounds_cum_time[[#This Row],[39]],rounds_cum_time[39],1),"."))</f>
        <v>76.</v>
      </c>
      <c r="AW74" s="130" t="str">
        <f>IF(ISBLANK(laps_times[[#This Row],[40]]),"DNF",CONCATENATE(RANK(rounds_cum_time[[#This Row],[40]],rounds_cum_time[40],1),"."))</f>
        <v>76.</v>
      </c>
      <c r="AX74" s="130" t="str">
        <f>IF(ISBLANK(laps_times[[#This Row],[41]]),"DNF",CONCATENATE(RANK(rounds_cum_time[[#This Row],[41]],rounds_cum_time[41],1),"."))</f>
        <v>74.</v>
      </c>
      <c r="AY74" s="130" t="str">
        <f>IF(ISBLANK(laps_times[[#This Row],[42]]),"DNF",CONCATENATE(RANK(rounds_cum_time[[#This Row],[42]],rounds_cum_time[42],1),"."))</f>
        <v>73.</v>
      </c>
      <c r="AZ74" s="130" t="str">
        <f>IF(ISBLANK(laps_times[[#This Row],[43]]),"DNF",CONCATENATE(RANK(rounds_cum_time[[#This Row],[43]],rounds_cum_time[43],1),"."))</f>
        <v>73.</v>
      </c>
      <c r="BA74" s="130" t="str">
        <f>IF(ISBLANK(laps_times[[#This Row],[44]]),"DNF",CONCATENATE(RANK(rounds_cum_time[[#This Row],[44]],rounds_cum_time[44],1),"."))</f>
        <v>73.</v>
      </c>
      <c r="BB74" s="130" t="str">
        <f>IF(ISBLANK(laps_times[[#This Row],[45]]),"DNF",CONCATENATE(RANK(rounds_cum_time[[#This Row],[45]],rounds_cum_time[45],1),"."))</f>
        <v>73.</v>
      </c>
      <c r="BC74" s="130" t="str">
        <f>IF(ISBLANK(laps_times[[#This Row],[46]]),"DNF",CONCATENATE(RANK(rounds_cum_time[[#This Row],[46]],rounds_cum_time[46],1),"."))</f>
        <v>73.</v>
      </c>
      <c r="BD74" s="130" t="str">
        <f>IF(ISBLANK(laps_times[[#This Row],[47]]),"DNF",CONCATENATE(RANK(rounds_cum_time[[#This Row],[47]],rounds_cum_time[47],1),"."))</f>
        <v>72.</v>
      </c>
      <c r="BE74" s="130" t="str">
        <f>IF(ISBLANK(laps_times[[#This Row],[48]]),"DNF",CONCATENATE(RANK(rounds_cum_time[[#This Row],[48]],rounds_cum_time[48],1),"."))</f>
        <v>72.</v>
      </c>
      <c r="BF74" s="130" t="str">
        <f>IF(ISBLANK(laps_times[[#This Row],[49]]),"DNF",CONCATENATE(RANK(rounds_cum_time[[#This Row],[49]],rounds_cum_time[49],1),"."))</f>
        <v>72.</v>
      </c>
      <c r="BG74" s="130" t="str">
        <f>IF(ISBLANK(laps_times[[#This Row],[50]]),"DNF",CONCATENATE(RANK(rounds_cum_time[[#This Row],[50]],rounds_cum_time[50],1),"."))</f>
        <v>72.</v>
      </c>
      <c r="BH74" s="130" t="str">
        <f>IF(ISBLANK(laps_times[[#This Row],[51]]),"DNF",CONCATENATE(RANK(rounds_cum_time[[#This Row],[51]],rounds_cum_time[51],1),"."))</f>
        <v>72.</v>
      </c>
      <c r="BI74" s="130" t="str">
        <f>IF(ISBLANK(laps_times[[#This Row],[52]]),"DNF",CONCATENATE(RANK(rounds_cum_time[[#This Row],[52]],rounds_cum_time[52],1),"."))</f>
        <v>71.</v>
      </c>
      <c r="BJ74" s="130" t="str">
        <f>IF(ISBLANK(laps_times[[#This Row],[53]]),"DNF",CONCATENATE(RANK(rounds_cum_time[[#This Row],[53]],rounds_cum_time[53],1),"."))</f>
        <v>72.</v>
      </c>
      <c r="BK74" s="130" t="str">
        <f>IF(ISBLANK(laps_times[[#This Row],[54]]),"DNF",CONCATENATE(RANK(rounds_cum_time[[#This Row],[54]],rounds_cum_time[54],1),"."))</f>
        <v>72.</v>
      </c>
      <c r="BL74" s="130" t="str">
        <f>IF(ISBLANK(laps_times[[#This Row],[55]]),"DNF",CONCATENATE(RANK(rounds_cum_time[[#This Row],[55]],rounds_cum_time[55],1),"."))</f>
        <v>72.</v>
      </c>
      <c r="BM74" s="130" t="str">
        <f>IF(ISBLANK(laps_times[[#This Row],[56]]),"DNF",CONCATENATE(RANK(rounds_cum_time[[#This Row],[56]],rounds_cum_time[56],1),"."))</f>
        <v>72.</v>
      </c>
      <c r="BN74" s="130" t="str">
        <f>IF(ISBLANK(laps_times[[#This Row],[57]]),"DNF",CONCATENATE(RANK(rounds_cum_time[[#This Row],[57]],rounds_cum_time[57],1),"."))</f>
        <v>72.</v>
      </c>
      <c r="BO74" s="130" t="str">
        <f>IF(ISBLANK(laps_times[[#This Row],[58]]),"DNF",CONCATENATE(RANK(rounds_cum_time[[#This Row],[58]],rounds_cum_time[58],1),"."))</f>
        <v>72.</v>
      </c>
      <c r="BP74" s="130" t="str">
        <f>IF(ISBLANK(laps_times[[#This Row],[59]]),"DNF",CONCATENATE(RANK(rounds_cum_time[[#This Row],[59]],rounds_cum_time[59],1),"."))</f>
        <v>72.</v>
      </c>
      <c r="BQ74" s="130" t="str">
        <f>IF(ISBLANK(laps_times[[#This Row],[60]]),"DNF",CONCATENATE(RANK(rounds_cum_time[[#This Row],[60]],rounds_cum_time[60],1),"."))</f>
        <v>72.</v>
      </c>
      <c r="BR74" s="130" t="str">
        <f>IF(ISBLANK(laps_times[[#This Row],[61]]),"DNF",CONCATENATE(RANK(rounds_cum_time[[#This Row],[61]],rounds_cum_time[61],1),"."))</f>
        <v>72.</v>
      </c>
      <c r="BS74" s="130" t="str">
        <f>IF(ISBLANK(laps_times[[#This Row],[62]]),"DNF",CONCATENATE(RANK(rounds_cum_time[[#This Row],[62]],rounds_cum_time[62],1),"."))</f>
        <v>72.</v>
      </c>
      <c r="BT74" s="131" t="str">
        <f>IF(ISBLANK(laps_times[[#This Row],[63]]),"DNF",CONCATENATE(RANK(rounds_cum_time[[#This Row],[63]],rounds_cum_time[63],1),"."))</f>
        <v>72.</v>
      </c>
      <c r="BU74" s="131" t="str">
        <f>IF(ISBLANK(laps_times[[#This Row],[64]]),"DNF",CONCATENATE(RANK(rounds_cum_time[[#This Row],[64]],rounds_cum_time[64],1),"."))</f>
        <v>71.</v>
      </c>
    </row>
    <row r="75" spans="2:73" x14ac:dyDescent="0.2">
      <c r="B75" s="124">
        <f>laps_times[[#This Row],[poř]]</f>
        <v>72</v>
      </c>
      <c r="C75" s="129">
        <f>laps_times[[#This Row],[s.č.]]</f>
        <v>85</v>
      </c>
      <c r="D75" s="125" t="str">
        <f>laps_times[[#This Row],[jméno]]</f>
        <v>Pechová Jaroslava</v>
      </c>
      <c r="E75" s="126">
        <f>laps_times[[#This Row],[roč]]</f>
        <v>1982</v>
      </c>
      <c r="F75" s="126" t="str">
        <f>laps_times[[#This Row],[kat]]</f>
        <v>Z2</v>
      </c>
      <c r="G75" s="126">
        <f>laps_times[[#This Row],[poř_kat]]</f>
        <v>4</v>
      </c>
      <c r="H75" s="125" t="str">
        <f>IF(ISBLANK(laps_times[[#This Row],[klub]]),"-",laps_times[[#This Row],[klub]])</f>
        <v>Mexico team</v>
      </c>
      <c r="I75" s="161">
        <f>laps_times[[#This Row],[celk. čas]]</f>
        <v>0.17098611111111109</v>
      </c>
      <c r="J75" s="130" t="str">
        <f>IF(ISBLANK(laps_times[[#This Row],[1]]),"DNF",CONCATENATE(RANK(rounds_cum_time[[#This Row],[1]],rounds_cum_time[1],1),"."))</f>
        <v>44.</v>
      </c>
      <c r="K75" s="130" t="str">
        <f>IF(ISBLANK(laps_times[[#This Row],[2]]),"DNF",CONCATENATE(RANK(rounds_cum_time[[#This Row],[2]],rounds_cum_time[2],1),"."))</f>
        <v>50.</v>
      </c>
      <c r="L75" s="130" t="str">
        <f>IF(ISBLANK(laps_times[[#This Row],[3]]),"DNF",CONCATENATE(RANK(rounds_cum_time[[#This Row],[3]],rounds_cum_time[3],1),"."))</f>
        <v>54.</v>
      </c>
      <c r="M75" s="130" t="str">
        <f>IF(ISBLANK(laps_times[[#This Row],[4]]),"DNF",CONCATENATE(RANK(rounds_cum_time[[#This Row],[4]],rounds_cum_time[4],1),"."))</f>
        <v>60.</v>
      </c>
      <c r="N75" s="130" t="str">
        <f>IF(ISBLANK(laps_times[[#This Row],[5]]),"DNF",CONCATENATE(RANK(rounds_cum_time[[#This Row],[5]],rounds_cum_time[5],1),"."))</f>
        <v>69.</v>
      </c>
      <c r="O75" s="130" t="str">
        <f>IF(ISBLANK(laps_times[[#This Row],[6]]),"DNF",CONCATENATE(RANK(rounds_cum_time[[#This Row],[6]],rounds_cum_time[6],1),"."))</f>
        <v>72.</v>
      </c>
      <c r="P75" s="130" t="str">
        <f>IF(ISBLANK(laps_times[[#This Row],[7]]),"DNF",CONCATENATE(RANK(rounds_cum_time[[#This Row],[7]],rounds_cum_time[7],1),"."))</f>
        <v>72.</v>
      </c>
      <c r="Q75" s="130" t="str">
        <f>IF(ISBLANK(laps_times[[#This Row],[8]]),"DNF",CONCATENATE(RANK(rounds_cum_time[[#This Row],[8]],rounds_cum_time[8],1),"."))</f>
        <v>72.</v>
      </c>
      <c r="R75" s="130" t="str">
        <f>IF(ISBLANK(laps_times[[#This Row],[9]]),"DNF",CONCATENATE(RANK(rounds_cum_time[[#This Row],[9]],rounds_cum_time[9],1),"."))</f>
        <v>74.</v>
      </c>
      <c r="S75" s="130" t="str">
        <f>IF(ISBLANK(laps_times[[#This Row],[10]]),"DNF",CONCATENATE(RANK(rounds_cum_time[[#This Row],[10]],rounds_cum_time[10],1),"."))</f>
        <v>74.</v>
      </c>
      <c r="T75" s="130" t="str">
        <f>IF(ISBLANK(laps_times[[#This Row],[11]]),"DNF",CONCATENATE(RANK(rounds_cum_time[[#This Row],[11]],rounds_cum_time[11],1),"."))</f>
        <v>76.</v>
      </c>
      <c r="U75" s="130" t="str">
        <f>IF(ISBLANK(laps_times[[#This Row],[12]]),"DNF",CONCATENATE(RANK(rounds_cum_time[[#This Row],[12]],rounds_cum_time[12],1),"."))</f>
        <v>77.</v>
      </c>
      <c r="V75" s="130" t="str">
        <f>IF(ISBLANK(laps_times[[#This Row],[13]]),"DNF",CONCATENATE(RANK(rounds_cum_time[[#This Row],[13]],rounds_cum_time[13],1),"."))</f>
        <v>77.</v>
      </c>
      <c r="W75" s="130" t="str">
        <f>IF(ISBLANK(laps_times[[#This Row],[14]]),"DNF",CONCATENATE(RANK(rounds_cum_time[[#This Row],[14]],rounds_cum_time[14],1),"."))</f>
        <v>77.</v>
      </c>
      <c r="X75" s="130" t="str">
        <f>IF(ISBLANK(laps_times[[#This Row],[15]]),"DNF",CONCATENATE(RANK(rounds_cum_time[[#This Row],[15]],rounds_cum_time[15],1),"."))</f>
        <v>77.</v>
      </c>
      <c r="Y75" s="130" t="str">
        <f>IF(ISBLANK(laps_times[[#This Row],[16]]),"DNF",CONCATENATE(RANK(rounds_cum_time[[#This Row],[16]],rounds_cum_time[16],1),"."))</f>
        <v>76.</v>
      </c>
      <c r="Z75" s="130" t="str">
        <f>IF(ISBLANK(laps_times[[#This Row],[17]]),"DNF",CONCATENATE(RANK(rounds_cum_time[[#This Row],[17]],rounds_cum_time[17],1),"."))</f>
        <v>76.</v>
      </c>
      <c r="AA75" s="130" t="str">
        <f>IF(ISBLANK(laps_times[[#This Row],[18]]),"DNF",CONCATENATE(RANK(rounds_cum_time[[#This Row],[18]],rounds_cum_time[18],1),"."))</f>
        <v>76.</v>
      </c>
      <c r="AB75" s="130" t="str">
        <f>IF(ISBLANK(laps_times[[#This Row],[19]]),"DNF",CONCATENATE(RANK(rounds_cum_time[[#This Row],[19]],rounds_cum_time[19],1),"."))</f>
        <v>77.</v>
      </c>
      <c r="AC75" s="130" t="str">
        <f>IF(ISBLANK(laps_times[[#This Row],[20]]),"DNF",CONCATENATE(RANK(rounds_cum_time[[#This Row],[20]],rounds_cum_time[20],1),"."))</f>
        <v>79.</v>
      </c>
      <c r="AD75" s="130" t="str">
        <f>IF(ISBLANK(laps_times[[#This Row],[21]]),"DNF",CONCATENATE(RANK(rounds_cum_time[[#This Row],[21]],rounds_cum_time[21],1),"."))</f>
        <v>79.</v>
      </c>
      <c r="AE75" s="130" t="str">
        <f>IF(ISBLANK(laps_times[[#This Row],[22]]),"DNF",CONCATENATE(RANK(rounds_cum_time[[#This Row],[22]],rounds_cum_time[22],1),"."))</f>
        <v>79.</v>
      </c>
      <c r="AF75" s="130" t="str">
        <f>IF(ISBLANK(laps_times[[#This Row],[23]]),"DNF",CONCATENATE(RANK(rounds_cum_time[[#This Row],[23]],rounds_cum_time[23],1),"."))</f>
        <v>80.</v>
      </c>
      <c r="AG75" s="130" t="str">
        <f>IF(ISBLANK(laps_times[[#This Row],[24]]),"DNF",CONCATENATE(RANK(rounds_cum_time[[#This Row],[24]],rounds_cum_time[24],1),"."))</f>
        <v>80.</v>
      </c>
      <c r="AH75" s="130" t="str">
        <f>IF(ISBLANK(laps_times[[#This Row],[25]]),"DNF",CONCATENATE(RANK(rounds_cum_time[[#This Row],[25]],rounds_cum_time[25],1),"."))</f>
        <v>79.</v>
      </c>
      <c r="AI75" s="130" t="str">
        <f>IF(ISBLANK(laps_times[[#This Row],[26]]),"DNF",CONCATENATE(RANK(rounds_cum_time[[#This Row],[26]],rounds_cum_time[26],1),"."))</f>
        <v>78.</v>
      </c>
      <c r="AJ75" s="130" t="str">
        <f>IF(ISBLANK(laps_times[[#This Row],[27]]),"DNF",CONCATENATE(RANK(rounds_cum_time[[#This Row],[27]],rounds_cum_time[27],1),"."))</f>
        <v>77.</v>
      </c>
      <c r="AK75" s="130" t="str">
        <f>IF(ISBLANK(laps_times[[#This Row],[28]]),"DNF",CONCATENATE(RANK(rounds_cum_time[[#This Row],[28]],rounds_cum_time[28],1),"."))</f>
        <v>76.</v>
      </c>
      <c r="AL75" s="130" t="str">
        <f>IF(ISBLANK(laps_times[[#This Row],[29]]),"DNF",CONCATENATE(RANK(rounds_cum_time[[#This Row],[29]],rounds_cum_time[29],1),"."))</f>
        <v>77.</v>
      </c>
      <c r="AM75" s="130" t="str">
        <f>IF(ISBLANK(laps_times[[#This Row],[30]]),"DNF",CONCATENATE(RANK(rounds_cum_time[[#This Row],[30]],rounds_cum_time[30],1),"."))</f>
        <v>77.</v>
      </c>
      <c r="AN75" s="130" t="str">
        <f>IF(ISBLANK(laps_times[[#This Row],[31]]),"DNF",CONCATENATE(RANK(rounds_cum_time[[#This Row],[31]],rounds_cum_time[31],1),"."))</f>
        <v>76.</v>
      </c>
      <c r="AO75" s="130" t="str">
        <f>IF(ISBLANK(laps_times[[#This Row],[32]]),"DNF",CONCATENATE(RANK(rounds_cum_time[[#This Row],[32]],rounds_cum_time[32],1),"."))</f>
        <v>76.</v>
      </c>
      <c r="AP75" s="130" t="str">
        <f>IF(ISBLANK(laps_times[[#This Row],[33]]),"DNF",CONCATENATE(RANK(rounds_cum_time[[#This Row],[33]],rounds_cum_time[33],1),"."))</f>
        <v>76.</v>
      </c>
      <c r="AQ75" s="130" t="str">
        <f>IF(ISBLANK(laps_times[[#This Row],[34]]),"DNF",CONCATENATE(RANK(rounds_cum_time[[#This Row],[34]],rounds_cum_time[34],1),"."))</f>
        <v>76.</v>
      </c>
      <c r="AR75" s="130" t="str">
        <f>IF(ISBLANK(laps_times[[#This Row],[35]]),"DNF",CONCATENATE(RANK(rounds_cum_time[[#This Row],[35]],rounds_cum_time[35],1),"."))</f>
        <v>76.</v>
      </c>
      <c r="AS75" s="130" t="str">
        <f>IF(ISBLANK(laps_times[[#This Row],[36]]),"DNF",CONCATENATE(RANK(rounds_cum_time[[#This Row],[36]],rounds_cum_time[36],1),"."))</f>
        <v>76.</v>
      </c>
      <c r="AT75" s="130" t="str">
        <f>IF(ISBLANK(laps_times[[#This Row],[37]]),"DNF",CONCATENATE(RANK(rounds_cum_time[[#This Row],[37]],rounds_cum_time[37],1),"."))</f>
        <v>75.</v>
      </c>
      <c r="AU75" s="130" t="str">
        <f>IF(ISBLANK(laps_times[[#This Row],[38]]),"DNF",CONCATENATE(RANK(rounds_cum_time[[#This Row],[38]],rounds_cum_time[38],1),"."))</f>
        <v>74.</v>
      </c>
      <c r="AV75" s="130" t="str">
        <f>IF(ISBLANK(laps_times[[#This Row],[39]]),"DNF",CONCATENATE(RANK(rounds_cum_time[[#This Row],[39]],rounds_cum_time[39],1),"."))</f>
        <v>75.</v>
      </c>
      <c r="AW75" s="130" t="str">
        <f>IF(ISBLANK(laps_times[[#This Row],[40]]),"DNF",CONCATENATE(RANK(rounds_cum_time[[#This Row],[40]],rounds_cum_time[40],1),"."))</f>
        <v>73.</v>
      </c>
      <c r="AX75" s="130" t="str">
        <f>IF(ISBLANK(laps_times[[#This Row],[41]]),"DNF",CONCATENATE(RANK(rounds_cum_time[[#This Row],[41]],rounds_cum_time[41],1),"."))</f>
        <v>72.</v>
      </c>
      <c r="AY75" s="130" t="str">
        <f>IF(ISBLANK(laps_times[[#This Row],[42]]),"DNF",CONCATENATE(RANK(rounds_cum_time[[#This Row],[42]],rounds_cum_time[42],1),"."))</f>
        <v>72.</v>
      </c>
      <c r="AZ75" s="130" t="str">
        <f>IF(ISBLANK(laps_times[[#This Row],[43]]),"DNF",CONCATENATE(RANK(rounds_cum_time[[#This Row],[43]],rounds_cum_time[43],1),"."))</f>
        <v>72.</v>
      </c>
      <c r="BA75" s="130" t="str">
        <f>IF(ISBLANK(laps_times[[#This Row],[44]]),"DNF",CONCATENATE(RANK(rounds_cum_time[[#This Row],[44]],rounds_cum_time[44],1),"."))</f>
        <v>72.</v>
      </c>
      <c r="BB75" s="130" t="str">
        <f>IF(ISBLANK(laps_times[[#This Row],[45]]),"DNF",CONCATENATE(RANK(rounds_cum_time[[#This Row],[45]],rounds_cum_time[45],1),"."))</f>
        <v>71.</v>
      </c>
      <c r="BC75" s="130" t="str">
        <f>IF(ISBLANK(laps_times[[#This Row],[46]]),"DNF",CONCATENATE(RANK(rounds_cum_time[[#This Row],[46]],rounds_cum_time[46],1),"."))</f>
        <v>71.</v>
      </c>
      <c r="BD75" s="130" t="str">
        <f>IF(ISBLANK(laps_times[[#This Row],[47]]),"DNF",CONCATENATE(RANK(rounds_cum_time[[#This Row],[47]],rounds_cum_time[47],1),"."))</f>
        <v>71.</v>
      </c>
      <c r="BE75" s="130" t="str">
        <f>IF(ISBLANK(laps_times[[#This Row],[48]]),"DNF",CONCATENATE(RANK(rounds_cum_time[[#This Row],[48]],rounds_cum_time[48],1),"."))</f>
        <v>71.</v>
      </c>
      <c r="BF75" s="130" t="str">
        <f>IF(ISBLANK(laps_times[[#This Row],[49]]),"DNF",CONCATENATE(RANK(rounds_cum_time[[#This Row],[49]],rounds_cum_time[49],1),"."))</f>
        <v>71.</v>
      </c>
      <c r="BG75" s="130" t="str">
        <f>IF(ISBLANK(laps_times[[#This Row],[50]]),"DNF",CONCATENATE(RANK(rounds_cum_time[[#This Row],[50]],rounds_cum_time[50],1),"."))</f>
        <v>71.</v>
      </c>
      <c r="BH75" s="130" t="str">
        <f>IF(ISBLANK(laps_times[[#This Row],[51]]),"DNF",CONCATENATE(RANK(rounds_cum_time[[#This Row],[51]],rounds_cum_time[51],1),"."))</f>
        <v>70.</v>
      </c>
      <c r="BI75" s="130" t="str">
        <f>IF(ISBLANK(laps_times[[#This Row],[52]]),"DNF",CONCATENATE(RANK(rounds_cum_time[[#This Row],[52]],rounds_cum_time[52],1),"."))</f>
        <v>70.</v>
      </c>
      <c r="BJ75" s="130" t="str">
        <f>IF(ISBLANK(laps_times[[#This Row],[53]]),"DNF",CONCATENATE(RANK(rounds_cum_time[[#This Row],[53]],rounds_cum_time[53],1),"."))</f>
        <v>70.</v>
      </c>
      <c r="BK75" s="130" t="str">
        <f>IF(ISBLANK(laps_times[[#This Row],[54]]),"DNF",CONCATENATE(RANK(rounds_cum_time[[#This Row],[54]],rounds_cum_time[54],1),"."))</f>
        <v>70.</v>
      </c>
      <c r="BL75" s="130" t="str">
        <f>IF(ISBLANK(laps_times[[#This Row],[55]]),"DNF",CONCATENATE(RANK(rounds_cum_time[[#This Row],[55]],rounds_cum_time[55],1),"."))</f>
        <v>70.</v>
      </c>
      <c r="BM75" s="130" t="str">
        <f>IF(ISBLANK(laps_times[[#This Row],[56]]),"DNF",CONCATENATE(RANK(rounds_cum_time[[#This Row],[56]],rounds_cum_time[56],1),"."))</f>
        <v>70.</v>
      </c>
      <c r="BN75" s="130" t="str">
        <f>IF(ISBLANK(laps_times[[#This Row],[57]]),"DNF",CONCATENATE(RANK(rounds_cum_time[[#This Row],[57]],rounds_cum_time[57],1),"."))</f>
        <v>70.</v>
      </c>
      <c r="BO75" s="130" t="str">
        <f>IF(ISBLANK(laps_times[[#This Row],[58]]),"DNF",CONCATENATE(RANK(rounds_cum_time[[#This Row],[58]],rounds_cum_time[58],1),"."))</f>
        <v>70.</v>
      </c>
      <c r="BP75" s="130" t="str">
        <f>IF(ISBLANK(laps_times[[#This Row],[59]]),"DNF",CONCATENATE(RANK(rounds_cum_time[[#This Row],[59]],rounds_cum_time[59],1),"."))</f>
        <v>71.</v>
      </c>
      <c r="BQ75" s="130" t="str">
        <f>IF(ISBLANK(laps_times[[#This Row],[60]]),"DNF",CONCATENATE(RANK(rounds_cum_time[[#This Row],[60]],rounds_cum_time[60],1),"."))</f>
        <v>71.</v>
      </c>
      <c r="BR75" s="130" t="str">
        <f>IF(ISBLANK(laps_times[[#This Row],[61]]),"DNF",CONCATENATE(RANK(rounds_cum_time[[#This Row],[61]],rounds_cum_time[61],1),"."))</f>
        <v>71.</v>
      </c>
      <c r="BS75" s="130" t="str">
        <f>IF(ISBLANK(laps_times[[#This Row],[62]]),"DNF",CONCATENATE(RANK(rounds_cum_time[[#This Row],[62]],rounds_cum_time[62],1),"."))</f>
        <v>71.</v>
      </c>
      <c r="BT75" s="131" t="str">
        <f>IF(ISBLANK(laps_times[[#This Row],[63]]),"DNF",CONCATENATE(RANK(rounds_cum_time[[#This Row],[63]],rounds_cum_time[63],1),"."))</f>
        <v>71.</v>
      </c>
      <c r="BU75" s="131" t="str">
        <f>IF(ISBLANK(laps_times[[#This Row],[64]]),"DNF",CONCATENATE(RANK(rounds_cum_time[[#This Row],[64]],rounds_cum_time[64],1),"."))</f>
        <v>72.</v>
      </c>
    </row>
    <row r="76" spans="2:73" x14ac:dyDescent="0.2">
      <c r="B76" s="124">
        <f>laps_times[[#This Row],[poř]]</f>
        <v>73</v>
      </c>
      <c r="C76" s="129">
        <f>laps_times[[#This Row],[s.č.]]</f>
        <v>63</v>
      </c>
      <c r="D76" s="125" t="str">
        <f>laps_times[[#This Row],[jméno]]</f>
        <v>Kyselý Petr</v>
      </c>
      <c r="E76" s="126">
        <f>laps_times[[#This Row],[roč]]</f>
        <v>1964</v>
      </c>
      <c r="F76" s="126" t="str">
        <f>laps_times[[#This Row],[kat]]</f>
        <v>M50</v>
      </c>
      <c r="G76" s="126">
        <f>laps_times[[#This Row],[poř_kat]]</f>
        <v>15</v>
      </c>
      <c r="H76" s="125" t="str">
        <f>IF(ISBLANK(laps_times[[#This Row],[klub]]),"-",laps_times[[#This Row],[klub]])</f>
        <v>TJ Zduchovice</v>
      </c>
      <c r="I76" s="161">
        <f>laps_times[[#This Row],[celk. čas]]</f>
        <v>0.17207870370370371</v>
      </c>
      <c r="J76" s="130" t="str">
        <f>IF(ISBLANK(laps_times[[#This Row],[1]]),"DNF",CONCATENATE(RANK(rounds_cum_time[[#This Row],[1]],rounds_cum_time[1],1),"."))</f>
        <v>96.</v>
      </c>
      <c r="K76" s="130" t="str">
        <f>IF(ISBLANK(laps_times[[#This Row],[2]]),"DNF",CONCATENATE(RANK(rounds_cum_time[[#This Row],[2]],rounds_cum_time[2],1),"."))</f>
        <v>95.</v>
      </c>
      <c r="L76" s="130" t="str">
        <f>IF(ISBLANK(laps_times[[#This Row],[3]]),"DNF",CONCATENATE(RANK(rounds_cum_time[[#This Row],[3]],rounds_cum_time[3],1),"."))</f>
        <v>94.</v>
      </c>
      <c r="M76" s="130" t="str">
        <f>IF(ISBLANK(laps_times[[#This Row],[4]]),"DNF",CONCATENATE(RANK(rounds_cum_time[[#This Row],[4]],rounds_cum_time[4],1),"."))</f>
        <v>93.</v>
      </c>
      <c r="N76" s="130" t="str">
        <f>IF(ISBLANK(laps_times[[#This Row],[5]]),"DNF",CONCATENATE(RANK(rounds_cum_time[[#This Row],[5]],rounds_cum_time[5],1),"."))</f>
        <v>92.</v>
      </c>
      <c r="O76" s="130" t="str">
        <f>IF(ISBLANK(laps_times[[#This Row],[6]]),"DNF",CONCATENATE(RANK(rounds_cum_time[[#This Row],[6]],rounds_cum_time[6],1),"."))</f>
        <v>92.</v>
      </c>
      <c r="P76" s="130" t="str">
        <f>IF(ISBLANK(laps_times[[#This Row],[7]]),"DNF",CONCATENATE(RANK(rounds_cum_time[[#This Row],[7]],rounds_cum_time[7],1),"."))</f>
        <v>92.</v>
      </c>
      <c r="Q76" s="130" t="str">
        <f>IF(ISBLANK(laps_times[[#This Row],[8]]),"DNF",CONCATENATE(RANK(rounds_cum_time[[#This Row],[8]],rounds_cum_time[8],1),"."))</f>
        <v>92.</v>
      </c>
      <c r="R76" s="130" t="str">
        <f>IF(ISBLANK(laps_times[[#This Row],[9]]),"DNF",CONCATENATE(RANK(rounds_cum_time[[#This Row],[9]],rounds_cum_time[9],1),"."))</f>
        <v>92.</v>
      </c>
      <c r="S76" s="130" t="str">
        <f>IF(ISBLANK(laps_times[[#This Row],[10]]),"DNF",CONCATENATE(RANK(rounds_cum_time[[#This Row],[10]],rounds_cum_time[10],1),"."))</f>
        <v>91.</v>
      </c>
      <c r="T76" s="130" t="str">
        <f>IF(ISBLANK(laps_times[[#This Row],[11]]),"DNF",CONCATENATE(RANK(rounds_cum_time[[#This Row],[11]],rounds_cum_time[11],1),"."))</f>
        <v>91.</v>
      </c>
      <c r="U76" s="130" t="str">
        <f>IF(ISBLANK(laps_times[[#This Row],[12]]),"DNF",CONCATENATE(RANK(rounds_cum_time[[#This Row],[12]],rounds_cum_time[12],1),"."))</f>
        <v>91.</v>
      </c>
      <c r="V76" s="130" t="str">
        <f>IF(ISBLANK(laps_times[[#This Row],[13]]),"DNF",CONCATENATE(RANK(rounds_cum_time[[#This Row],[13]],rounds_cum_time[13],1),"."))</f>
        <v>91.</v>
      </c>
      <c r="W76" s="130" t="str">
        <f>IF(ISBLANK(laps_times[[#This Row],[14]]),"DNF",CONCATENATE(RANK(rounds_cum_time[[#This Row],[14]],rounds_cum_time[14],1),"."))</f>
        <v>91.</v>
      </c>
      <c r="X76" s="130" t="str">
        <f>IF(ISBLANK(laps_times[[#This Row],[15]]),"DNF",CONCATENATE(RANK(rounds_cum_time[[#This Row],[15]],rounds_cum_time[15],1),"."))</f>
        <v>91.</v>
      </c>
      <c r="Y76" s="130" t="str">
        <f>IF(ISBLANK(laps_times[[#This Row],[16]]),"DNF",CONCATENATE(RANK(rounds_cum_time[[#This Row],[16]],rounds_cum_time[16],1),"."))</f>
        <v>91.</v>
      </c>
      <c r="Z76" s="130" t="str">
        <f>IF(ISBLANK(laps_times[[#This Row],[17]]),"DNF",CONCATENATE(RANK(rounds_cum_time[[#This Row],[17]],rounds_cum_time[17],1),"."))</f>
        <v>90.</v>
      </c>
      <c r="AA76" s="130" t="str">
        <f>IF(ISBLANK(laps_times[[#This Row],[18]]),"DNF",CONCATENATE(RANK(rounds_cum_time[[#This Row],[18]],rounds_cum_time[18],1),"."))</f>
        <v>89.</v>
      </c>
      <c r="AB76" s="130" t="str">
        <f>IF(ISBLANK(laps_times[[#This Row],[19]]),"DNF",CONCATENATE(RANK(rounds_cum_time[[#This Row],[19]],rounds_cum_time[19],1),"."))</f>
        <v>89.</v>
      </c>
      <c r="AC76" s="130" t="str">
        <f>IF(ISBLANK(laps_times[[#This Row],[20]]),"DNF",CONCATENATE(RANK(rounds_cum_time[[#This Row],[20]],rounds_cum_time[20],1),"."))</f>
        <v>89.</v>
      </c>
      <c r="AD76" s="130" t="str">
        <f>IF(ISBLANK(laps_times[[#This Row],[21]]),"DNF",CONCATENATE(RANK(rounds_cum_time[[#This Row],[21]],rounds_cum_time[21],1),"."))</f>
        <v>89.</v>
      </c>
      <c r="AE76" s="130" t="str">
        <f>IF(ISBLANK(laps_times[[#This Row],[22]]),"DNF",CONCATENATE(RANK(rounds_cum_time[[#This Row],[22]],rounds_cum_time[22],1),"."))</f>
        <v>89.</v>
      </c>
      <c r="AF76" s="130" t="str">
        <f>IF(ISBLANK(laps_times[[#This Row],[23]]),"DNF",CONCATENATE(RANK(rounds_cum_time[[#This Row],[23]],rounds_cum_time[23],1),"."))</f>
        <v>90.</v>
      </c>
      <c r="AG76" s="130" t="str">
        <f>IF(ISBLANK(laps_times[[#This Row],[24]]),"DNF",CONCATENATE(RANK(rounds_cum_time[[#This Row],[24]],rounds_cum_time[24],1),"."))</f>
        <v>90.</v>
      </c>
      <c r="AH76" s="130" t="str">
        <f>IF(ISBLANK(laps_times[[#This Row],[25]]),"DNF",CONCATENATE(RANK(rounds_cum_time[[#This Row],[25]],rounds_cum_time[25],1),"."))</f>
        <v>90.</v>
      </c>
      <c r="AI76" s="130" t="str">
        <f>IF(ISBLANK(laps_times[[#This Row],[26]]),"DNF",CONCATENATE(RANK(rounds_cum_time[[#This Row],[26]],rounds_cum_time[26],1),"."))</f>
        <v>89.</v>
      </c>
      <c r="AJ76" s="130" t="str">
        <f>IF(ISBLANK(laps_times[[#This Row],[27]]),"DNF",CONCATENATE(RANK(rounds_cum_time[[#This Row],[27]],rounds_cum_time[27],1),"."))</f>
        <v>88.</v>
      </c>
      <c r="AK76" s="130" t="str">
        <f>IF(ISBLANK(laps_times[[#This Row],[28]]),"DNF",CONCATENATE(RANK(rounds_cum_time[[#This Row],[28]],rounds_cum_time[28],1),"."))</f>
        <v>89.</v>
      </c>
      <c r="AL76" s="130" t="str">
        <f>IF(ISBLANK(laps_times[[#This Row],[29]]),"DNF",CONCATENATE(RANK(rounds_cum_time[[#This Row],[29]],rounds_cum_time[29],1),"."))</f>
        <v>89.</v>
      </c>
      <c r="AM76" s="130" t="str">
        <f>IF(ISBLANK(laps_times[[#This Row],[30]]),"DNF",CONCATENATE(RANK(rounds_cum_time[[#This Row],[30]],rounds_cum_time[30],1),"."))</f>
        <v>89.</v>
      </c>
      <c r="AN76" s="130" t="str">
        <f>IF(ISBLANK(laps_times[[#This Row],[31]]),"DNF",CONCATENATE(RANK(rounds_cum_time[[#This Row],[31]],rounds_cum_time[31],1),"."))</f>
        <v>89.</v>
      </c>
      <c r="AO76" s="130" t="str">
        <f>IF(ISBLANK(laps_times[[#This Row],[32]]),"DNF",CONCATENATE(RANK(rounds_cum_time[[#This Row],[32]],rounds_cum_time[32],1),"."))</f>
        <v>86.</v>
      </c>
      <c r="AP76" s="130" t="str">
        <f>IF(ISBLANK(laps_times[[#This Row],[33]]),"DNF",CONCATENATE(RANK(rounds_cum_time[[#This Row],[33]],rounds_cum_time[33],1),"."))</f>
        <v>86.</v>
      </c>
      <c r="AQ76" s="130" t="str">
        <f>IF(ISBLANK(laps_times[[#This Row],[34]]),"DNF",CONCATENATE(RANK(rounds_cum_time[[#This Row],[34]],rounds_cum_time[34],1),"."))</f>
        <v>86.</v>
      </c>
      <c r="AR76" s="130" t="str">
        <f>IF(ISBLANK(laps_times[[#This Row],[35]]),"DNF",CONCATENATE(RANK(rounds_cum_time[[#This Row],[35]],rounds_cum_time[35],1),"."))</f>
        <v>85.</v>
      </c>
      <c r="AS76" s="130" t="str">
        <f>IF(ISBLANK(laps_times[[#This Row],[36]]),"DNF",CONCATENATE(RANK(rounds_cum_time[[#This Row],[36]],rounds_cum_time[36],1),"."))</f>
        <v>85.</v>
      </c>
      <c r="AT76" s="130" t="str">
        <f>IF(ISBLANK(laps_times[[#This Row],[37]]),"DNF",CONCATENATE(RANK(rounds_cum_time[[#This Row],[37]],rounds_cum_time[37],1),"."))</f>
        <v>85.</v>
      </c>
      <c r="AU76" s="130" t="str">
        <f>IF(ISBLANK(laps_times[[#This Row],[38]]),"DNF",CONCATENATE(RANK(rounds_cum_time[[#This Row],[38]],rounds_cum_time[38],1),"."))</f>
        <v>84.</v>
      </c>
      <c r="AV76" s="130" t="str">
        <f>IF(ISBLANK(laps_times[[#This Row],[39]]),"DNF",CONCATENATE(RANK(rounds_cum_time[[#This Row],[39]],rounds_cum_time[39],1),"."))</f>
        <v>84.</v>
      </c>
      <c r="AW76" s="130" t="str">
        <f>IF(ISBLANK(laps_times[[#This Row],[40]]),"DNF",CONCATENATE(RANK(rounds_cum_time[[#This Row],[40]],rounds_cum_time[40],1),"."))</f>
        <v>84.</v>
      </c>
      <c r="AX76" s="130" t="str">
        <f>IF(ISBLANK(laps_times[[#This Row],[41]]),"DNF",CONCATENATE(RANK(rounds_cum_time[[#This Row],[41]],rounds_cum_time[41],1),"."))</f>
        <v>83.</v>
      </c>
      <c r="AY76" s="130" t="str">
        <f>IF(ISBLANK(laps_times[[#This Row],[42]]),"DNF",CONCATENATE(RANK(rounds_cum_time[[#This Row],[42]],rounds_cum_time[42],1),"."))</f>
        <v>83.</v>
      </c>
      <c r="AZ76" s="130" t="str">
        <f>IF(ISBLANK(laps_times[[#This Row],[43]]),"DNF",CONCATENATE(RANK(rounds_cum_time[[#This Row],[43]],rounds_cum_time[43],1),"."))</f>
        <v>83.</v>
      </c>
      <c r="BA76" s="130" t="str">
        <f>IF(ISBLANK(laps_times[[#This Row],[44]]),"DNF",CONCATENATE(RANK(rounds_cum_time[[#This Row],[44]],rounds_cum_time[44],1),"."))</f>
        <v>83.</v>
      </c>
      <c r="BB76" s="130" t="str">
        <f>IF(ISBLANK(laps_times[[#This Row],[45]]),"DNF",CONCATENATE(RANK(rounds_cum_time[[#This Row],[45]],rounds_cum_time[45],1),"."))</f>
        <v>83.</v>
      </c>
      <c r="BC76" s="130" t="str">
        <f>IF(ISBLANK(laps_times[[#This Row],[46]]),"DNF",CONCATENATE(RANK(rounds_cum_time[[#This Row],[46]],rounds_cum_time[46],1),"."))</f>
        <v>81.</v>
      </c>
      <c r="BD76" s="130" t="str">
        <f>IF(ISBLANK(laps_times[[#This Row],[47]]),"DNF",CONCATENATE(RANK(rounds_cum_time[[#This Row],[47]],rounds_cum_time[47],1),"."))</f>
        <v>79.</v>
      </c>
      <c r="BE76" s="130" t="str">
        <f>IF(ISBLANK(laps_times[[#This Row],[48]]),"DNF",CONCATENATE(RANK(rounds_cum_time[[#This Row],[48]],rounds_cum_time[48],1),"."))</f>
        <v>79.</v>
      </c>
      <c r="BF76" s="130" t="str">
        <f>IF(ISBLANK(laps_times[[#This Row],[49]]),"DNF",CONCATENATE(RANK(rounds_cum_time[[#This Row],[49]],rounds_cum_time[49],1),"."))</f>
        <v>79.</v>
      </c>
      <c r="BG76" s="130" t="str">
        <f>IF(ISBLANK(laps_times[[#This Row],[50]]),"DNF",CONCATENATE(RANK(rounds_cum_time[[#This Row],[50]],rounds_cum_time[50],1),"."))</f>
        <v>79.</v>
      </c>
      <c r="BH76" s="130" t="str">
        <f>IF(ISBLANK(laps_times[[#This Row],[51]]),"DNF",CONCATENATE(RANK(rounds_cum_time[[#This Row],[51]],rounds_cum_time[51],1),"."))</f>
        <v>78.</v>
      </c>
      <c r="BI76" s="130" t="str">
        <f>IF(ISBLANK(laps_times[[#This Row],[52]]),"DNF",CONCATENATE(RANK(rounds_cum_time[[#This Row],[52]],rounds_cum_time[52],1),"."))</f>
        <v>78.</v>
      </c>
      <c r="BJ76" s="130" t="str">
        <f>IF(ISBLANK(laps_times[[#This Row],[53]]),"DNF",CONCATENATE(RANK(rounds_cum_time[[#This Row],[53]],rounds_cum_time[53],1),"."))</f>
        <v>78.</v>
      </c>
      <c r="BK76" s="130" t="str">
        <f>IF(ISBLANK(laps_times[[#This Row],[54]]),"DNF",CONCATENATE(RANK(rounds_cum_time[[#This Row],[54]],rounds_cum_time[54],1),"."))</f>
        <v>77.</v>
      </c>
      <c r="BL76" s="130" t="str">
        <f>IF(ISBLANK(laps_times[[#This Row],[55]]),"DNF",CONCATENATE(RANK(rounds_cum_time[[#This Row],[55]],rounds_cum_time[55],1),"."))</f>
        <v>76.</v>
      </c>
      <c r="BM76" s="130" t="str">
        <f>IF(ISBLANK(laps_times[[#This Row],[56]]),"DNF",CONCATENATE(RANK(rounds_cum_time[[#This Row],[56]],rounds_cum_time[56],1),"."))</f>
        <v>76.</v>
      </c>
      <c r="BN76" s="130" t="str">
        <f>IF(ISBLANK(laps_times[[#This Row],[57]]),"DNF",CONCATENATE(RANK(rounds_cum_time[[#This Row],[57]],rounds_cum_time[57],1),"."))</f>
        <v>75.</v>
      </c>
      <c r="BO76" s="130" t="str">
        <f>IF(ISBLANK(laps_times[[#This Row],[58]]),"DNF",CONCATENATE(RANK(rounds_cum_time[[#This Row],[58]],rounds_cum_time[58],1),"."))</f>
        <v>74.</v>
      </c>
      <c r="BP76" s="130" t="str">
        <f>IF(ISBLANK(laps_times[[#This Row],[59]]),"DNF",CONCATENATE(RANK(rounds_cum_time[[#This Row],[59]],rounds_cum_time[59],1),"."))</f>
        <v>74.</v>
      </c>
      <c r="BQ76" s="130" t="str">
        <f>IF(ISBLANK(laps_times[[#This Row],[60]]),"DNF",CONCATENATE(RANK(rounds_cum_time[[#This Row],[60]],rounds_cum_time[60],1),"."))</f>
        <v>73.</v>
      </c>
      <c r="BR76" s="130" t="str">
        <f>IF(ISBLANK(laps_times[[#This Row],[61]]),"DNF",CONCATENATE(RANK(rounds_cum_time[[#This Row],[61]],rounds_cum_time[61],1),"."))</f>
        <v>73.</v>
      </c>
      <c r="BS76" s="130" t="str">
        <f>IF(ISBLANK(laps_times[[#This Row],[62]]),"DNF",CONCATENATE(RANK(rounds_cum_time[[#This Row],[62]],rounds_cum_time[62],1),"."))</f>
        <v>73.</v>
      </c>
      <c r="BT76" s="131" t="str">
        <f>IF(ISBLANK(laps_times[[#This Row],[63]]),"DNF",CONCATENATE(RANK(rounds_cum_time[[#This Row],[63]],rounds_cum_time[63],1),"."))</f>
        <v>73.</v>
      </c>
      <c r="BU76" s="131" t="str">
        <f>IF(ISBLANK(laps_times[[#This Row],[64]]),"DNF",CONCATENATE(RANK(rounds_cum_time[[#This Row],[64]],rounds_cum_time[64],1),"."))</f>
        <v>73.</v>
      </c>
    </row>
    <row r="77" spans="2:73" x14ac:dyDescent="0.2">
      <c r="B77" s="124">
        <f>laps_times[[#This Row],[poř]]</f>
        <v>74</v>
      </c>
      <c r="C77" s="129">
        <f>laps_times[[#This Row],[s.č.]]</f>
        <v>60</v>
      </c>
      <c r="D77" s="125" t="str">
        <f>laps_times[[#This Row],[jméno]]</f>
        <v>Krumer Miroslav</v>
      </c>
      <c r="E77" s="126">
        <f>laps_times[[#This Row],[roč]]</f>
        <v>1949</v>
      </c>
      <c r="F77" s="126" t="str">
        <f>laps_times[[#This Row],[kat]]</f>
        <v>M60</v>
      </c>
      <c r="G77" s="126">
        <f>laps_times[[#This Row],[poř_kat]]</f>
        <v>4</v>
      </c>
      <c r="H77" s="125" t="str">
        <f>IF(ISBLANK(laps_times[[#This Row],[klub]]),"-",laps_times[[#This Row],[klub]])</f>
        <v>MK Ostrov</v>
      </c>
      <c r="I77" s="161">
        <f>laps_times[[#This Row],[celk. čas]]</f>
        <v>0.17438773148148148</v>
      </c>
      <c r="J77" s="130" t="str">
        <f>IF(ISBLANK(laps_times[[#This Row],[1]]),"DNF",CONCATENATE(RANK(rounds_cum_time[[#This Row],[1]],rounds_cum_time[1],1),"."))</f>
        <v>91.</v>
      </c>
      <c r="K77" s="130" t="str">
        <f>IF(ISBLANK(laps_times[[#This Row],[2]]),"DNF",CONCATENATE(RANK(rounds_cum_time[[#This Row],[2]],rounds_cum_time[2],1),"."))</f>
        <v>88.</v>
      </c>
      <c r="L77" s="130" t="str">
        <f>IF(ISBLANK(laps_times[[#This Row],[3]]),"DNF",CONCATENATE(RANK(rounds_cum_time[[#This Row],[3]],rounds_cum_time[3],1),"."))</f>
        <v>88.</v>
      </c>
      <c r="M77" s="130" t="str">
        <f>IF(ISBLANK(laps_times[[#This Row],[4]]),"DNF",CONCATENATE(RANK(rounds_cum_time[[#This Row],[4]],rounds_cum_time[4],1),"."))</f>
        <v>87.</v>
      </c>
      <c r="N77" s="130" t="str">
        <f>IF(ISBLANK(laps_times[[#This Row],[5]]),"DNF",CONCATENATE(RANK(rounds_cum_time[[#This Row],[5]],rounds_cum_time[5],1),"."))</f>
        <v>88.</v>
      </c>
      <c r="O77" s="130" t="str">
        <f>IF(ISBLANK(laps_times[[#This Row],[6]]),"DNF",CONCATENATE(RANK(rounds_cum_time[[#This Row],[6]],rounds_cum_time[6],1),"."))</f>
        <v>88.</v>
      </c>
      <c r="P77" s="130" t="str">
        <f>IF(ISBLANK(laps_times[[#This Row],[7]]),"DNF",CONCATENATE(RANK(rounds_cum_time[[#This Row],[7]],rounds_cum_time[7],1),"."))</f>
        <v>88.</v>
      </c>
      <c r="Q77" s="130" t="str">
        <f>IF(ISBLANK(laps_times[[#This Row],[8]]),"DNF",CONCATENATE(RANK(rounds_cum_time[[#This Row],[8]],rounds_cum_time[8],1),"."))</f>
        <v>89.</v>
      </c>
      <c r="R77" s="130" t="str">
        <f>IF(ISBLANK(laps_times[[#This Row],[9]]),"DNF",CONCATENATE(RANK(rounds_cum_time[[#This Row],[9]],rounds_cum_time[9],1),"."))</f>
        <v>88.</v>
      </c>
      <c r="S77" s="130" t="str">
        <f>IF(ISBLANK(laps_times[[#This Row],[10]]),"DNF",CONCATENATE(RANK(rounds_cum_time[[#This Row],[10]],rounds_cum_time[10],1),"."))</f>
        <v>89.</v>
      </c>
      <c r="T77" s="130" t="str">
        <f>IF(ISBLANK(laps_times[[#This Row],[11]]),"DNF",CONCATENATE(RANK(rounds_cum_time[[#This Row],[11]],rounds_cum_time[11],1),"."))</f>
        <v>89.</v>
      </c>
      <c r="U77" s="130" t="str">
        <f>IF(ISBLANK(laps_times[[#This Row],[12]]),"DNF",CONCATENATE(RANK(rounds_cum_time[[#This Row],[12]],rounds_cum_time[12],1),"."))</f>
        <v>89.</v>
      </c>
      <c r="V77" s="130" t="str">
        <f>IF(ISBLANK(laps_times[[#This Row],[13]]),"DNF",CONCATENATE(RANK(rounds_cum_time[[#This Row],[13]],rounds_cum_time[13],1),"."))</f>
        <v>89.</v>
      </c>
      <c r="W77" s="130" t="str">
        <f>IF(ISBLANK(laps_times[[#This Row],[14]]),"DNF",CONCATENATE(RANK(rounds_cum_time[[#This Row],[14]],rounds_cum_time[14],1),"."))</f>
        <v>89.</v>
      </c>
      <c r="X77" s="130" t="str">
        <f>IF(ISBLANK(laps_times[[#This Row],[15]]),"DNF",CONCATENATE(RANK(rounds_cum_time[[#This Row],[15]],rounds_cum_time[15],1),"."))</f>
        <v>89.</v>
      </c>
      <c r="Y77" s="130" t="str">
        <f>IF(ISBLANK(laps_times[[#This Row],[16]]),"DNF",CONCATENATE(RANK(rounds_cum_time[[#This Row],[16]],rounds_cum_time[16],1),"."))</f>
        <v>89.</v>
      </c>
      <c r="Z77" s="130" t="str">
        <f>IF(ISBLANK(laps_times[[#This Row],[17]]),"DNF",CONCATENATE(RANK(rounds_cum_time[[#This Row],[17]],rounds_cum_time[17],1),"."))</f>
        <v>89.</v>
      </c>
      <c r="AA77" s="130" t="str">
        <f>IF(ISBLANK(laps_times[[#This Row],[18]]),"DNF",CONCATENATE(RANK(rounds_cum_time[[#This Row],[18]],rounds_cum_time[18],1),"."))</f>
        <v>90.</v>
      </c>
      <c r="AB77" s="130" t="str">
        <f>IF(ISBLANK(laps_times[[#This Row],[19]]),"DNF",CONCATENATE(RANK(rounds_cum_time[[#This Row],[19]],rounds_cum_time[19],1),"."))</f>
        <v>90.</v>
      </c>
      <c r="AC77" s="130" t="str">
        <f>IF(ISBLANK(laps_times[[#This Row],[20]]),"DNF",CONCATENATE(RANK(rounds_cum_time[[#This Row],[20]],rounds_cum_time[20],1),"."))</f>
        <v>90.</v>
      </c>
      <c r="AD77" s="130" t="str">
        <f>IF(ISBLANK(laps_times[[#This Row],[21]]),"DNF",CONCATENATE(RANK(rounds_cum_time[[#This Row],[21]],rounds_cum_time[21],1),"."))</f>
        <v>91.</v>
      </c>
      <c r="AE77" s="130" t="str">
        <f>IF(ISBLANK(laps_times[[#This Row],[22]]),"DNF",CONCATENATE(RANK(rounds_cum_time[[#This Row],[22]],rounds_cum_time[22],1),"."))</f>
        <v>91.</v>
      </c>
      <c r="AF77" s="130" t="str">
        <f>IF(ISBLANK(laps_times[[#This Row],[23]]),"DNF",CONCATENATE(RANK(rounds_cum_time[[#This Row],[23]],rounds_cum_time[23],1),"."))</f>
        <v>91.</v>
      </c>
      <c r="AG77" s="130" t="str">
        <f>IF(ISBLANK(laps_times[[#This Row],[24]]),"DNF",CONCATENATE(RANK(rounds_cum_time[[#This Row],[24]],rounds_cum_time[24],1),"."))</f>
        <v>91.</v>
      </c>
      <c r="AH77" s="130" t="str">
        <f>IF(ISBLANK(laps_times[[#This Row],[25]]),"DNF",CONCATENATE(RANK(rounds_cum_time[[#This Row],[25]],rounds_cum_time[25],1),"."))</f>
        <v>91.</v>
      </c>
      <c r="AI77" s="130" t="str">
        <f>IF(ISBLANK(laps_times[[#This Row],[26]]),"DNF",CONCATENATE(RANK(rounds_cum_time[[#This Row],[26]],rounds_cum_time[26],1),"."))</f>
        <v>90.</v>
      </c>
      <c r="AJ77" s="130" t="str">
        <f>IF(ISBLANK(laps_times[[#This Row],[27]]),"DNF",CONCATENATE(RANK(rounds_cum_time[[#This Row],[27]],rounds_cum_time[27],1),"."))</f>
        <v>90.</v>
      </c>
      <c r="AK77" s="130" t="str">
        <f>IF(ISBLANK(laps_times[[#This Row],[28]]),"DNF",CONCATENATE(RANK(rounds_cum_time[[#This Row],[28]],rounds_cum_time[28],1),"."))</f>
        <v>88.</v>
      </c>
      <c r="AL77" s="130" t="str">
        <f>IF(ISBLANK(laps_times[[#This Row],[29]]),"DNF",CONCATENATE(RANK(rounds_cum_time[[#This Row],[29]],rounds_cum_time[29],1),"."))</f>
        <v>88.</v>
      </c>
      <c r="AM77" s="130" t="str">
        <f>IF(ISBLANK(laps_times[[#This Row],[30]]),"DNF",CONCATENATE(RANK(rounds_cum_time[[#This Row],[30]],rounds_cum_time[30],1),"."))</f>
        <v>88.</v>
      </c>
      <c r="AN77" s="130" t="str">
        <f>IF(ISBLANK(laps_times[[#This Row],[31]]),"DNF",CONCATENATE(RANK(rounds_cum_time[[#This Row],[31]],rounds_cum_time[31],1),"."))</f>
        <v>88.</v>
      </c>
      <c r="AO77" s="130" t="str">
        <f>IF(ISBLANK(laps_times[[#This Row],[32]]),"DNF",CONCATENATE(RANK(rounds_cum_time[[#This Row],[32]],rounds_cum_time[32],1),"."))</f>
        <v>85.</v>
      </c>
      <c r="AP77" s="130" t="str">
        <f>IF(ISBLANK(laps_times[[#This Row],[33]]),"DNF",CONCATENATE(RANK(rounds_cum_time[[#This Row],[33]],rounds_cum_time[33],1),"."))</f>
        <v>85.</v>
      </c>
      <c r="AQ77" s="130" t="str">
        <f>IF(ISBLANK(laps_times[[#This Row],[34]]),"DNF",CONCATENATE(RANK(rounds_cum_time[[#This Row],[34]],rounds_cum_time[34],1),"."))</f>
        <v>85.</v>
      </c>
      <c r="AR77" s="130" t="str">
        <f>IF(ISBLANK(laps_times[[#This Row],[35]]),"DNF",CONCATENATE(RANK(rounds_cum_time[[#This Row],[35]],rounds_cum_time[35],1),"."))</f>
        <v>83.</v>
      </c>
      <c r="AS77" s="130" t="str">
        <f>IF(ISBLANK(laps_times[[#This Row],[36]]),"DNF",CONCATENATE(RANK(rounds_cum_time[[#This Row],[36]],rounds_cum_time[36],1),"."))</f>
        <v>83.</v>
      </c>
      <c r="AT77" s="130" t="str">
        <f>IF(ISBLANK(laps_times[[#This Row],[37]]),"DNF",CONCATENATE(RANK(rounds_cum_time[[#This Row],[37]],rounds_cum_time[37],1),"."))</f>
        <v>83.</v>
      </c>
      <c r="AU77" s="130" t="str">
        <f>IF(ISBLANK(laps_times[[#This Row],[38]]),"DNF",CONCATENATE(RANK(rounds_cum_time[[#This Row],[38]],rounds_cum_time[38],1),"."))</f>
        <v>82.</v>
      </c>
      <c r="AV77" s="130" t="str">
        <f>IF(ISBLANK(laps_times[[#This Row],[39]]),"DNF",CONCATENATE(RANK(rounds_cum_time[[#This Row],[39]],rounds_cum_time[39],1),"."))</f>
        <v>82.</v>
      </c>
      <c r="AW77" s="130" t="str">
        <f>IF(ISBLANK(laps_times[[#This Row],[40]]),"DNF",CONCATENATE(RANK(rounds_cum_time[[#This Row],[40]],rounds_cum_time[40],1),"."))</f>
        <v>82.</v>
      </c>
      <c r="AX77" s="130" t="str">
        <f>IF(ISBLANK(laps_times[[#This Row],[41]]),"DNF",CONCATENATE(RANK(rounds_cum_time[[#This Row],[41]],rounds_cum_time[41],1),"."))</f>
        <v>82.</v>
      </c>
      <c r="AY77" s="130" t="str">
        <f>IF(ISBLANK(laps_times[[#This Row],[42]]),"DNF",CONCATENATE(RANK(rounds_cum_time[[#This Row],[42]],rounds_cum_time[42],1),"."))</f>
        <v>82.</v>
      </c>
      <c r="AZ77" s="130" t="str">
        <f>IF(ISBLANK(laps_times[[#This Row],[43]]),"DNF",CONCATENATE(RANK(rounds_cum_time[[#This Row],[43]],rounds_cum_time[43],1),"."))</f>
        <v>82.</v>
      </c>
      <c r="BA77" s="130" t="str">
        <f>IF(ISBLANK(laps_times[[#This Row],[44]]),"DNF",CONCATENATE(RANK(rounds_cum_time[[#This Row],[44]],rounds_cum_time[44],1),"."))</f>
        <v>81.</v>
      </c>
      <c r="BB77" s="130" t="str">
        <f>IF(ISBLANK(laps_times[[#This Row],[45]]),"DNF",CONCATENATE(RANK(rounds_cum_time[[#This Row],[45]],rounds_cum_time[45],1),"."))</f>
        <v>80.</v>
      </c>
      <c r="BC77" s="130" t="str">
        <f>IF(ISBLANK(laps_times[[#This Row],[46]]),"DNF",CONCATENATE(RANK(rounds_cum_time[[#This Row],[46]],rounds_cum_time[46],1),"."))</f>
        <v>78.</v>
      </c>
      <c r="BD77" s="130" t="str">
        <f>IF(ISBLANK(laps_times[[#This Row],[47]]),"DNF",CONCATENATE(RANK(rounds_cum_time[[#This Row],[47]],rounds_cum_time[47],1),"."))</f>
        <v>77.</v>
      </c>
      <c r="BE77" s="130" t="str">
        <f>IF(ISBLANK(laps_times[[#This Row],[48]]),"DNF",CONCATENATE(RANK(rounds_cum_time[[#This Row],[48]],rounds_cum_time[48],1),"."))</f>
        <v>77.</v>
      </c>
      <c r="BF77" s="130" t="str">
        <f>IF(ISBLANK(laps_times[[#This Row],[49]]),"DNF",CONCATENATE(RANK(rounds_cum_time[[#This Row],[49]],rounds_cum_time[49],1),"."))</f>
        <v>76.</v>
      </c>
      <c r="BG77" s="130" t="str">
        <f>IF(ISBLANK(laps_times[[#This Row],[50]]),"DNF",CONCATENATE(RANK(rounds_cum_time[[#This Row],[50]],rounds_cum_time[50],1),"."))</f>
        <v>76.</v>
      </c>
      <c r="BH77" s="130" t="str">
        <f>IF(ISBLANK(laps_times[[#This Row],[51]]),"DNF",CONCATENATE(RANK(rounds_cum_time[[#This Row],[51]],rounds_cum_time[51],1),"."))</f>
        <v>75.</v>
      </c>
      <c r="BI77" s="130" t="str">
        <f>IF(ISBLANK(laps_times[[#This Row],[52]]),"DNF",CONCATENATE(RANK(rounds_cum_time[[#This Row],[52]],rounds_cum_time[52],1),"."))</f>
        <v>74.</v>
      </c>
      <c r="BJ77" s="130" t="str">
        <f>IF(ISBLANK(laps_times[[#This Row],[53]]),"DNF",CONCATENATE(RANK(rounds_cum_time[[#This Row],[53]],rounds_cum_time[53],1),"."))</f>
        <v>75.</v>
      </c>
      <c r="BK77" s="130" t="str">
        <f>IF(ISBLANK(laps_times[[#This Row],[54]]),"DNF",CONCATENATE(RANK(rounds_cum_time[[#This Row],[54]],rounds_cum_time[54],1),"."))</f>
        <v>74.</v>
      </c>
      <c r="BL77" s="130" t="str">
        <f>IF(ISBLANK(laps_times[[#This Row],[55]]),"DNF",CONCATENATE(RANK(rounds_cum_time[[#This Row],[55]],rounds_cum_time[55],1),"."))</f>
        <v>73.</v>
      </c>
      <c r="BM77" s="130" t="str">
        <f>IF(ISBLANK(laps_times[[#This Row],[56]]),"DNF",CONCATENATE(RANK(rounds_cum_time[[#This Row],[56]],rounds_cum_time[56],1),"."))</f>
        <v>73.</v>
      </c>
      <c r="BN77" s="130" t="str">
        <f>IF(ISBLANK(laps_times[[#This Row],[57]]),"DNF",CONCATENATE(RANK(rounds_cum_time[[#This Row],[57]],rounds_cum_time[57],1),"."))</f>
        <v>73.</v>
      </c>
      <c r="BO77" s="130" t="str">
        <f>IF(ISBLANK(laps_times[[#This Row],[58]]),"DNF",CONCATENATE(RANK(rounds_cum_time[[#This Row],[58]],rounds_cum_time[58],1),"."))</f>
        <v>73.</v>
      </c>
      <c r="BP77" s="130" t="str">
        <f>IF(ISBLANK(laps_times[[#This Row],[59]]),"DNF",CONCATENATE(RANK(rounds_cum_time[[#This Row],[59]],rounds_cum_time[59],1),"."))</f>
        <v>73.</v>
      </c>
      <c r="BQ77" s="130" t="str">
        <f>IF(ISBLANK(laps_times[[#This Row],[60]]),"DNF",CONCATENATE(RANK(rounds_cum_time[[#This Row],[60]],rounds_cum_time[60],1),"."))</f>
        <v>74.</v>
      </c>
      <c r="BR77" s="130" t="str">
        <f>IF(ISBLANK(laps_times[[#This Row],[61]]),"DNF",CONCATENATE(RANK(rounds_cum_time[[#This Row],[61]],rounds_cum_time[61],1),"."))</f>
        <v>74.</v>
      </c>
      <c r="BS77" s="130" t="str">
        <f>IF(ISBLANK(laps_times[[#This Row],[62]]),"DNF",CONCATENATE(RANK(rounds_cum_time[[#This Row],[62]],rounds_cum_time[62],1),"."))</f>
        <v>74.</v>
      </c>
      <c r="BT77" s="131" t="str">
        <f>IF(ISBLANK(laps_times[[#This Row],[63]]),"DNF",CONCATENATE(RANK(rounds_cum_time[[#This Row],[63]],rounds_cum_time[63],1),"."))</f>
        <v>74.</v>
      </c>
      <c r="BU77" s="131" t="str">
        <f>IF(ISBLANK(laps_times[[#This Row],[64]]),"DNF",CONCATENATE(RANK(rounds_cum_time[[#This Row],[64]],rounds_cum_time[64],1),"."))</f>
        <v>74.</v>
      </c>
    </row>
    <row r="78" spans="2:73" x14ac:dyDescent="0.2">
      <c r="B78" s="124">
        <f>laps_times[[#This Row],[poř]]</f>
        <v>75</v>
      </c>
      <c r="C78" s="129">
        <f>laps_times[[#This Row],[s.č.]]</f>
        <v>42</v>
      </c>
      <c r="D78" s="125" t="str">
        <f>laps_times[[#This Row],[jméno]]</f>
        <v>Hrček Petr</v>
      </c>
      <c r="E78" s="126">
        <f>laps_times[[#This Row],[roč]]</f>
        <v>1961</v>
      </c>
      <c r="F78" s="126" t="str">
        <f>laps_times[[#This Row],[kat]]</f>
        <v>M50</v>
      </c>
      <c r="G78" s="126">
        <f>laps_times[[#This Row],[poř_kat]]</f>
        <v>16</v>
      </c>
      <c r="H78" s="125" t="str">
        <f>IF(ISBLANK(laps_times[[#This Row],[klub]]),"-",laps_times[[#This Row],[klub]])</f>
        <v>-</v>
      </c>
      <c r="I78" s="161">
        <f>laps_times[[#This Row],[celk. čas]]</f>
        <v>0.17527430555555557</v>
      </c>
      <c r="J78" s="130" t="str">
        <f>IF(ISBLANK(laps_times[[#This Row],[1]]),"DNF",CONCATENATE(RANK(rounds_cum_time[[#This Row],[1]],rounds_cum_time[1],1),"."))</f>
        <v>74.</v>
      </c>
      <c r="K78" s="130" t="str">
        <f>IF(ISBLANK(laps_times[[#This Row],[2]]),"DNF",CONCATENATE(RANK(rounds_cum_time[[#This Row],[2]],rounds_cum_time[2],1),"."))</f>
        <v>83.</v>
      </c>
      <c r="L78" s="130" t="str">
        <f>IF(ISBLANK(laps_times[[#This Row],[3]]),"DNF",CONCATENATE(RANK(rounds_cum_time[[#This Row],[3]],rounds_cum_time[3],1),"."))</f>
        <v>82.</v>
      </c>
      <c r="M78" s="130" t="str">
        <f>IF(ISBLANK(laps_times[[#This Row],[4]]),"DNF",CONCATENATE(RANK(rounds_cum_time[[#This Row],[4]],rounds_cum_time[4],1),"."))</f>
        <v>82.</v>
      </c>
      <c r="N78" s="130" t="str">
        <f>IF(ISBLANK(laps_times[[#This Row],[5]]),"DNF",CONCATENATE(RANK(rounds_cum_time[[#This Row],[5]],rounds_cum_time[5],1),"."))</f>
        <v>83.</v>
      </c>
      <c r="O78" s="130" t="str">
        <f>IF(ISBLANK(laps_times[[#This Row],[6]]),"DNF",CONCATENATE(RANK(rounds_cum_time[[#This Row],[6]],rounds_cum_time[6],1),"."))</f>
        <v>83.</v>
      </c>
      <c r="P78" s="130" t="str">
        <f>IF(ISBLANK(laps_times[[#This Row],[7]]),"DNF",CONCATENATE(RANK(rounds_cum_time[[#This Row],[7]],rounds_cum_time[7],1),"."))</f>
        <v>83.</v>
      </c>
      <c r="Q78" s="130" t="str">
        <f>IF(ISBLANK(laps_times[[#This Row],[8]]),"DNF",CONCATENATE(RANK(rounds_cum_time[[#This Row],[8]],rounds_cum_time[8],1),"."))</f>
        <v>83.</v>
      </c>
      <c r="R78" s="130" t="str">
        <f>IF(ISBLANK(laps_times[[#This Row],[9]]),"DNF",CONCATENATE(RANK(rounds_cum_time[[#This Row],[9]],rounds_cum_time[9],1),"."))</f>
        <v>84.</v>
      </c>
      <c r="S78" s="130" t="str">
        <f>IF(ISBLANK(laps_times[[#This Row],[10]]),"DNF",CONCATENATE(RANK(rounds_cum_time[[#This Row],[10]],rounds_cum_time[10],1),"."))</f>
        <v>85.</v>
      </c>
      <c r="T78" s="130" t="str">
        <f>IF(ISBLANK(laps_times[[#This Row],[11]]),"DNF",CONCATENATE(RANK(rounds_cum_time[[#This Row],[11]],rounds_cum_time[11],1),"."))</f>
        <v>85.</v>
      </c>
      <c r="U78" s="130" t="str">
        <f>IF(ISBLANK(laps_times[[#This Row],[12]]),"DNF",CONCATENATE(RANK(rounds_cum_time[[#This Row],[12]],rounds_cum_time[12],1),"."))</f>
        <v>85.</v>
      </c>
      <c r="V78" s="130" t="str">
        <f>IF(ISBLANK(laps_times[[#This Row],[13]]),"DNF",CONCATENATE(RANK(rounds_cum_time[[#This Row],[13]],rounds_cum_time[13],1),"."))</f>
        <v>84.</v>
      </c>
      <c r="W78" s="130" t="str">
        <f>IF(ISBLANK(laps_times[[#This Row],[14]]),"DNF",CONCATENATE(RANK(rounds_cum_time[[#This Row],[14]],rounds_cum_time[14],1),"."))</f>
        <v>84.</v>
      </c>
      <c r="X78" s="130" t="str">
        <f>IF(ISBLANK(laps_times[[#This Row],[15]]),"DNF",CONCATENATE(RANK(rounds_cum_time[[#This Row],[15]],rounds_cum_time[15],1),"."))</f>
        <v>84.</v>
      </c>
      <c r="Y78" s="130" t="str">
        <f>IF(ISBLANK(laps_times[[#This Row],[16]]),"DNF",CONCATENATE(RANK(rounds_cum_time[[#This Row],[16]],rounds_cum_time[16],1),"."))</f>
        <v>84.</v>
      </c>
      <c r="Z78" s="130" t="str">
        <f>IF(ISBLANK(laps_times[[#This Row],[17]]),"DNF",CONCATENATE(RANK(rounds_cum_time[[#This Row],[17]],rounds_cum_time[17],1),"."))</f>
        <v>84.</v>
      </c>
      <c r="AA78" s="130" t="str">
        <f>IF(ISBLANK(laps_times[[#This Row],[18]]),"DNF",CONCATENATE(RANK(rounds_cum_time[[#This Row],[18]],rounds_cum_time[18],1),"."))</f>
        <v>84.</v>
      </c>
      <c r="AB78" s="130" t="str">
        <f>IF(ISBLANK(laps_times[[#This Row],[19]]),"DNF",CONCATENATE(RANK(rounds_cum_time[[#This Row],[19]],rounds_cum_time[19],1),"."))</f>
        <v>84.</v>
      </c>
      <c r="AC78" s="130" t="str">
        <f>IF(ISBLANK(laps_times[[#This Row],[20]]),"DNF",CONCATENATE(RANK(rounds_cum_time[[#This Row],[20]],rounds_cum_time[20],1),"."))</f>
        <v>84.</v>
      </c>
      <c r="AD78" s="130" t="str">
        <f>IF(ISBLANK(laps_times[[#This Row],[21]]),"DNF",CONCATENATE(RANK(rounds_cum_time[[#This Row],[21]],rounds_cum_time[21],1),"."))</f>
        <v>85.</v>
      </c>
      <c r="AE78" s="130" t="str">
        <f>IF(ISBLANK(laps_times[[#This Row],[22]]),"DNF",CONCATENATE(RANK(rounds_cum_time[[#This Row],[22]],rounds_cum_time[22],1),"."))</f>
        <v>85.</v>
      </c>
      <c r="AF78" s="130" t="str">
        <f>IF(ISBLANK(laps_times[[#This Row],[23]]),"DNF",CONCATENATE(RANK(rounds_cum_time[[#This Row],[23]],rounds_cum_time[23],1),"."))</f>
        <v>85.</v>
      </c>
      <c r="AG78" s="130" t="str">
        <f>IF(ISBLANK(laps_times[[#This Row],[24]]),"DNF",CONCATENATE(RANK(rounds_cum_time[[#This Row],[24]],rounds_cum_time[24],1),"."))</f>
        <v>85.</v>
      </c>
      <c r="AH78" s="130" t="str">
        <f>IF(ISBLANK(laps_times[[#This Row],[25]]),"DNF",CONCATENATE(RANK(rounds_cum_time[[#This Row],[25]],rounds_cum_time[25],1),"."))</f>
        <v>85.</v>
      </c>
      <c r="AI78" s="130" t="str">
        <f>IF(ISBLANK(laps_times[[#This Row],[26]]),"DNF",CONCATENATE(RANK(rounds_cum_time[[#This Row],[26]],rounds_cum_time[26],1),"."))</f>
        <v>85.</v>
      </c>
      <c r="AJ78" s="130" t="str">
        <f>IF(ISBLANK(laps_times[[#This Row],[27]]),"DNF",CONCATENATE(RANK(rounds_cum_time[[#This Row],[27]],rounds_cum_time[27],1),"."))</f>
        <v>86.</v>
      </c>
      <c r="AK78" s="130" t="str">
        <f>IF(ISBLANK(laps_times[[#This Row],[28]]),"DNF",CONCATENATE(RANK(rounds_cum_time[[#This Row],[28]],rounds_cum_time[28],1),"."))</f>
        <v>87.</v>
      </c>
      <c r="AL78" s="130" t="str">
        <f>IF(ISBLANK(laps_times[[#This Row],[29]]),"DNF",CONCATENATE(RANK(rounds_cum_time[[#This Row],[29]],rounds_cum_time[29],1),"."))</f>
        <v>86.</v>
      </c>
      <c r="AM78" s="130" t="str">
        <f>IF(ISBLANK(laps_times[[#This Row],[30]]),"DNF",CONCATENATE(RANK(rounds_cum_time[[#This Row],[30]],rounds_cum_time[30],1),"."))</f>
        <v>84.</v>
      </c>
      <c r="AN78" s="130" t="str">
        <f>IF(ISBLANK(laps_times[[#This Row],[31]]),"DNF",CONCATENATE(RANK(rounds_cum_time[[#This Row],[31]],rounds_cum_time[31],1),"."))</f>
        <v>84.</v>
      </c>
      <c r="AO78" s="130" t="str">
        <f>IF(ISBLANK(laps_times[[#This Row],[32]]),"DNF",CONCATENATE(RANK(rounds_cum_time[[#This Row],[32]],rounds_cum_time[32],1),"."))</f>
        <v>84.</v>
      </c>
      <c r="AP78" s="130" t="str">
        <f>IF(ISBLANK(laps_times[[#This Row],[33]]),"DNF",CONCATENATE(RANK(rounds_cum_time[[#This Row],[33]],rounds_cum_time[33],1),"."))</f>
        <v>84.</v>
      </c>
      <c r="AQ78" s="130" t="str">
        <f>IF(ISBLANK(laps_times[[#This Row],[34]]),"DNF",CONCATENATE(RANK(rounds_cum_time[[#This Row],[34]],rounds_cum_time[34],1),"."))</f>
        <v>84.</v>
      </c>
      <c r="AR78" s="130" t="str">
        <f>IF(ISBLANK(laps_times[[#This Row],[35]]),"DNF",CONCATENATE(RANK(rounds_cum_time[[#This Row],[35]],rounds_cum_time[35],1),"."))</f>
        <v>84.</v>
      </c>
      <c r="AS78" s="130" t="str">
        <f>IF(ISBLANK(laps_times[[#This Row],[36]]),"DNF",CONCATENATE(RANK(rounds_cum_time[[#This Row],[36]],rounds_cum_time[36],1),"."))</f>
        <v>84.</v>
      </c>
      <c r="AT78" s="130" t="str">
        <f>IF(ISBLANK(laps_times[[#This Row],[37]]),"DNF",CONCATENATE(RANK(rounds_cum_time[[#This Row],[37]],rounds_cum_time[37],1),"."))</f>
        <v>84.</v>
      </c>
      <c r="AU78" s="130" t="str">
        <f>IF(ISBLANK(laps_times[[#This Row],[38]]),"DNF",CONCATENATE(RANK(rounds_cum_time[[#This Row],[38]],rounds_cum_time[38],1),"."))</f>
        <v>83.</v>
      </c>
      <c r="AV78" s="130" t="str">
        <f>IF(ISBLANK(laps_times[[#This Row],[39]]),"DNF",CONCATENATE(RANK(rounds_cum_time[[#This Row],[39]],rounds_cum_time[39],1),"."))</f>
        <v>83.</v>
      </c>
      <c r="AW78" s="130" t="str">
        <f>IF(ISBLANK(laps_times[[#This Row],[40]]),"DNF",CONCATENATE(RANK(rounds_cum_time[[#This Row],[40]],rounds_cum_time[40],1),"."))</f>
        <v>83.</v>
      </c>
      <c r="AX78" s="130" t="str">
        <f>IF(ISBLANK(laps_times[[#This Row],[41]]),"DNF",CONCATENATE(RANK(rounds_cum_time[[#This Row],[41]],rounds_cum_time[41],1),"."))</f>
        <v>84.</v>
      </c>
      <c r="AY78" s="130" t="str">
        <f>IF(ISBLANK(laps_times[[#This Row],[42]]),"DNF",CONCATENATE(RANK(rounds_cum_time[[#This Row],[42]],rounds_cum_time[42],1),"."))</f>
        <v>84.</v>
      </c>
      <c r="AZ78" s="130" t="str">
        <f>IF(ISBLANK(laps_times[[#This Row],[43]]),"DNF",CONCATENATE(RANK(rounds_cum_time[[#This Row],[43]],rounds_cum_time[43],1),"."))</f>
        <v>84.</v>
      </c>
      <c r="BA78" s="130" t="str">
        <f>IF(ISBLANK(laps_times[[#This Row],[44]]),"DNF",CONCATENATE(RANK(rounds_cum_time[[#This Row],[44]],rounds_cum_time[44],1),"."))</f>
        <v>84.</v>
      </c>
      <c r="BB78" s="130" t="str">
        <f>IF(ISBLANK(laps_times[[#This Row],[45]]),"DNF",CONCATENATE(RANK(rounds_cum_time[[#This Row],[45]],rounds_cum_time[45],1),"."))</f>
        <v>84.</v>
      </c>
      <c r="BC78" s="130" t="str">
        <f>IF(ISBLANK(laps_times[[#This Row],[46]]),"DNF",CONCATENATE(RANK(rounds_cum_time[[#This Row],[46]],rounds_cum_time[46],1),"."))</f>
        <v>82.</v>
      </c>
      <c r="BD78" s="130" t="str">
        <f>IF(ISBLANK(laps_times[[#This Row],[47]]),"DNF",CONCATENATE(RANK(rounds_cum_time[[#This Row],[47]],rounds_cum_time[47],1),"."))</f>
        <v>80.</v>
      </c>
      <c r="BE78" s="130" t="str">
        <f>IF(ISBLANK(laps_times[[#This Row],[48]]),"DNF",CONCATENATE(RANK(rounds_cum_time[[#This Row],[48]],rounds_cum_time[48],1),"."))</f>
        <v>80.</v>
      </c>
      <c r="BF78" s="130" t="str">
        <f>IF(ISBLANK(laps_times[[#This Row],[49]]),"DNF",CONCATENATE(RANK(rounds_cum_time[[#This Row],[49]],rounds_cum_time[49],1),"."))</f>
        <v>80.</v>
      </c>
      <c r="BG78" s="130" t="str">
        <f>IF(ISBLANK(laps_times[[#This Row],[50]]),"DNF",CONCATENATE(RANK(rounds_cum_time[[#This Row],[50]],rounds_cum_time[50],1),"."))</f>
        <v>80.</v>
      </c>
      <c r="BH78" s="130" t="str">
        <f>IF(ISBLANK(laps_times[[#This Row],[51]]),"DNF",CONCATENATE(RANK(rounds_cum_time[[#This Row],[51]],rounds_cum_time[51],1),"."))</f>
        <v>80.</v>
      </c>
      <c r="BI78" s="130" t="str">
        <f>IF(ISBLANK(laps_times[[#This Row],[52]]),"DNF",CONCATENATE(RANK(rounds_cum_time[[#This Row],[52]],rounds_cum_time[52],1),"."))</f>
        <v>79.</v>
      </c>
      <c r="BJ78" s="130" t="str">
        <f>IF(ISBLANK(laps_times[[#This Row],[53]]),"DNF",CONCATENATE(RANK(rounds_cum_time[[#This Row],[53]],rounds_cum_time[53],1),"."))</f>
        <v>79.</v>
      </c>
      <c r="BK78" s="130" t="str">
        <f>IF(ISBLANK(laps_times[[#This Row],[54]]),"DNF",CONCATENATE(RANK(rounds_cum_time[[#This Row],[54]],rounds_cum_time[54],1),"."))</f>
        <v>78.</v>
      </c>
      <c r="BL78" s="130" t="str">
        <f>IF(ISBLANK(laps_times[[#This Row],[55]]),"DNF",CONCATENATE(RANK(rounds_cum_time[[#This Row],[55]],rounds_cum_time[55],1),"."))</f>
        <v>77.</v>
      </c>
      <c r="BM78" s="130" t="str">
        <f>IF(ISBLANK(laps_times[[#This Row],[56]]),"DNF",CONCATENATE(RANK(rounds_cum_time[[#This Row],[56]],rounds_cum_time[56],1),"."))</f>
        <v>77.</v>
      </c>
      <c r="BN78" s="130" t="str">
        <f>IF(ISBLANK(laps_times[[#This Row],[57]]),"DNF",CONCATENATE(RANK(rounds_cum_time[[#This Row],[57]],rounds_cum_time[57],1),"."))</f>
        <v>77.</v>
      </c>
      <c r="BO78" s="130" t="str">
        <f>IF(ISBLANK(laps_times[[#This Row],[58]]),"DNF",CONCATENATE(RANK(rounds_cum_time[[#This Row],[58]],rounds_cum_time[58],1),"."))</f>
        <v>77.</v>
      </c>
      <c r="BP78" s="130" t="str">
        <f>IF(ISBLANK(laps_times[[#This Row],[59]]),"DNF",CONCATENATE(RANK(rounds_cum_time[[#This Row],[59]],rounds_cum_time[59],1),"."))</f>
        <v>76.</v>
      </c>
      <c r="BQ78" s="130" t="str">
        <f>IF(ISBLANK(laps_times[[#This Row],[60]]),"DNF",CONCATENATE(RANK(rounds_cum_time[[#This Row],[60]],rounds_cum_time[60],1),"."))</f>
        <v>76.</v>
      </c>
      <c r="BR78" s="130" t="str">
        <f>IF(ISBLANK(laps_times[[#This Row],[61]]),"DNF",CONCATENATE(RANK(rounds_cum_time[[#This Row],[61]],rounds_cum_time[61],1),"."))</f>
        <v>75.</v>
      </c>
      <c r="BS78" s="130" t="str">
        <f>IF(ISBLANK(laps_times[[#This Row],[62]]),"DNF",CONCATENATE(RANK(rounds_cum_time[[#This Row],[62]],rounds_cum_time[62],1),"."))</f>
        <v>75.</v>
      </c>
      <c r="BT78" s="131" t="str">
        <f>IF(ISBLANK(laps_times[[#This Row],[63]]),"DNF",CONCATENATE(RANK(rounds_cum_time[[#This Row],[63]],rounds_cum_time[63],1),"."))</f>
        <v>75.</v>
      </c>
      <c r="BU78" s="131" t="str">
        <f>IF(ISBLANK(laps_times[[#This Row],[64]]),"DNF",CONCATENATE(RANK(rounds_cum_time[[#This Row],[64]],rounds_cum_time[64],1),"."))</f>
        <v>75.</v>
      </c>
    </row>
    <row r="79" spans="2:73" x14ac:dyDescent="0.2">
      <c r="B79" s="124">
        <f>laps_times[[#This Row],[poř]]</f>
        <v>76</v>
      </c>
      <c r="C79" s="129">
        <f>laps_times[[#This Row],[s.č.]]</f>
        <v>133</v>
      </c>
      <c r="D79" s="125" t="str">
        <f>laps_times[[#This Row],[jméno]]</f>
        <v>Ulma Tomáš</v>
      </c>
      <c r="E79" s="126">
        <f>laps_times[[#This Row],[roč]]</f>
        <v>1964</v>
      </c>
      <c r="F79" s="126" t="str">
        <f>laps_times[[#This Row],[kat]]</f>
        <v>M50</v>
      </c>
      <c r="G79" s="126">
        <f>laps_times[[#This Row],[poř_kat]]</f>
        <v>17</v>
      </c>
      <c r="H79" s="125" t="str">
        <f>IF(ISBLANK(laps_times[[#This Row],[klub]]),"-",laps_times[[#This Row],[klub]])</f>
        <v>-</v>
      </c>
      <c r="I79" s="161">
        <f>laps_times[[#This Row],[celk. čas]]</f>
        <v>0.17565624999999999</v>
      </c>
      <c r="J79" s="130" t="str">
        <f>IF(ISBLANK(laps_times[[#This Row],[1]]),"DNF",CONCATENATE(RANK(rounds_cum_time[[#This Row],[1]],rounds_cum_time[1],1),"."))</f>
        <v>85.</v>
      </c>
      <c r="K79" s="130" t="str">
        <f>IF(ISBLANK(laps_times[[#This Row],[2]]),"DNF",CONCATENATE(RANK(rounds_cum_time[[#This Row],[2]],rounds_cum_time[2],1),"."))</f>
        <v>86.</v>
      </c>
      <c r="L79" s="130" t="str">
        <f>IF(ISBLANK(laps_times[[#This Row],[3]]),"DNF",CONCATENATE(RANK(rounds_cum_time[[#This Row],[3]],rounds_cum_time[3],1),"."))</f>
        <v>87.</v>
      </c>
      <c r="M79" s="130" t="str">
        <f>IF(ISBLANK(laps_times[[#This Row],[4]]),"DNF",CONCATENATE(RANK(rounds_cum_time[[#This Row],[4]],rounds_cum_time[4],1),"."))</f>
        <v>91.</v>
      </c>
      <c r="N79" s="130" t="str">
        <f>IF(ISBLANK(laps_times[[#This Row],[5]]),"DNF",CONCATENATE(RANK(rounds_cum_time[[#This Row],[5]],rounds_cum_time[5],1),"."))</f>
        <v>93.</v>
      </c>
      <c r="O79" s="130" t="str">
        <f>IF(ISBLANK(laps_times[[#This Row],[6]]),"DNF",CONCATENATE(RANK(rounds_cum_time[[#This Row],[6]],rounds_cum_time[6],1),"."))</f>
        <v>93.</v>
      </c>
      <c r="P79" s="130" t="str">
        <f>IF(ISBLANK(laps_times[[#This Row],[7]]),"DNF",CONCATENATE(RANK(rounds_cum_time[[#This Row],[7]],rounds_cum_time[7],1),"."))</f>
        <v>93.</v>
      </c>
      <c r="Q79" s="130" t="str">
        <f>IF(ISBLANK(laps_times[[#This Row],[8]]),"DNF",CONCATENATE(RANK(rounds_cum_time[[#This Row],[8]],rounds_cum_time[8],1),"."))</f>
        <v>93.</v>
      </c>
      <c r="R79" s="130" t="str">
        <f>IF(ISBLANK(laps_times[[#This Row],[9]]),"DNF",CONCATENATE(RANK(rounds_cum_time[[#This Row],[9]],rounds_cum_time[9],1),"."))</f>
        <v>93.</v>
      </c>
      <c r="S79" s="130" t="str">
        <f>IF(ISBLANK(laps_times[[#This Row],[10]]),"DNF",CONCATENATE(RANK(rounds_cum_time[[#This Row],[10]],rounds_cum_time[10],1),"."))</f>
        <v>93.</v>
      </c>
      <c r="T79" s="130" t="str">
        <f>IF(ISBLANK(laps_times[[#This Row],[11]]),"DNF",CONCATENATE(RANK(rounds_cum_time[[#This Row],[11]],rounds_cum_time[11],1),"."))</f>
        <v>94.</v>
      </c>
      <c r="U79" s="130" t="str">
        <f>IF(ISBLANK(laps_times[[#This Row],[12]]),"DNF",CONCATENATE(RANK(rounds_cum_time[[#This Row],[12]],rounds_cum_time[12],1),"."))</f>
        <v>94.</v>
      </c>
      <c r="V79" s="130" t="str">
        <f>IF(ISBLANK(laps_times[[#This Row],[13]]),"DNF",CONCATENATE(RANK(rounds_cum_time[[#This Row],[13]],rounds_cum_time[13],1),"."))</f>
        <v>95.</v>
      </c>
      <c r="W79" s="130" t="str">
        <f>IF(ISBLANK(laps_times[[#This Row],[14]]),"DNF",CONCATENATE(RANK(rounds_cum_time[[#This Row],[14]],rounds_cum_time[14],1),"."))</f>
        <v>96.</v>
      </c>
      <c r="X79" s="130" t="str">
        <f>IF(ISBLANK(laps_times[[#This Row],[15]]),"DNF",CONCATENATE(RANK(rounds_cum_time[[#This Row],[15]],rounds_cum_time[15],1),"."))</f>
        <v>96.</v>
      </c>
      <c r="Y79" s="130" t="str">
        <f>IF(ISBLANK(laps_times[[#This Row],[16]]),"DNF",CONCATENATE(RANK(rounds_cum_time[[#This Row],[16]],rounds_cum_time[16],1),"."))</f>
        <v>96.</v>
      </c>
      <c r="Z79" s="130" t="str">
        <f>IF(ISBLANK(laps_times[[#This Row],[17]]),"DNF",CONCATENATE(RANK(rounds_cum_time[[#This Row],[17]],rounds_cum_time[17],1),"."))</f>
        <v>96.</v>
      </c>
      <c r="AA79" s="130" t="str">
        <f>IF(ISBLANK(laps_times[[#This Row],[18]]),"DNF",CONCATENATE(RANK(rounds_cum_time[[#This Row],[18]],rounds_cum_time[18],1),"."))</f>
        <v>96.</v>
      </c>
      <c r="AB79" s="130" t="str">
        <f>IF(ISBLANK(laps_times[[#This Row],[19]]),"DNF",CONCATENATE(RANK(rounds_cum_time[[#This Row],[19]],rounds_cum_time[19],1),"."))</f>
        <v>96.</v>
      </c>
      <c r="AC79" s="130" t="str">
        <f>IF(ISBLANK(laps_times[[#This Row],[20]]),"DNF",CONCATENATE(RANK(rounds_cum_time[[#This Row],[20]],rounds_cum_time[20],1),"."))</f>
        <v>96.</v>
      </c>
      <c r="AD79" s="130" t="str">
        <f>IF(ISBLANK(laps_times[[#This Row],[21]]),"DNF",CONCATENATE(RANK(rounds_cum_time[[#This Row],[21]],rounds_cum_time[21],1),"."))</f>
        <v>96.</v>
      </c>
      <c r="AE79" s="130" t="str">
        <f>IF(ISBLANK(laps_times[[#This Row],[22]]),"DNF",CONCATENATE(RANK(rounds_cum_time[[#This Row],[22]],rounds_cum_time[22],1),"."))</f>
        <v>96.</v>
      </c>
      <c r="AF79" s="130" t="str">
        <f>IF(ISBLANK(laps_times[[#This Row],[23]]),"DNF",CONCATENATE(RANK(rounds_cum_time[[#This Row],[23]],rounds_cum_time[23],1),"."))</f>
        <v>96.</v>
      </c>
      <c r="AG79" s="130" t="str">
        <f>IF(ISBLANK(laps_times[[#This Row],[24]]),"DNF",CONCATENATE(RANK(rounds_cum_time[[#This Row],[24]],rounds_cum_time[24],1),"."))</f>
        <v>96.</v>
      </c>
      <c r="AH79" s="130" t="str">
        <f>IF(ISBLANK(laps_times[[#This Row],[25]]),"DNF",CONCATENATE(RANK(rounds_cum_time[[#This Row],[25]],rounds_cum_time[25],1),"."))</f>
        <v>95.</v>
      </c>
      <c r="AI79" s="130" t="str">
        <f>IF(ISBLANK(laps_times[[#This Row],[26]]),"DNF",CONCATENATE(RANK(rounds_cum_time[[#This Row],[26]],rounds_cum_time[26],1),"."))</f>
        <v>95.</v>
      </c>
      <c r="AJ79" s="130" t="str">
        <f>IF(ISBLANK(laps_times[[#This Row],[27]]),"DNF",CONCATENATE(RANK(rounds_cum_time[[#This Row],[27]],rounds_cum_time[27],1),"."))</f>
        <v>95.</v>
      </c>
      <c r="AK79" s="130" t="str">
        <f>IF(ISBLANK(laps_times[[#This Row],[28]]),"DNF",CONCATENATE(RANK(rounds_cum_time[[#This Row],[28]],rounds_cum_time[28],1),"."))</f>
        <v>95.</v>
      </c>
      <c r="AL79" s="130" t="str">
        <f>IF(ISBLANK(laps_times[[#This Row],[29]]),"DNF",CONCATENATE(RANK(rounds_cum_time[[#This Row],[29]],rounds_cum_time[29],1),"."))</f>
        <v>95.</v>
      </c>
      <c r="AM79" s="130" t="str">
        <f>IF(ISBLANK(laps_times[[#This Row],[30]]),"DNF",CONCATENATE(RANK(rounds_cum_time[[#This Row],[30]],rounds_cum_time[30],1),"."))</f>
        <v>95.</v>
      </c>
      <c r="AN79" s="130" t="str">
        <f>IF(ISBLANK(laps_times[[#This Row],[31]]),"DNF",CONCATENATE(RANK(rounds_cum_time[[#This Row],[31]],rounds_cum_time[31],1),"."))</f>
        <v>95.</v>
      </c>
      <c r="AO79" s="130" t="str">
        <f>IF(ISBLANK(laps_times[[#This Row],[32]]),"DNF",CONCATENATE(RANK(rounds_cum_time[[#This Row],[32]],rounds_cum_time[32],1),"."))</f>
        <v>95.</v>
      </c>
      <c r="AP79" s="130" t="str">
        <f>IF(ISBLANK(laps_times[[#This Row],[33]]),"DNF",CONCATENATE(RANK(rounds_cum_time[[#This Row],[33]],rounds_cum_time[33],1),"."))</f>
        <v>94.</v>
      </c>
      <c r="AQ79" s="130" t="str">
        <f>IF(ISBLANK(laps_times[[#This Row],[34]]),"DNF",CONCATENATE(RANK(rounds_cum_time[[#This Row],[34]],rounds_cum_time[34],1),"."))</f>
        <v>95.</v>
      </c>
      <c r="AR79" s="130" t="str">
        <f>IF(ISBLANK(laps_times[[#This Row],[35]]),"DNF",CONCATENATE(RANK(rounds_cum_time[[#This Row],[35]],rounds_cum_time[35],1),"."))</f>
        <v>95.</v>
      </c>
      <c r="AS79" s="130" t="str">
        <f>IF(ISBLANK(laps_times[[#This Row],[36]]),"DNF",CONCATENATE(RANK(rounds_cum_time[[#This Row],[36]],rounds_cum_time[36],1),"."))</f>
        <v>93.</v>
      </c>
      <c r="AT79" s="130" t="str">
        <f>IF(ISBLANK(laps_times[[#This Row],[37]]),"DNF",CONCATENATE(RANK(rounds_cum_time[[#This Row],[37]],rounds_cum_time[37],1),"."))</f>
        <v>92.</v>
      </c>
      <c r="AU79" s="130" t="str">
        <f>IF(ISBLANK(laps_times[[#This Row],[38]]),"DNF",CONCATENATE(RANK(rounds_cum_time[[#This Row],[38]],rounds_cum_time[38],1),"."))</f>
        <v>91.</v>
      </c>
      <c r="AV79" s="130" t="str">
        <f>IF(ISBLANK(laps_times[[#This Row],[39]]),"DNF",CONCATENATE(RANK(rounds_cum_time[[#This Row],[39]],rounds_cum_time[39],1),"."))</f>
        <v>91.</v>
      </c>
      <c r="AW79" s="130" t="str">
        <f>IF(ISBLANK(laps_times[[#This Row],[40]]),"DNF",CONCATENATE(RANK(rounds_cum_time[[#This Row],[40]],rounds_cum_time[40],1),"."))</f>
        <v>91.</v>
      </c>
      <c r="AX79" s="130" t="str">
        <f>IF(ISBLANK(laps_times[[#This Row],[41]]),"DNF",CONCATENATE(RANK(rounds_cum_time[[#This Row],[41]],rounds_cum_time[41],1),"."))</f>
        <v>91.</v>
      </c>
      <c r="AY79" s="130" t="str">
        <f>IF(ISBLANK(laps_times[[#This Row],[42]]),"DNF",CONCATENATE(RANK(rounds_cum_time[[#This Row],[42]],rounds_cum_time[42],1),"."))</f>
        <v>91.</v>
      </c>
      <c r="AZ79" s="130" t="str">
        <f>IF(ISBLANK(laps_times[[#This Row],[43]]),"DNF",CONCATENATE(RANK(rounds_cum_time[[#This Row],[43]],rounds_cum_time[43],1),"."))</f>
        <v>91.</v>
      </c>
      <c r="BA79" s="130" t="str">
        <f>IF(ISBLANK(laps_times[[#This Row],[44]]),"DNF",CONCATENATE(RANK(rounds_cum_time[[#This Row],[44]],rounds_cum_time[44],1),"."))</f>
        <v>91.</v>
      </c>
      <c r="BB79" s="130" t="str">
        <f>IF(ISBLANK(laps_times[[#This Row],[45]]),"DNF",CONCATENATE(RANK(rounds_cum_time[[#This Row],[45]],rounds_cum_time[45],1),"."))</f>
        <v>91.</v>
      </c>
      <c r="BC79" s="130" t="str">
        <f>IF(ISBLANK(laps_times[[#This Row],[46]]),"DNF",CONCATENATE(RANK(rounds_cum_time[[#This Row],[46]],rounds_cum_time[46],1),"."))</f>
        <v>90.</v>
      </c>
      <c r="BD79" s="130" t="str">
        <f>IF(ISBLANK(laps_times[[#This Row],[47]]),"DNF",CONCATENATE(RANK(rounds_cum_time[[#This Row],[47]],rounds_cum_time[47],1),"."))</f>
        <v>89.</v>
      </c>
      <c r="BE79" s="130" t="str">
        <f>IF(ISBLANK(laps_times[[#This Row],[48]]),"DNF",CONCATENATE(RANK(rounds_cum_time[[#This Row],[48]],rounds_cum_time[48],1),"."))</f>
        <v>88.</v>
      </c>
      <c r="BF79" s="130" t="str">
        <f>IF(ISBLANK(laps_times[[#This Row],[49]]),"DNF",CONCATENATE(RANK(rounds_cum_time[[#This Row],[49]],rounds_cum_time[49],1),"."))</f>
        <v>87.</v>
      </c>
      <c r="BG79" s="130" t="str">
        <f>IF(ISBLANK(laps_times[[#This Row],[50]]),"DNF",CONCATENATE(RANK(rounds_cum_time[[#This Row],[50]],rounds_cum_time[50],1),"."))</f>
        <v>85.</v>
      </c>
      <c r="BH79" s="130" t="str">
        <f>IF(ISBLANK(laps_times[[#This Row],[51]]),"DNF",CONCATENATE(RANK(rounds_cum_time[[#This Row],[51]],rounds_cum_time[51],1),"."))</f>
        <v>84.</v>
      </c>
      <c r="BI79" s="130" t="str">
        <f>IF(ISBLANK(laps_times[[#This Row],[52]]),"DNF",CONCATENATE(RANK(rounds_cum_time[[#This Row],[52]],rounds_cum_time[52],1),"."))</f>
        <v>83.</v>
      </c>
      <c r="BJ79" s="130" t="str">
        <f>IF(ISBLANK(laps_times[[#This Row],[53]]),"DNF",CONCATENATE(RANK(rounds_cum_time[[#This Row],[53]],rounds_cum_time[53],1),"."))</f>
        <v>83.</v>
      </c>
      <c r="BK79" s="130" t="str">
        <f>IF(ISBLANK(laps_times[[#This Row],[54]]),"DNF",CONCATENATE(RANK(rounds_cum_time[[#This Row],[54]],rounds_cum_time[54],1),"."))</f>
        <v>83.</v>
      </c>
      <c r="BL79" s="130" t="str">
        <f>IF(ISBLANK(laps_times[[#This Row],[55]]),"DNF",CONCATENATE(RANK(rounds_cum_time[[#This Row],[55]],rounds_cum_time[55],1),"."))</f>
        <v>83.</v>
      </c>
      <c r="BM79" s="130" t="str">
        <f>IF(ISBLANK(laps_times[[#This Row],[56]]),"DNF",CONCATENATE(RANK(rounds_cum_time[[#This Row],[56]],rounds_cum_time[56],1),"."))</f>
        <v>83.</v>
      </c>
      <c r="BN79" s="130" t="str">
        <f>IF(ISBLANK(laps_times[[#This Row],[57]]),"DNF",CONCATENATE(RANK(rounds_cum_time[[#This Row],[57]],rounds_cum_time[57],1),"."))</f>
        <v>83.</v>
      </c>
      <c r="BO79" s="130" t="str">
        <f>IF(ISBLANK(laps_times[[#This Row],[58]]),"DNF",CONCATENATE(RANK(rounds_cum_time[[#This Row],[58]],rounds_cum_time[58],1),"."))</f>
        <v>79.</v>
      </c>
      <c r="BP79" s="130" t="str">
        <f>IF(ISBLANK(laps_times[[#This Row],[59]]),"DNF",CONCATENATE(RANK(rounds_cum_time[[#This Row],[59]],rounds_cum_time[59],1),"."))</f>
        <v>79.</v>
      </c>
      <c r="BQ79" s="130" t="str">
        <f>IF(ISBLANK(laps_times[[#This Row],[60]]),"DNF",CONCATENATE(RANK(rounds_cum_time[[#This Row],[60]],rounds_cum_time[60],1),"."))</f>
        <v>78.</v>
      </c>
      <c r="BR79" s="130" t="str">
        <f>IF(ISBLANK(laps_times[[#This Row],[61]]),"DNF",CONCATENATE(RANK(rounds_cum_time[[#This Row],[61]],rounds_cum_time[61],1),"."))</f>
        <v>77.</v>
      </c>
      <c r="BS79" s="130" t="str">
        <f>IF(ISBLANK(laps_times[[#This Row],[62]]),"DNF",CONCATENATE(RANK(rounds_cum_time[[#This Row],[62]],rounds_cum_time[62],1),"."))</f>
        <v>77.</v>
      </c>
      <c r="BT79" s="131" t="str">
        <f>IF(ISBLANK(laps_times[[#This Row],[63]]),"DNF",CONCATENATE(RANK(rounds_cum_time[[#This Row],[63]],rounds_cum_time[63],1),"."))</f>
        <v>77.</v>
      </c>
      <c r="BU79" s="131" t="str">
        <f>IF(ISBLANK(laps_times[[#This Row],[64]]),"DNF",CONCATENATE(RANK(rounds_cum_time[[#This Row],[64]],rounds_cum_time[64],1),"."))</f>
        <v>76.</v>
      </c>
    </row>
    <row r="80" spans="2:73" x14ac:dyDescent="0.2">
      <c r="B80" s="124">
        <f>laps_times[[#This Row],[poř]]</f>
        <v>77</v>
      </c>
      <c r="C80" s="129">
        <f>laps_times[[#This Row],[s.č.]]</f>
        <v>49</v>
      </c>
      <c r="D80" s="125" t="str">
        <f>laps_times[[#This Row],[jméno]]</f>
        <v>Klíma Petr</v>
      </c>
      <c r="E80" s="126">
        <f>laps_times[[#This Row],[roč]]</f>
        <v>1996</v>
      </c>
      <c r="F80" s="126" t="str">
        <f>laps_times[[#This Row],[kat]]</f>
        <v>M20</v>
      </c>
      <c r="G80" s="126">
        <f>laps_times[[#This Row],[poř_kat]]</f>
        <v>3</v>
      </c>
      <c r="H80" s="125" t="str">
        <f>IF(ISBLANK(laps_times[[#This Row],[klub]]),"-",laps_times[[#This Row],[klub]])</f>
        <v>-</v>
      </c>
      <c r="I80" s="161">
        <f>laps_times[[#This Row],[celk. čas]]</f>
        <v>0.17602430555555557</v>
      </c>
      <c r="J80" s="130" t="str">
        <f>IF(ISBLANK(laps_times[[#This Row],[1]]),"DNF",CONCATENATE(RANK(rounds_cum_time[[#This Row],[1]],rounds_cum_time[1],1),"."))</f>
        <v>55.</v>
      </c>
      <c r="K80" s="130" t="str">
        <f>IF(ISBLANK(laps_times[[#This Row],[2]]),"DNF",CONCATENATE(RANK(rounds_cum_time[[#This Row],[2]],rounds_cum_time[2],1),"."))</f>
        <v>54.</v>
      </c>
      <c r="L80" s="130" t="str">
        <f>IF(ISBLANK(laps_times[[#This Row],[3]]),"DNF",CONCATENATE(RANK(rounds_cum_time[[#This Row],[3]],rounds_cum_time[3],1),"."))</f>
        <v>55.</v>
      </c>
      <c r="M80" s="130" t="str">
        <f>IF(ISBLANK(laps_times[[#This Row],[4]]),"DNF",CONCATENATE(RANK(rounds_cum_time[[#This Row],[4]],rounds_cum_time[4],1),"."))</f>
        <v>56.</v>
      </c>
      <c r="N80" s="130" t="str">
        <f>IF(ISBLANK(laps_times[[#This Row],[5]]),"DNF",CONCATENATE(RANK(rounds_cum_time[[#This Row],[5]],rounds_cum_time[5],1),"."))</f>
        <v>57.</v>
      </c>
      <c r="O80" s="130" t="str">
        <f>IF(ISBLANK(laps_times[[#This Row],[6]]),"DNF",CONCATENATE(RANK(rounds_cum_time[[#This Row],[6]],rounds_cum_time[6],1),"."))</f>
        <v>57.</v>
      </c>
      <c r="P80" s="130" t="str">
        <f>IF(ISBLANK(laps_times[[#This Row],[7]]),"DNF",CONCATENATE(RANK(rounds_cum_time[[#This Row],[7]],rounds_cum_time[7],1),"."))</f>
        <v>61.</v>
      </c>
      <c r="Q80" s="130" t="str">
        <f>IF(ISBLANK(laps_times[[#This Row],[8]]),"DNF",CONCATENATE(RANK(rounds_cum_time[[#This Row],[8]],rounds_cum_time[8],1),"."))</f>
        <v>63.</v>
      </c>
      <c r="R80" s="130" t="str">
        <f>IF(ISBLANK(laps_times[[#This Row],[9]]),"DNF",CONCATENATE(RANK(rounds_cum_time[[#This Row],[9]],rounds_cum_time[9],1),"."))</f>
        <v>63.</v>
      </c>
      <c r="S80" s="130" t="str">
        <f>IF(ISBLANK(laps_times[[#This Row],[10]]),"DNF",CONCATENATE(RANK(rounds_cum_time[[#This Row],[10]],rounds_cum_time[10],1),"."))</f>
        <v>61.</v>
      </c>
      <c r="T80" s="130" t="str">
        <f>IF(ISBLANK(laps_times[[#This Row],[11]]),"DNF",CONCATENATE(RANK(rounds_cum_time[[#This Row],[11]],rounds_cum_time[11],1),"."))</f>
        <v>59.</v>
      </c>
      <c r="U80" s="130" t="str">
        <f>IF(ISBLANK(laps_times[[#This Row],[12]]),"DNF",CONCATENATE(RANK(rounds_cum_time[[#This Row],[12]],rounds_cum_time[12],1),"."))</f>
        <v>58.</v>
      </c>
      <c r="V80" s="130" t="str">
        <f>IF(ISBLANK(laps_times[[#This Row],[13]]),"DNF",CONCATENATE(RANK(rounds_cum_time[[#This Row],[13]],rounds_cum_time[13],1),"."))</f>
        <v>58.</v>
      </c>
      <c r="W80" s="130" t="str">
        <f>IF(ISBLANK(laps_times[[#This Row],[14]]),"DNF",CONCATENATE(RANK(rounds_cum_time[[#This Row],[14]],rounds_cum_time[14],1),"."))</f>
        <v>58.</v>
      </c>
      <c r="X80" s="130" t="str">
        <f>IF(ISBLANK(laps_times[[#This Row],[15]]),"DNF",CONCATENATE(RANK(rounds_cum_time[[#This Row],[15]],rounds_cum_time[15],1),"."))</f>
        <v>66.</v>
      </c>
      <c r="Y80" s="130" t="str">
        <f>IF(ISBLANK(laps_times[[#This Row],[16]]),"DNF",CONCATENATE(RANK(rounds_cum_time[[#This Row],[16]],rounds_cum_time[16],1),"."))</f>
        <v>81.</v>
      </c>
      <c r="Z80" s="130" t="str">
        <f>IF(ISBLANK(laps_times[[#This Row],[17]]),"DNF",CONCATENATE(RANK(rounds_cum_time[[#This Row],[17]],rounds_cum_time[17],1),"."))</f>
        <v>81.</v>
      </c>
      <c r="AA80" s="130" t="str">
        <f>IF(ISBLANK(laps_times[[#This Row],[18]]),"DNF",CONCATENATE(RANK(rounds_cum_time[[#This Row],[18]],rounds_cum_time[18],1),"."))</f>
        <v>81.</v>
      </c>
      <c r="AB80" s="130" t="str">
        <f>IF(ISBLANK(laps_times[[#This Row],[19]]),"DNF",CONCATENATE(RANK(rounds_cum_time[[#This Row],[19]],rounds_cum_time[19],1),"."))</f>
        <v>79.</v>
      </c>
      <c r="AC80" s="130" t="str">
        <f>IF(ISBLANK(laps_times[[#This Row],[20]]),"DNF",CONCATENATE(RANK(rounds_cum_time[[#This Row],[20]],rounds_cum_time[20],1),"."))</f>
        <v>77.</v>
      </c>
      <c r="AD80" s="130" t="str">
        <f>IF(ISBLANK(laps_times[[#This Row],[21]]),"DNF",CONCATENATE(RANK(rounds_cum_time[[#This Row],[21]],rounds_cum_time[21],1),"."))</f>
        <v>77.</v>
      </c>
      <c r="AE80" s="130" t="str">
        <f>IF(ISBLANK(laps_times[[#This Row],[22]]),"DNF",CONCATENATE(RANK(rounds_cum_time[[#This Row],[22]],rounds_cum_time[22],1),"."))</f>
        <v>77.</v>
      </c>
      <c r="AF80" s="130" t="str">
        <f>IF(ISBLANK(laps_times[[#This Row],[23]]),"DNF",CONCATENATE(RANK(rounds_cum_time[[#This Row],[23]],rounds_cum_time[23],1),"."))</f>
        <v>77.</v>
      </c>
      <c r="AG80" s="130" t="str">
        <f>IF(ISBLANK(laps_times[[#This Row],[24]]),"DNF",CONCATENATE(RANK(rounds_cum_time[[#This Row],[24]],rounds_cum_time[24],1),"."))</f>
        <v>77.</v>
      </c>
      <c r="AH80" s="130" t="str">
        <f>IF(ISBLANK(laps_times[[#This Row],[25]]),"DNF",CONCATENATE(RANK(rounds_cum_time[[#This Row],[25]],rounds_cum_time[25],1),"."))</f>
        <v>75.</v>
      </c>
      <c r="AI80" s="130" t="str">
        <f>IF(ISBLANK(laps_times[[#This Row],[26]]),"DNF",CONCATENATE(RANK(rounds_cum_time[[#This Row],[26]],rounds_cum_time[26],1),"."))</f>
        <v>74.</v>
      </c>
      <c r="AJ80" s="130" t="str">
        <f>IF(ISBLANK(laps_times[[#This Row],[27]]),"DNF",CONCATENATE(RANK(rounds_cum_time[[#This Row],[27]],rounds_cum_time[27],1),"."))</f>
        <v>74.</v>
      </c>
      <c r="AK80" s="130" t="str">
        <f>IF(ISBLANK(laps_times[[#This Row],[28]]),"DNF",CONCATENATE(RANK(rounds_cum_time[[#This Row],[28]],rounds_cum_time[28],1),"."))</f>
        <v>74.</v>
      </c>
      <c r="AL80" s="130" t="str">
        <f>IF(ISBLANK(laps_times[[#This Row],[29]]),"DNF",CONCATENATE(RANK(rounds_cum_time[[#This Row],[29]],rounds_cum_time[29],1),"."))</f>
        <v>74.</v>
      </c>
      <c r="AM80" s="130" t="str">
        <f>IF(ISBLANK(laps_times[[#This Row],[30]]),"DNF",CONCATENATE(RANK(rounds_cum_time[[#This Row],[30]],rounds_cum_time[30],1),"."))</f>
        <v>74.</v>
      </c>
      <c r="AN80" s="130" t="str">
        <f>IF(ISBLANK(laps_times[[#This Row],[31]]),"DNF",CONCATENATE(RANK(rounds_cum_time[[#This Row],[31]],rounds_cum_time[31],1),"."))</f>
        <v>73.</v>
      </c>
      <c r="AO80" s="130" t="str">
        <f>IF(ISBLANK(laps_times[[#This Row],[32]]),"DNF",CONCATENATE(RANK(rounds_cum_time[[#This Row],[32]],rounds_cum_time[32],1),"."))</f>
        <v>75.</v>
      </c>
      <c r="AP80" s="130" t="str">
        <f>IF(ISBLANK(laps_times[[#This Row],[33]]),"DNF",CONCATENATE(RANK(rounds_cum_time[[#This Row],[33]],rounds_cum_time[33],1),"."))</f>
        <v>75.</v>
      </c>
      <c r="AQ80" s="130" t="str">
        <f>IF(ISBLANK(laps_times[[#This Row],[34]]),"DNF",CONCATENATE(RANK(rounds_cum_time[[#This Row],[34]],rounds_cum_time[34],1),"."))</f>
        <v>75.</v>
      </c>
      <c r="AR80" s="130" t="str">
        <f>IF(ISBLANK(laps_times[[#This Row],[35]]),"DNF",CONCATENATE(RANK(rounds_cum_time[[#This Row],[35]],rounds_cum_time[35],1),"."))</f>
        <v>75.</v>
      </c>
      <c r="AS80" s="130" t="str">
        <f>IF(ISBLANK(laps_times[[#This Row],[36]]),"DNF",CONCATENATE(RANK(rounds_cum_time[[#This Row],[36]],rounds_cum_time[36],1),"."))</f>
        <v>75.</v>
      </c>
      <c r="AT80" s="130" t="str">
        <f>IF(ISBLANK(laps_times[[#This Row],[37]]),"DNF",CONCATENATE(RANK(rounds_cum_time[[#This Row],[37]],rounds_cum_time[37],1),"."))</f>
        <v>76.</v>
      </c>
      <c r="AU80" s="130" t="str">
        <f>IF(ISBLANK(laps_times[[#This Row],[38]]),"DNF",CONCATENATE(RANK(rounds_cum_time[[#This Row],[38]],rounds_cum_time[38],1),"."))</f>
        <v>77.</v>
      </c>
      <c r="AV80" s="130" t="str">
        <f>IF(ISBLANK(laps_times[[#This Row],[39]]),"DNF",CONCATENATE(RANK(rounds_cum_time[[#This Row],[39]],rounds_cum_time[39],1),"."))</f>
        <v>78.</v>
      </c>
      <c r="AW80" s="130" t="str">
        <f>IF(ISBLANK(laps_times[[#This Row],[40]]),"DNF",CONCATENATE(RANK(rounds_cum_time[[#This Row],[40]],rounds_cum_time[40],1),"."))</f>
        <v>77.</v>
      </c>
      <c r="AX80" s="130" t="str">
        <f>IF(ISBLANK(laps_times[[#This Row],[41]]),"DNF",CONCATENATE(RANK(rounds_cum_time[[#This Row],[41]],rounds_cum_time[41],1),"."))</f>
        <v>77.</v>
      </c>
      <c r="AY80" s="130" t="str">
        <f>IF(ISBLANK(laps_times[[#This Row],[42]]),"DNF",CONCATENATE(RANK(rounds_cum_time[[#This Row],[42]],rounds_cum_time[42],1),"."))</f>
        <v>77.</v>
      </c>
      <c r="AZ80" s="130" t="str">
        <f>IF(ISBLANK(laps_times[[#This Row],[43]]),"DNF",CONCATENATE(RANK(rounds_cum_time[[#This Row],[43]],rounds_cum_time[43],1),"."))</f>
        <v>75.</v>
      </c>
      <c r="BA80" s="130" t="str">
        <f>IF(ISBLANK(laps_times[[#This Row],[44]]),"DNF",CONCATENATE(RANK(rounds_cum_time[[#This Row],[44]],rounds_cum_time[44],1),"."))</f>
        <v>75.</v>
      </c>
      <c r="BB80" s="130" t="str">
        <f>IF(ISBLANK(laps_times[[#This Row],[45]]),"DNF",CONCATENATE(RANK(rounds_cum_time[[#This Row],[45]],rounds_cum_time[45],1),"."))</f>
        <v>75.</v>
      </c>
      <c r="BC80" s="130" t="str">
        <f>IF(ISBLANK(laps_times[[#This Row],[46]]),"DNF",CONCATENATE(RANK(rounds_cum_time[[#This Row],[46]],rounds_cum_time[46],1),"."))</f>
        <v>76.</v>
      </c>
      <c r="BD80" s="130" t="str">
        <f>IF(ISBLANK(laps_times[[#This Row],[47]]),"DNF",CONCATENATE(RANK(rounds_cum_time[[#This Row],[47]],rounds_cum_time[47],1),"."))</f>
        <v>75.</v>
      </c>
      <c r="BE80" s="130" t="str">
        <f>IF(ISBLANK(laps_times[[#This Row],[48]]),"DNF",CONCATENATE(RANK(rounds_cum_time[[#This Row],[48]],rounds_cum_time[48],1),"."))</f>
        <v>75.</v>
      </c>
      <c r="BF80" s="130" t="str">
        <f>IF(ISBLANK(laps_times[[#This Row],[49]]),"DNF",CONCATENATE(RANK(rounds_cum_time[[#This Row],[49]],rounds_cum_time[49],1),"."))</f>
        <v>75.</v>
      </c>
      <c r="BG80" s="130" t="str">
        <f>IF(ISBLANK(laps_times[[#This Row],[50]]),"DNF",CONCATENATE(RANK(rounds_cum_time[[#This Row],[50]],rounds_cum_time[50],1),"."))</f>
        <v>75.</v>
      </c>
      <c r="BH80" s="130" t="str">
        <f>IF(ISBLANK(laps_times[[#This Row],[51]]),"DNF",CONCATENATE(RANK(rounds_cum_time[[#This Row],[51]],rounds_cum_time[51],1),"."))</f>
        <v>76.</v>
      </c>
      <c r="BI80" s="130" t="str">
        <f>IF(ISBLANK(laps_times[[#This Row],[52]]),"DNF",CONCATENATE(RANK(rounds_cum_time[[#This Row],[52]],rounds_cum_time[52],1),"."))</f>
        <v>76.</v>
      </c>
      <c r="BJ80" s="130" t="str">
        <f>IF(ISBLANK(laps_times[[#This Row],[53]]),"DNF",CONCATENATE(RANK(rounds_cum_time[[#This Row],[53]],rounds_cum_time[53],1),"."))</f>
        <v>76.</v>
      </c>
      <c r="BK80" s="130" t="str">
        <f>IF(ISBLANK(laps_times[[#This Row],[54]]),"DNF",CONCATENATE(RANK(rounds_cum_time[[#This Row],[54]],rounds_cum_time[54],1),"."))</f>
        <v>75.</v>
      </c>
      <c r="BL80" s="130" t="str">
        <f>IF(ISBLANK(laps_times[[#This Row],[55]]),"DNF",CONCATENATE(RANK(rounds_cum_time[[#This Row],[55]],rounds_cum_time[55],1),"."))</f>
        <v>75.</v>
      </c>
      <c r="BM80" s="130" t="str">
        <f>IF(ISBLANK(laps_times[[#This Row],[56]]),"DNF",CONCATENATE(RANK(rounds_cum_time[[#This Row],[56]],rounds_cum_time[56],1),"."))</f>
        <v>75.</v>
      </c>
      <c r="BN80" s="130" t="str">
        <f>IF(ISBLANK(laps_times[[#This Row],[57]]),"DNF",CONCATENATE(RANK(rounds_cum_time[[#This Row],[57]],rounds_cum_time[57],1),"."))</f>
        <v>74.</v>
      </c>
      <c r="BO80" s="130" t="str">
        <f>IF(ISBLANK(laps_times[[#This Row],[58]]),"DNF",CONCATENATE(RANK(rounds_cum_time[[#This Row],[58]],rounds_cum_time[58],1),"."))</f>
        <v>75.</v>
      </c>
      <c r="BP80" s="130" t="str">
        <f>IF(ISBLANK(laps_times[[#This Row],[59]]),"DNF",CONCATENATE(RANK(rounds_cum_time[[#This Row],[59]],rounds_cum_time[59],1),"."))</f>
        <v>75.</v>
      </c>
      <c r="BQ80" s="130" t="str">
        <f>IF(ISBLANK(laps_times[[#This Row],[60]]),"DNF",CONCATENATE(RANK(rounds_cum_time[[#This Row],[60]],rounds_cum_time[60],1),"."))</f>
        <v>75.</v>
      </c>
      <c r="BR80" s="130" t="str">
        <f>IF(ISBLANK(laps_times[[#This Row],[61]]),"DNF",CONCATENATE(RANK(rounds_cum_time[[#This Row],[61]],rounds_cum_time[61],1),"."))</f>
        <v>76.</v>
      </c>
      <c r="BS80" s="130" t="str">
        <f>IF(ISBLANK(laps_times[[#This Row],[62]]),"DNF",CONCATENATE(RANK(rounds_cum_time[[#This Row],[62]],rounds_cum_time[62],1),"."))</f>
        <v>76.</v>
      </c>
      <c r="BT80" s="131" t="str">
        <f>IF(ISBLANK(laps_times[[#This Row],[63]]),"DNF",CONCATENATE(RANK(rounds_cum_time[[#This Row],[63]],rounds_cum_time[63],1),"."))</f>
        <v>76.</v>
      </c>
      <c r="BU80" s="131" t="str">
        <f>IF(ISBLANK(laps_times[[#This Row],[64]]),"DNF",CONCATENATE(RANK(rounds_cum_time[[#This Row],[64]],rounds_cum_time[64],1),"."))</f>
        <v>77.</v>
      </c>
    </row>
    <row r="81" spans="2:73" x14ac:dyDescent="0.2">
      <c r="B81" s="124">
        <f>laps_times[[#This Row],[poř]]</f>
        <v>78</v>
      </c>
      <c r="C81" s="129">
        <f>laps_times[[#This Row],[s.č.]]</f>
        <v>77</v>
      </c>
      <c r="D81" s="125" t="str">
        <f>laps_times[[#This Row],[jméno]]</f>
        <v>Vlčková Kateřina</v>
      </c>
      <c r="E81" s="126">
        <f>laps_times[[#This Row],[roč]]</f>
        <v>1977</v>
      </c>
      <c r="F81" s="126" t="str">
        <f>laps_times[[#This Row],[kat]]</f>
        <v>Z2</v>
      </c>
      <c r="G81" s="126">
        <f>laps_times[[#This Row],[poř_kat]]</f>
        <v>5</v>
      </c>
      <c r="H81" s="125" t="str">
        <f>IF(ISBLANK(laps_times[[#This Row],[klub]]),"-",laps_times[[#This Row],[klub]])</f>
        <v>BezvaÚči</v>
      </c>
      <c r="I81" s="161">
        <f>laps_times[[#This Row],[celk. čas]]</f>
        <v>0.17650462962962962</v>
      </c>
      <c r="J81" s="130" t="str">
        <f>IF(ISBLANK(laps_times[[#This Row],[1]]),"DNF",CONCATENATE(RANK(rounds_cum_time[[#This Row],[1]],rounds_cum_time[1],1),"."))</f>
        <v>83.</v>
      </c>
      <c r="K81" s="130" t="str">
        <f>IF(ISBLANK(laps_times[[#This Row],[2]]),"DNF",CONCATENATE(RANK(rounds_cum_time[[#This Row],[2]],rounds_cum_time[2],1),"."))</f>
        <v>79.</v>
      </c>
      <c r="L81" s="130" t="str">
        <f>IF(ISBLANK(laps_times[[#This Row],[3]]),"DNF",CONCATENATE(RANK(rounds_cum_time[[#This Row],[3]],rounds_cum_time[3],1),"."))</f>
        <v>76.</v>
      </c>
      <c r="M81" s="130" t="str">
        <f>IF(ISBLANK(laps_times[[#This Row],[4]]),"DNF",CONCATENATE(RANK(rounds_cum_time[[#This Row],[4]],rounds_cum_time[4],1),"."))</f>
        <v>74.</v>
      </c>
      <c r="N81" s="130" t="str">
        <f>IF(ISBLANK(laps_times[[#This Row],[5]]),"DNF",CONCATENATE(RANK(rounds_cum_time[[#This Row],[5]],rounds_cum_time[5],1),"."))</f>
        <v>74.</v>
      </c>
      <c r="O81" s="130" t="str">
        <f>IF(ISBLANK(laps_times[[#This Row],[6]]),"DNF",CONCATENATE(RANK(rounds_cum_time[[#This Row],[6]],rounds_cum_time[6],1),"."))</f>
        <v>75.</v>
      </c>
      <c r="P81" s="130" t="str">
        <f>IF(ISBLANK(laps_times[[#This Row],[7]]),"DNF",CONCATENATE(RANK(rounds_cum_time[[#This Row],[7]],rounds_cum_time[7],1),"."))</f>
        <v>75.</v>
      </c>
      <c r="Q81" s="130" t="str">
        <f>IF(ISBLANK(laps_times[[#This Row],[8]]),"DNF",CONCATENATE(RANK(rounds_cum_time[[#This Row],[8]],rounds_cum_time[8],1),"."))</f>
        <v>75.</v>
      </c>
      <c r="R81" s="130" t="str">
        <f>IF(ISBLANK(laps_times[[#This Row],[9]]),"DNF",CONCATENATE(RANK(rounds_cum_time[[#This Row],[9]],rounds_cum_time[9],1),"."))</f>
        <v>77.</v>
      </c>
      <c r="S81" s="130" t="str">
        <f>IF(ISBLANK(laps_times[[#This Row],[10]]),"DNF",CONCATENATE(RANK(rounds_cum_time[[#This Row],[10]],rounds_cum_time[10],1),"."))</f>
        <v>78.</v>
      </c>
      <c r="T81" s="130" t="str">
        <f>IF(ISBLANK(laps_times[[#This Row],[11]]),"DNF",CONCATENATE(RANK(rounds_cum_time[[#This Row],[11]],rounds_cum_time[11],1),"."))</f>
        <v>78.</v>
      </c>
      <c r="U81" s="130" t="str">
        <f>IF(ISBLANK(laps_times[[#This Row],[12]]),"DNF",CONCATENATE(RANK(rounds_cum_time[[#This Row],[12]],rounds_cum_time[12],1),"."))</f>
        <v>78.</v>
      </c>
      <c r="V81" s="130" t="str">
        <f>IF(ISBLANK(laps_times[[#This Row],[13]]),"DNF",CONCATENATE(RANK(rounds_cum_time[[#This Row],[13]],rounds_cum_time[13],1),"."))</f>
        <v>78.</v>
      </c>
      <c r="W81" s="130" t="str">
        <f>IF(ISBLANK(laps_times[[#This Row],[14]]),"DNF",CONCATENATE(RANK(rounds_cum_time[[#This Row],[14]],rounds_cum_time[14],1),"."))</f>
        <v>79.</v>
      </c>
      <c r="X81" s="130" t="str">
        <f>IF(ISBLANK(laps_times[[#This Row],[15]]),"DNF",CONCATENATE(RANK(rounds_cum_time[[#This Row],[15]],rounds_cum_time[15],1),"."))</f>
        <v>80.</v>
      </c>
      <c r="Y81" s="130" t="str">
        <f>IF(ISBLANK(laps_times[[#This Row],[16]]),"DNF",CONCATENATE(RANK(rounds_cum_time[[#This Row],[16]],rounds_cum_time[16],1),"."))</f>
        <v>79.</v>
      </c>
      <c r="Z81" s="130" t="str">
        <f>IF(ISBLANK(laps_times[[#This Row],[17]]),"DNF",CONCATENATE(RANK(rounds_cum_time[[#This Row],[17]],rounds_cum_time[17],1),"."))</f>
        <v>80.</v>
      </c>
      <c r="AA81" s="130" t="str">
        <f>IF(ISBLANK(laps_times[[#This Row],[18]]),"DNF",CONCATENATE(RANK(rounds_cum_time[[#This Row],[18]],rounds_cum_time[18],1),"."))</f>
        <v>80.</v>
      </c>
      <c r="AB81" s="130" t="str">
        <f>IF(ISBLANK(laps_times[[#This Row],[19]]),"DNF",CONCATENATE(RANK(rounds_cum_time[[#This Row],[19]],rounds_cum_time[19],1),"."))</f>
        <v>81.</v>
      </c>
      <c r="AC81" s="130" t="str">
        <f>IF(ISBLANK(laps_times[[#This Row],[20]]),"DNF",CONCATENATE(RANK(rounds_cum_time[[#This Row],[20]],rounds_cum_time[20],1),"."))</f>
        <v>81.</v>
      </c>
      <c r="AD81" s="130" t="str">
        <f>IF(ISBLANK(laps_times[[#This Row],[21]]),"DNF",CONCATENATE(RANK(rounds_cum_time[[#This Row],[21]],rounds_cum_time[21],1),"."))</f>
        <v>81.</v>
      </c>
      <c r="AE81" s="130" t="str">
        <f>IF(ISBLANK(laps_times[[#This Row],[22]]),"DNF",CONCATENATE(RANK(rounds_cum_time[[#This Row],[22]],rounds_cum_time[22],1),"."))</f>
        <v>81.</v>
      </c>
      <c r="AF81" s="130" t="str">
        <f>IF(ISBLANK(laps_times[[#This Row],[23]]),"DNF",CONCATENATE(RANK(rounds_cum_time[[#This Row],[23]],rounds_cum_time[23],1),"."))</f>
        <v>81.</v>
      </c>
      <c r="AG81" s="130" t="str">
        <f>IF(ISBLANK(laps_times[[#This Row],[24]]),"DNF",CONCATENATE(RANK(rounds_cum_time[[#This Row],[24]],rounds_cum_time[24],1),"."))</f>
        <v>81.</v>
      </c>
      <c r="AH81" s="130" t="str">
        <f>IF(ISBLANK(laps_times[[#This Row],[25]]),"DNF",CONCATENATE(RANK(rounds_cum_time[[#This Row],[25]],rounds_cum_time[25],1),"."))</f>
        <v>80.</v>
      </c>
      <c r="AI81" s="130" t="str">
        <f>IF(ISBLANK(laps_times[[#This Row],[26]]),"DNF",CONCATENATE(RANK(rounds_cum_time[[#This Row],[26]],rounds_cum_time[26],1),"."))</f>
        <v>80.</v>
      </c>
      <c r="AJ81" s="130" t="str">
        <f>IF(ISBLANK(laps_times[[#This Row],[27]]),"DNF",CONCATENATE(RANK(rounds_cum_time[[#This Row],[27]],rounds_cum_time[27],1),"."))</f>
        <v>80.</v>
      </c>
      <c r="AK81" s="130" t="str">
        <f>IF(ISBLANK(laps_times[[#This Row],[28]]),"DNF",CONCATENATE(RANK(rounds_cum_time[[#This Row],[28]],rounds_cum_time[28],1),"."))</f>
        <v>80.</v>
      </c>
      <c r="AL81" s="130" t="str">
        <f>IF(ISBLANK(laps_times[[#This Row],[29]]),"DNF",CONCATENATE(RANK(rounds_cum_time[[#This Row],[29]],rounds_cum_time[29],1),"."))</f>
        <v>81.</v>
      </c>
      <c r="AM81" s="130" t="str">
        <f>IF(ISBLANK(laps_times[[#This Row],[30]]),"DNF",CONCATENATE(RANK(rounds_cum_time[[#This Row],[30]],rounds_cum_time[30],1),"."))</f>
        <v>80.</v>
      </c>
      <c r="AN81" s="130" t="str">
        <f>IF(ISBLANK(laps_times[[#This Row],[31]]),"DNF",CONCATENATE(RANK(rounds_cum_time[[#This Row],[31]],rounds_cum_time[31],1),"."))</f>
        <v>80.</v>
      </c>
      <c r="AO81" s="130" t="str">
        <f>IF(ISBLANK(laps_times[[#This Row],[32]]),"DNF",CONCATENATE(RANK(rounds_cum_time[[#This Row],[32]],rounds_cum_time[32],1),"."))</f>
        <v>80.</v>
      </c>
      <c r="AP81" s="130" t="str">
        <f>IF(ISBLANK(laps_times[[#This Row],[33]]),"DNF",CONCATENATE(RANK(rounds_cum_time[[#This Row],[33]],rounds_cum_time[33],1),"."))</f>
        <v>80.</v>
      </c>
      <c r="AQ81" s="130" t="str">
        <f>IF(ISBLANK(laps_times[[#This Row],[34]]),"DNF",CONCATENATE(RANK(rounds_cum_time[[#This Row],[34]],rounds_cum_time[34],1),"."))</f>
        <v>80.</v>
      </c>
      <c r="AR81" s="130" t="str">
        <f>IF(ISBLANK(laps_times[[#This Row],[35]]),"DNF",CONCATENATE(RANK(rounds_cum_time[[#This Row],[35]],rounds_cum_time[35],1),"."))</f>
        <v>80.</v>
      </c>
      <c r="AS81" s="130" t="str">
        <f>IF(ISBLANK(laps_times[[#This Row],[36]]),"DNF",CONCATENATE(RANK(rounds_cum_time[[#This Row],[36]],rounds_cum_time[36],1),"."))</f>
        <v>80.</v>
      </c>
      <c r="AT81" s="130" t="str">
        <f>IF(ISBLANK(laps_times[[#This Row],[37]]),"DNF",CONCATENATE(RANK(rounds_cum_time[[#This Row],[37]],rounds_cum_time[37],1),"."))</f>
        <v>80.</v>
      </c>
      <c r="AU81" s="130" t="str">
        <f>IF(ISBLANK(laps_times[[#This Row],[38]]),"DNF",CONCATENATE(RANK(rounds_cum_time[[#This Row],[38]],rounds_cum_time[38],1),"."))</f>
        <v>79.</v>
      </c>
      <c r="AV81" s="130" t="str">
        <f>IF(ISBLANK(laps_times[[#This Row],[39]]),"DNF",CONCATENATE(RANK(rounds_cum_time[[#This Row],[39]],rounds_cum_time[39],1),"."))</f>
        <v>79.</v>
      </c>
      <c r="AW81" s="130" t="str">
        <f>IF(ISBLANK(laps_times[[#This Row],[40]]),"DNF",CONCATENATE(RANK(rounds_cum_time[[#This Row],[40]],rounds_cum_time[40],1),"."))</f>
        <v>78.</v>
      </c>
      <c r="AX81" s="130" t="str">
        <f>IF(ISBLANK(laps_times[[#This Row],[41]]),"DNF",CONCATENATE(RANK(rounds_cum_time[[#This Row],[41]],rounds_cum_time[41],1),"."))</f>
        <v>78.</v>
      </c>
      <c r="AY81" s="130" t="str">
        <f>IF(ISBLANK(laps_times[[#This Row],[42]]),"DNF",CONCATENATE(RANK(rounds_cum_time[[#This Row],[42]],rounds_cum_time[42],1),"."))</f>
        <v>76.</v>
      </c>
      <c r="AZ81" s="130" t="str">
        <f>IF(ISBLANK(laps_times[[#This Row],[43]]),"DNF",CONCATENATE(RANK(rounds_cum_time[[#This Row],[43]],rounds_cum_time[43],1),"."))</f>
        <v>79.</v>
      </c>
      <c r="BA81" s="130" t="str">
        <f>IF(ISBLANK(laps_times[[#This Row],[44]]),"DNF",CONCATENATE(RANK(rounds_cum_time[[#This Row],[44]],rounds_cum_time[44],1),"."))</f>
        <v>78.</v>
      </c>
      <c r="BB81" s="130" t="str">
        <f>IF(ISBLANK(laps_times[[#This Row],[45]]),"DNF",CONCATENATE(RANK(rounds_cum_time[[#This Row],[45]],rounds_cum_time[45],1),"."))</f>
        <v>78.</v>
      </c>
      <c r="BC81" s="130" t="str">
        <f>IF(ISBLANK(laps_times[[#This Row],[46]]),"DNF",CONCATENATE(RANK(rounds_cum_time[[#This Row],[46]],rounds_cum_time[46],1),"."))</f>
        <v>77.</v>
      </c>
      <c r="BD81" s="130" t="str">
        <f>IF(ISBLANK(laps_times[[#This Row],[47]]),"DNF",CONCATENATE(RANK(rounds_cum_time[[#This Row],[47]],rounds_cum_time[47],1),"."))</f>
        <v>76.</v>
      </c>
      <c r="BE81" s="130" t="str">
        <f>IF(ISBLANK(laps_times[[#This Row],[48]]),"DNF",CONCATENATE(RANK(rounds_cum_time[[#This Row],[48]],rounds_cum_time[48],1),"."))</f>
        <v>76.</v>
      </c>
      <c r="BF81" s="130" t="str">
        <f>IF(ISBLANK(laps_times[[#This Row],[49]]),"DNF",CONCATENATE(RANK(rounds_cum_time[[#This Row],[49]],rounds_cum_time[49],1),"."))</f>
        <v>77.</v>
      </c>
      <c r="BG81" s="130" t="str">
        <f>IF(ISBLANK(laps_times[[#This Row],[50]]),"DNF",CONCATENATE(RANK(rounds_cum_time[[#This Row],[50]],rounds_cum_time[50],1),"."))</f>
        <v>77.</v>
      </c>
      <c r="BH81" s="130" t="str">
        <f>IF(ISBLANK(laps_times[[#This Row],[51]]),"DNF",CONCATENATE(RANK(rounds_cum_time[[#This Row],[51]],rounds_cum_time[51],1),"."))</f>
        <v>77.</v>
      </c>
      <c r="BI81" s="130" t="str">
        <f>IF(ISBLANK(laps_times[[#This Row],[52]]),"DNF",CONCATENATE(RANK(rounds_cum_time[[#This Row],[52]],rounds_cum_time[52],1),"."))</f>
        <v>77.</v>
      </c>
      <c r="BJ81" s="130" t="str">
        <f>IF(ISBLANK(laps_times[[#This Row],[53]]),"DNF",CONCATENATE(RANK(rounds_cum_time[[#This Row],[53]],rounds_cum_time[53],1),"."))</f>
        <v>77.</v>
      </c>
      <c r="BK81" s="130" t="str">
        <f>IF(ISBLANK(laps_times[[#This Row],[54]]),"DNF",CONCATENATE(RANK(rounds_cum_time[[#This Row],[54]],rounds_cum_time[54],1),"."))</f>
        <v>81.</v>
      </c>
      <c r="BL81" s="130" t="str">
        <f>IF(ISBLANK(laps_times[[#This Row],[55]]),"DNF",CONCATENATE(RANK(rounds_cum_time[[#This Row],[55]],rounds_cum_time[55],1),"."))</f>
        <v>81.</v>
      </c>
      <c r="BM81" s="130" t="str">
        <f>IF(ISBLANK(laps_times[[#This Row],[56]]),"DNF",CONCATENATE(RANK(rounds_cum_time[[#This Row],[56]],rounds_cum_time[56],1),"."))</f>
        <v>80.</v>
      </c>
      <c r="BN81" s="130" t="str">
        <f>IF(ISBLANK(laps_times[[#This Row],[57]]),"DNF",CONCATENATE(RANK(rounds_cum_time[[#This Row],[57]],rounds_cum_time[57],1),"."))</f>
        <v>78.</v>
      </c>
      <c r="BO81" s="130" t="str">
        <f>IF(ISBLANK(laps_times[[#This Row],[58]]),"DNF",CONCATENATE(RANK(rounds_cum_time[[#This Row],[58]],rounds_cum_time[58],1),"."))</f>
        <v>78.</v>
      </c>
      <c r="BP81" s="130" t="str">
        <f>IF(ISBLANK(laps_times[[#This Row],[59]]),"DNF",CONCATENATE(RANK(rounds_cum_time[[#This Row],[59]],rounds_cum_time[59],1),"."))</f>
        <v>78.</v>
      </c>
      <c r="BQ81" s="130" t="str">
        <f>IF(ISBLANK(laps_times[[#This Row],[60]]),"DNF",CONCATENATE(RANK(rounds_cum_time[[#This Row],[60]],rounds_cum_time[60],1),"."))</f>
        <v>79.</v>
      </c>
      <c r="BR81" s="130" t="str">
        <f>IF(ISBLANK(laps_times[[#This Row],[61]]),"DNF",CONCATENATE(RANK(rounds_cum_time[[#This Row],[61]],rounds_cum_time[61],1),"."))</f>
        <v>78.</v>
      </c>
      <c r="BS81" s="130" t="str">
        <f>IF(ISBLANK(laps_times[[#This Row],[62]]),"DNF",CONCATENATE(RANK(rounds_cum_time[[#This Row],[62]],rounds_cum_time[62],1),"."))</f>
        <v>78.</v>
      </c>
      <c r="BT81" s="131" t="str">
        <f>IF(ISBLANK(laps_times[[#This Row],[63]]),"DNF",CONCATENATE(RANK(rounds_cum_time[[#This Row],[63]],rounds_cum_time[63],1),"."))</f>
        <v>78.</v>
      </c>
      <c r="BU81" s="131" t="str">
        <f>IF(ISBLANK(laps_times[[#This Row],[64]]),"DNF",CONCATENATE(RANK(rounds_cum_time[[#This Row],[64]],rounds_cum_time[64],1),"."))</f>
        <v>78.</v>
      </c>
    </row>
    <row r="82" spans="2:73" x14ac:dyDescent="0.2">
      <c r="B82" s="124">
        <f>laps_times[[#This Row],[poř]]</f>
        <v>79</v>
      </c>
      <c r="C82" s="129">
        <f>laps_times[[#This Row],[s.č.]]</f>
        <v>92</v>
      </c>
      <c r="D82" s="125" t="str">
        <f>laps_times[[#This Row],[jméno]]</f>
        <v>Podmelová Vilma</v>
      </c>
      <c r="E82" s="126">
        <f>laps_times[[#This Row],[roč]]</f>
        <v>1962</v>
      </c>
      <c r="F82" s="126" t="str">
        <f>laps_times[[#This Row],[kat]]</f>
        <v>Z2</v>
      </c>
      <c r="G82" s="126">
        <f>laps_times[[#This Row],[poř_kat]]</f>
        <v>6</v>
      </c>
      <c r="H82" s="125" t="str">
        <f>IF(ISBLANK(laps_times[[#This Row],[klub]]),"-",laps_times[[#This Row],[klub]])</f>
        <v>AC Moravská Slávia</v>
      </c>
      <c r="I82" s="161">
        <f>laps_times[[#This Row],[celk. čas]]</f>
        <v>0.17734143518518519</v>
      </c>
      <c r="J82" s="130" t="str">
        <f>IF(ISBLANK(laps_times[[#This Row],[1]]),"DNF",CONCATENATE(RANK(rounds_cum_time[[#This Row],[1]],rounds_cum_time[1],1),"."))</f>
        <v>98.</v>
      </c>
      <c r="K82" s="130" t="str">
        <f>IF(ISBLANK(laps_times[[#This Row],[2]]),"DNF",CONCATENATE(RANK(rounds_cum_time[[#This Row],[2]],rounds_cum_time[2],1),"."))</f>
        <v>91.</v>
      </c>
      <c r="L82" s="130" t="str">
        <f>IF(ISBLANK(laps_times[[#This Row],[3]]),"DNF",CONCATENATE(RANK(rounds_cum_time[[#This Row],[3]],rounds_cum_time[3],1),"."))</f>
        <v>86.</v>
      </c>
      <c r="M82" s="130" t="str">
        <f>IF(ISBLANK(laps_times[[#This Row],[4]]),"DNF",CONCATENATE(RANK(rounds_cum_time[[#This Row],[4]],rounds_cum_time[4],1),"."))</f>
        <v>86.</v>
      </c>
      <c r="N82" s="130" t="str">
        <f>IF(ISBLANK(laps_times[[#This Row],[5]]),"DNF",CONCATENATE(RANK(rounds_cum_time[[#This Row],[5]],rounds_cum_time[5],1),"."))</f>
        <v>86.</v>
      </c>
      <c r="O82" s="130" t="str">
        <f>IF(ISBLANK(laps_times[[#This Row],[6]]),"DNF",CONCATENATE(RANK(rounds_cum_time[[#This Row],[6]],rounds_cum_time[6],1),"."))</f>
        <v>86.</v>
      </c>
      <c r="P82" s="130" t="str">
        <f>IF(ISBLANK(laps_times[[#This Row],[7]]),"DNF",CONCATENATE(RANK(rounds_cum_time[[#This Row],[7]],rounds_cum_time[7],1),"."))</f>
        <v>87.</v>
      </c>
      <c r="Q82" s="130" t="str">
        <f>IF(ISBLANK(laps_times[[#This Row],[8]]),"DNF",CONCATENATE(RANK(rounds_cum_time[[#This Row],[8]],rounds_cum_time[8],1),"."))</f>
        <v>87.</v>
      </c>
      <c r="R82" s="130" t="str">
        <f>IF(ISBLANK(laps_times[[#This Row],[9]]),"DNF",CONCATENATE(RANK(rounds_cum_time[[#This Row],[9]],rounds_cum_time[9],1),"."))</f>
        <v>87.</v>
      </c>
      <c r="S82" s="130" t="str">
        <f>IF(ISBLANK(laps_times[[#This Row],[10]]),"DNF",CONCATENATE(RANK(rounds_cum_time[[#This Row],[10]],rounds_cum_time[10],1),"."))</f>
        <v>87.</v>
      </c>
      <c r="T82" s="130" t="str">
        <f>IF(ISBLANK(laps_times[[#This Row],[11]]),"DNF",CONCATENATE(RANK(rounds_cum_time[[#This Row],[11]],rounds_cum_time[11],1),"."))</f>
        <v>87.</v>
      </c>
      <c r="U82" s="130" t="str">
        <f>IF(ISBLANK(laps_times[[#This Row],[12]]),"DNF",CONCATENATE(RANK(rounds_cum_time[[#This Row],[12]],rounds_cum_time[12],1),"."))</f>
        <v>86.</v>
      </c>
      <c r="V82" s="130" t="str">
        <f>IF(ISBLANK(laps_times[[#This Row],[13]]),"DNF",CONCATENATE(RANK(rounds_cum_time[[#This Row],[13]],rounds_cum_time[13],1),"."))</f>
        <v>86.</v>
      </c>
      <c r="W82" s="130" t="str">
        <f>IF(ISBLANK(laps_times[[#This Row],[14]]),"DNF",CONCATENATE(RANK(rounds_cum_time[[#This Row],[14]],rounds_cum_time[14],1),"."))</f>
        <v>86.</v>
      </c>
      <c r="X82" s="130" t="str">
        <f>IF(ISBLANK(laps_times[[#This Row],[15]]),"DNF",CONCATENATE(RANK(rounds_cum_time[[#This Row],[15]],rounds_cum_time[15],1),"."))</f>
        <v>86.</v>
      </c>
      <c r="Y82" s="130" t="str">
        <f>IF(ISBLANK(laps_times[[#This Row],[16]]),"DNF",CONCATENATE(RANK(rounds_cum_time[[#This Row],[16]],rounds_cum_time[16],1),"."))</f>
        <v>87.</v>
      </c>
      <c r="Z82" s="130" t="str">
        <f>IF(ISBLANK(laps_times[[#This Row],[17]]),"DNF",CONCATENATE(RANK(rounds_cum_time[[#This Row],[17]],rounds_cum_time[17],1),"."))</f>
        <v>87.</v>
      </c>
      <c r="AA82" s="130" t="str">
        <f>IF(ISBLANK(laps_times[[#This Row],[18]]),"DNF",CONCATENATE(RANK(rounds_cum_time[[#This Row],[18]],rounds_cum_time[18],1),"."))</f>
        <v>87.</v>
      </c>
      <c r="AB82" s="130" t="str">
        <f>IF(ISBLANK(laps_times[[#This Row],[19]]),"DNF",CONCATENATE(RANK(rounds_cum_time[[#This Row],[19]],rounds_cum_time[19],1),"."))</f>
        <v>87.</v>
      </c>
      <c r="AC82" s="130" t="str">
        <f>IF(ISBLANK(laps_times[[#This Row],[20]]),"DNF",CONCATENATE(RANK(rounds_cum_time[[#This Row],[20]],rounds_cum_time[20],1),"."))</f>
        <v>86.</v>
      </c>
      <c r="AD82" s="130" t="str">
        <f>IF(ISBLANK(laps_times[[#This Row],[21]]),"DNF",CONCATENATE(RANK(rounds_cum_time[[#This Row],[21]],rounds_cum_time[21],1),"."))</f>
        <v>86.</v>
      </c>
      <c r="AE82" s="130" t="str">
        <f>IF(ISBLANK(laps_times[[#This Row],[22]]),"DNF",CONCATENATE(RANK(rounds_cum_time[[#This Row],[22]],rounds_cum_time[22],1),"."))</f>
        <v>86.</v>
      </c>
      <c r="AF82" s="130" t="str">
        <f>IF(ISBLANK(laps_times[[#This Row],[23]]),"DNF",CONCATENATE(RANK(rounds_cum_time[[#This Row],[23]],rounds_cum_time[23],1),"."))</f>
        <v>86.</v>
      </c>
      <c r="AG82" s="130" t="str">
        <f>IF(ISBLANK(laps_times[[#This Row],[24]]),"DNF",CONCATENATE(RANK(rounds_cum_time[[#This Row],[24]],rounds_cum_time[24],1),"."))</f>
        <v>88.</v>
      </c>
      <c r="AH82" s="130" t="str">
        <f>IF(ISBLANK(laps_times[[#This Row],[25]]),"DNF",CONCATENATE(RANK(rounds_cum_time[[#This Row],[25]],rounds_cum_time[25],1),"."))</f>
        <v>89.</v>
      </c>
      <c r="AI82" s="130" t="str">
        <f>IF(ISBLANK(laps_times[[#This Row],[26]]),"DNF",CONCATENATE(RANK(rounds_cum_time[[#This Row],[26]],rounds_cum_time[26],1),"."))</f>
        <v>91.</v>
      </c>
      <c r="AJ82" s="130" t="str">
        <f>IF(ISBLANK(laps_times[[#This Row],[27]]),"DNF",CONCATENATE(RANK(rounds_cum_time[[#This Row],[27]],rounds_cum_time[27],1),"."))</f>
        <v>92.</v>
      </c>
      <c r="AK82" s="130" t="str">
        <f>IF(ISBLANK(laps_times[[#This Row],[28]]),"DNF",CONCATENATE(RANK(rounds_cum_time[[#This Row],[28]],rounds_cum_time[28],1),"."))</f>
        <v>92.</v>
      </c>
      <c r="AL82" s="130" t="str">
        <f>IF(ISBLANK(laps_times[[#This Row],[29]]),"DNF",CONCATENATE(RANK(rounds_cum_time[[#This Row],[29]],rounds_cum_time[29],1),"."))</f>
        <v>92.</v>
      </c>
      <c r="AM82" s="130" t="str">
        <f>IF(ISBLANK(laps_times[[#This Row],[30]]),"DNF",CONCATENATE(RANK(rounds_cum_time[[#This Row],[30]],rounds_cum_time[30],1),"."))</f>
        <v>92.</v>
      </c>
      <c r="AN82" s="130" t="str">
        <f>IF(ISBLANK(laps_times[[#This Row],[31]]),"DNF",CONCATENATE(RANK(rounds_cum_time[[#This Row],[31]],rounds_cum_time[31],1),"."))</f>
        <v>92.</v>
      </c>
      <c r="AO82" s="130" t="str">
        <f>IF(ISBLANK(laps_times[[#This Row],[32]]),"DNF",CONCATENATE(RANK(rounds_cum_time[[#This Row],[32]],rounds_cum_time[32],1),"."))</f>
        <v>92.</v>
      </c>
      <c r="AP82" s="130" t="str">
        <f>IF(ISBLANK(laps_times[[#This Row],[33]]),"DNF",CONCATENATE(RANK(rounds_cum_time[[#This Row],[33]],rounds_cum_time[33],1),"."))</f>
        <v>92.</v>
      </c>
      <c r="AQ82" s="130" t="str">
        <f>IF(ISBLANK(laps_times[[#This Row],[34]]),"DNF",CONCATENATE(RANK(rounds_cum_time[[#This Row],[34]],rounds_cum_time[34],1),"."))</f>
        <v>91.</v>
      </c>
      <c r="AR82" s="130" t="str">
        <f>IF(ISBLANK(laps_times[[#This Row],[35]]),"DNF",CONCATENATE(RANK(rounds_cum_time[[#This Row],[35]],rounds_cum_time[35],1),"."))</f>
        <v>91.</v>
      </c>
      <c r="AS82" s="130" t="str">
        <f>IF(ISBLANK(laps_times[[#This Row],[36]]),"DNF",CONCATENATE(RANK(rounds_cum_time[[#This Row],[36]],rounds_cum_time[36],1),"."))</f>
        <v>90.</v>
      </c>
      <c r="AT82" s="130" t="str">
        <f>IF(ISBLANK(laps_times[[#This Row],[37]]),"DNF",CONCATENATE(RANK(rounds_cum_time[[#This Row],[37]],rounds_cum_time[37],1),"."))</f>
        <v>91.</v>
      </c>
      <c r="AU82" s="130" t="str">
        <f>IF(ISBLANK(laps_times[[#This Row],[38]]),"DNF",CONCATENATE(RANK(rounds_cum_time[[#This Row],[38]],rounds_cum_time[38],1),"."))</f>
        <v>90.</v>
      </c>
      <c r="AV82" s="130" t="str">
        <f>IF(ISBLANK(laps_times[[#This Row],[39]]),"DNF",CONCATENATE(RANK(rounds_cum_time[[#This Row],[39]],rounds_cum_time[39],1),"."))</f>
        <v>89.</v>
      </c>
      <c r="AW82" s="130" t="str">
        <f>IF(ISBLANK(laps_times[[#This Row],[40]]),"DNF",CONCATENATE(RANK(rounds_cum_time[[#This Row],[40]],rounds_cum_time[40],1),"."))</f>
        <v>90.</v>
      </c>
      <c r="AX82" s="130" t="str">
        <f>IF(ISBLANK(laps_times[[#This Row],[41]]),"DNF",CONCATENATE(RANK(rounds_cum_time[[#This Row],[41]],rounds_cum_time[41],1),"."))</f>
        <v>89.</v>
      </c>
      <c r="AY82" s="130" t="str">
        <f>IF(ISBLANK(laps_times[[#This Row],[42]]),"DNF",CONCATENATE(RANK(rounds_cum_time[[#This Row],[42]],rounds_cum_time[42],1),"."))</f>
        <v>88.</v>
      </c>
      <c r="AZ82" s="130" t="str">
        <f>IF(ISBLANK(laps_times[[#This Row],[43]]),"DNF",CONCATENATE(RANK(rounds_cum_time[[#This Row],[43]],rounds_cum_time[43],1),"."))</f>
        <v>88.</v>
      </c>
      <c r="BA82" s="130" t="str">
        <f>IF(ISBLANK(laps_times[[#This Row],[44]]),"DNF",CONCATENATE(RANK(rounds_cum_time[[#This Row],[44]],rounds_cum_time[44],1),"."))</f>
        <v>88.</v>
      </c>
      <c r="BB82" s="130" t="str">
        <f>IF(ISBLANK(laps_times[[#This Row],[45]]),"DNF",CONCATENATE(RANK(rounds_cum_time[[#This Row],[45]],rounds_cum_time[45],1),"."))</f>
        <v>88.</v>
      </c>
      <c r="BC82" s="130" t="str">
        <f>IF(ISBLANK(laps_times[[#This Row],[46]]),"DNF",CONCATENATE(RANK(rounds_cum_time[[#This Row],[46]],rounds_cum_time[46],1),"."))</f>
        <v>87.</v>
      </c>
      <c r="BD82" s="130" t="str">
        <f>IF(ISBLANK(laps_times[[#This Row],[47]]),"DNF",CONCATENATE(RANK(rounds_cum_time[[#This Row],[47]],rounds_cum_time[47],1),"."))</f>
        <v>86.</v>
      </c>
      <c r="BE82" s="130" t="str">
        <f>IF(ISBLANK(laps_times[[#This Row],[48]]),"DNF",CONCATENATE(RANK(rounds_cum_time[[#This Row],[48]],rounds_cum_time[48],1),"."))</f>
        <v>86.</v>
      </c>
      <c r="BF82" s="130" t="str">
        <f>IF(ISBLANK(laps_times[[#This Row],[49]]),"DNF",CONCATENATE(RANK(rounds_cum_time[[#This Row],[49]],rounds_cum_time[49],1),"."))</f>
        <v>86.</v>
      </c>
      <c r="BG82" s="130" t="str">
        <f>IF(ISBLANK(laps_times[[#This Row],[50]]),"DNF",CONCATENATE(RANK(rounds_cum_time[[#This Row],[50]],rounds_cum_time[50],1),"."))</f>
        <v>84.</v>
      </c>
      <c r="BH82" s="130" t="str">
        <f>IF(ISBLANK(laps_times[[#This Row],[51]]),"DNF",CONCATENATE(RANK(rounds_cum_time[[#This Row],[51]],rounds_cum_time[51],1),"."))</f>
        <v>82.</v>
      </c>
      <c r="BI82" s="130" t="str">
        <f>IF(ISBLANK(laps_times[[#This Row],[52]]),"DNF",CONCATENATE(RANK(rounds_cum_time[[#This Row],[52]],rounds_cum_time[52],1),"."))</f>
        <v>82.</v>
      </c>
      <c r="BJ82" s="130" t="str">
        <f>IF(ISBLANK(laps_times[[#This Row],[53]]),"DNF",CONCATENATE(RANK(rounds_cum_time[[#This Row],[53]],rounds_cum_time[53],1),"."))</f>
        <v>82.</v>
      </c>
      <c r="BK82" s="130" t="str">
        <f>IF(ISBLANK(laps_times[[#This Row],[54]]),"DNF",CONCATENATE(RANK(rounds_cum_time[[#This Row],[54]],rounds_cum_time[54],1),"."))</f>
        <v>82.</v>
      </c>
      <c r="BL82" s="130" t="str">
        <f>IF(ISBLANK(laps_times[[#This Row],[55]]),"DNF",CONCATENATE(RANK(rounds_cum_time[[#This Row],[55]],rounds_cum_time[55],1),"."))</f>
        <v>82.</v>
      </c>
      <c r="BM82" s="130" t="str">
        <f>IF(ISBLANK(laps_times[[#This Row],[56]]),"DNF",CONCATENATE(RANK(rounds_cum_time[[#This Row],[56]],rounds_cum_time[56],1),"."))</f>
        <v>82.</v>
      </c>
      <c r="BN82" s="130" t="str">
        <f>IF(ISBLANK(laps_times[[#This Row],[57]]),"DNF",CONCATENATE(RANK(rounds_cum_time[[#This Row],[57]],rounds_cum_time[57],1),"."))</f>
        <v>80.</v>
      </c>
      <c r="BO82" s="130" t="str">
        <f>IF(ISBLANK(laps_times[[#This Row],[58]]),"DNF",CONCATENATE(RANK(rounds_cum_time[[#This Row],[58]],rounds_cum_time[58],1),"."))</f>
        <v>81.</v>
      </c>
      <c r="BP82" s="130" t="str">
        <f>IF(ISBLANK(laps_times[[#This Row],[59]]),"DNF",CONCATENATE(RANK(rounds_cum_time[[#This Row],[59]],rounds_cum_time[59],1),"."))</f>
        <v>80.</v>
      </c>
      <c r="BQ82" s="130" t="str">
        <f>IF(ISBLANK(laps_times[[#This Row],[60]]),"DNF",CONCATENATE(RANK(rounds_cum_time[[#This Row],[60]],rounds_cum_time[60],1),"."))</f>
        <v>80.</v>
      </c>
      <c r="BR82" s="130" t="str">
        <f>IF(ISBLANK(laps_times[[#This Row],[61]]),"DNF",CONCATENATE(RANK(rounds_cum_time[[#This Row],[61]],rounds_cum_time[61],1),"."))</f>
        <v>80.</v>
      </c>
      <c r="BS82" s="130" t="str">
        <f>IF(ISBLANK(laps_times[[#This Row],[62]]),"DNF",CONCATENATE(RANK(rounds_cum_time[[#This Row],[62]],rounds_cum_time[62],1),"."))</f>
        <v>79.</v>
      </c>
      <c r="BT82" s="131" t="str">
        <f>IF(ISBLANK(laps_times[[#This Row],[63]]),"DNF",CONCATENATE(RANK(rounds_cum_time[[#This Row],[63]],rounds_cum_time[63],1),"."))</f>
        <v>79.</v>
      </c>
      <c r="BU82" s="131" t="str">
        <f>IF(ISBLANK(laps_times[[#This Row],[64]]),"DNF",CONCATENATE(RANK(rounds_cum_time[[#This Row],[64]],rounds_cum_time[64],1),"."))</f>
        <v>79.</v>
      </c>
    </row>
    <row r="83" spans="2:73" x14ac:dyDescent="0.2">
      <c r="B83" s="124">
        <f>laps_times[[#This Row],[poř]]</f>
        <v>80</v>
      </c>
      <c r="C83" s="129">
        <f>laps_times[[#This Row],[s.č.]]</f>
        <v>86</v>
      </c>
      <c r="D83" s="125" t="str">
        <f>laps_times[[#This Row],[jméno]]</f>
        <v>Petr Martin</v>
      </c>
      <c r="E83" s="126">
        <f>laps_times[[#This Row],[roč]]</f>
        <v>1978</v>
      </c>
      <c r="F83" s="126" t="str">
        <f>laps_times[[#This Row],[kat]]</f>
        <v>M30</v>
      </c>
      <c r="G83" s="126">
        <f>laps_times[[#This Row],[poř_kat]]</f>
        <v>23</v>
      </c>
      <c r="H83" s="125" t="str">
        <f>IF(ISBLANK(laps_times[[#This Row],[klub]]),"-",laps_times[[#This Row],[klub]])</f>
        <v>Homolští chrti</v>
      </c>
      <c r="I83" s="161">
        <f>laps_times[[#This Row],[celk. čas]]</f>
        <v>0.17839583333333334</v>
      </c>
      <c r="J83" s="130" t="str">
        <f>IF(ISBLANK(laps_times[[#This Row],[1]]),"DNF",CONCATENATE(RANK(rounds_cum_time[[#This Row],[1]],rounds_cum_time[1],1),"."))</f>
        <v>101.</v>
      </c>
      <c r="K83" s="130" t="str">
        <f>IF(ISBLANK(laps_times[[#This Row],[2]]),"DNF",CONCATENATE(RANK(rounds_cum_time[[#This Row],[2]],rounds_cum_time[2],1),"."))</f>
        <v>101.</v>
      </c>
      <c r="L83" s="130" t="str">
        <f>IF(ISBLANK(laps_times[[#This Row],[3]]),"DNF",CONCATENATE(RANK(rounds_cum_time[[#This Row],[3]],rounds_cum_time[3],1),"."))</f>
        <v>99.</v>
      </c>
      <c r="M83" s="130" t="str">
        <f>IF(ISBLANK(laps_times[[#This Row],[4]]),"DNF",CONCATENATE(RANK(rounds_cum_time[[#This Row],[4]],rounds_cum_time[4],1),"."))</f>
        <v>99.</v>
      </c>
      <c r="N83" s="130" t="str">
        <f>IF(ISBLANK(laps_times[[#This Row],[5]]),"DNF",CONCATENATE(RANK(rounds_cum_time[[#This Row],[5]],rounds_cum_time[5],1),"."))</f>
        <v>98.</v>
      </c>
      <c r="O83" s="130" t="str">
        <f>IF(ISBLANK(laps_times[[#This Row],[6]]),"DNF",CONCATENATE(RANK(rounds_cum_time[[#This Row],[6]],rounds_cum_time[6],1),"."))</f>
        <v>97.</v>
      </c>
      <c r="P83" s="130" t="str">
        <f>IF(ISBLANK(laps_times[[#This Row],[7]]),"DNF",CONCATENATE(RANK(rounds_cum_time[[#This Row],[7]],rounds_cum_time[7],1),"."))</f>
        <v>98.</v>
      </c>
      <c r="Q83" s="130" t="str">
        <f>IF(ISBLANK(laps_times[[#This Row],[8]]),"DNF",CONCATENATE(RANK(rounds_cum_time[[#This Row],[8]],rounds_cum_time[8],1),"."))</f>
        <v>97.</v>
      </c>
      <c r="R83" s="130" t="str">
        <f>IF(ISBLANK(laps_times[[#This Row],[9]]),"DNF",CONCATENATE(RANK(rounds_cum_time[[#This Row],[9]],rounds_cum_time[9],1),"."))</f>
        <v>97.</v>
      </c>
      <c r="S83" s="130" t="str">
        <f>IF(ISBLANK(laps_times[[#This Row],[10]]),"DNF",CONCATENATE(RANK(rounds_cum_time[[#This Row],[10]],rounds_cum_time[10],1),"."))</f>
        <v>98.</v>
      </c>
      <c r="T83" s="130" t="str">
        <f>IF(ISBLANK(laps_times[[#This Row],[11]]),"DNF",CONCATENATE(RANK(rounds_cum_time[[#This Row],[11]],rounds_cum_time[11],1),"."))</f>
        <v>98.</v>
      </c>
      <c r="U83" s="130" t="str">
        <f>IF(ISBLANK(laps_times[[#This Row],[12]]),"DNF",CONCATENATE(RANK(rounds_cum_time[[#This Row],[12]],rounds_cum_time[12],1),"."))</f>
        <v>97.</v>
      </c>
      <c r="V83" s="130" t="str">
        <f>IF(ISBLANK(laps_times[[#This Row],[13]]),"DNF",CONCATENATE(RANK(rounds_cum_time[[#This Row],[13]],rounds_cum_time[13],1),"."))</f>
        <v>96.</v>
      </c>
      <c r="W83" s="130" t="str">
        <f>IF(ISBLANK(laps_times[[#This Row],[14]]),"DNF",CONCATENATE(RANK(rounds_cum_time[[#This Row],[14]],rounds_cum_time[14],1),"."))</f>
        <v>95.</v>
      </c>
      <c r="X83" s="130" t="str">
        <f>IF(ISBLANK(laps_times[[#This Row],[15]]),"DNF",CONCATENATE(RANK(rounds_cum_time[[#This Row],[15]],rounds_cum_time[15],1),"."))</f>
        <v>95.</v>
      </c>
      <c r="Y83" s="130" t="str">
        <f>IF(ISBLANK(laps_times[[#This Row],[16]]),"DNF",CONCATENATE(RANK(rounds_cum_time[[#This Row],[16]],rounds_cum_time[16],1),"."))</f>
        <v>95.</v>
      </c>
      <c r="Z83" s="130" t="str">
        <f>IF(ISBLANK(laps_times[[#This Row],[17]]),"DNF",CONCATENATE(RANK(rounds_cum_time[[#This Row],[17]],rounds_cum_time[17],1),"."))</f>
        <v>93.</v>
      </c>
      <c r="AA83" s="130" t="str">
        <f>IF(ISBLANK(laps_times[[#This Row],[18]]),"DNF",CONCATENATE(RANK(rounds_cum_time[[#This Row],[18]],rounds_cum_time[18],1),"."))</f>
        <v>93.</v>
      </c>
      <c r="AB83" s="130" t="str">
        <f>IF(ISBLANK(laps_times[[#This Row],[19]]),"DNF",CONCATENATE(RANK(rounds_cum_time[[#This Row],[19]],rounds_cum_time[19],1),"."))</f>
        <v>93.</v>
      </c>
      <c r="AC83" s="130" t="str">
        <f>IF(ISBLANK(laps_times[[#This Row],[20]]),"DNF",CONCATENATE(RANK(rounds_cum_time[[#This Row],[20]],rounds_cum_time[20],1),"."))</f>
        <v>93.</v>
      </c>
      <c r="AD83" s="130" t="str">
        <f>IF(ISBLANK(laps_times[[#This Row],[21]]),"DNF",CONCATENATE(RANK(rounds_cum_time[[#This Row],[21]],rounds_cum_time[21],1),"."))</f>
        <v>93.</v>
      </c>
      <c r="AE83" s="130" t="str">
        <f>IF(ISBLANK(laps_times[[#This Row],[22]]),"DNF",CONCATENATE(RANK(rounds_cum_time[[#This Row],[22]],rounds_cum_time[22],1),"."))</f>
        <v>92.</v>
      </c>
      <c r="AF83" s="130" t="str">
        <f>IF(ISBLANK(laps_times[[#This Row],[23]]),"DNF",CONCATENATE(RANK(rounds_cum_time[[#This Row],[23]],rounds_cum_time[23],1),"."))</f>
        <v>89.</v>
      </c>
      <c r="AG83" s="130" t="str">
        <f>IF(ISBLANK(laps_times[[#This Row],[24]]),"DNF",CONCATENATE(RANK(rounds_cum_time[[#This Row],[24]],rounds_cum_time[24],1),"."))</f>
        <v>86.</v>
      </c>
      <c r="AH83" s="130" t="str">
        <f>IF(ISBLANK(laps_times[[#This Row],[25]]),"DNF",CONCATENATE(RANK(rounds_cum_time[[#This Row],[25]],rounds_cum_time[25],1),"."))</f>
        <v>86.</v>
      </c>
      <c r="AI83" s="130" t="str">
        <f>IF(ISBLANK(laps_times[[#This Row],[26]]),"DNF",CONCATENATE(RANK(rounds_cum_time[[#This Row],[26]],rounds_cum_time[26],1),"."))</f>
        <v>86.</v>
      </c>
      <c r="AJ83" s="130" t="str">
        <f>IF(ISBLANK(laps_times[[#This Row],[27]]),"DNF",CONCATENATE(RANK(rounds_cum_time[[#This Row],[27]],rounds_cum_time[27],1),"."))</f>
        <v>83.</v>
      </c>
      <c r="AK83" s="130" t="str">
        <f>IF(ISBLANK(laps_times[[#This Row],[28]]),"DNF",CONCATENATE(RANK(rounds_cum_time[[#This Row],[28]],rounds_cum_time[28],1),"."))</f>
        <v>82.</v>
      </c>
      <c r="AL83" s="130" t="str">
        <f>IF(ISBLANK(laps_times[[#This Row],[29]]),"DNF",CONCATENATE(RANK(rounds_cum_time[[#This Row],[29]],rounds_cum_time[29],1),"."))</f>
        <v>82.</v>
      </c>
      <c r="AM83" s="130" t="str">
        <f>IF(ISBLANK(laps_times[[#This Row],[30]]),"DNF",CONCATENATE(RANK(rounds_cum_time[[#This Row],[30]],rounds_cum_time[30],1),"."))</f>
        <v>82.</v>
      </c>
      <c r="AN83" s="130" t="str">
        <f>IF(ISBLANK(laps_times[[#This Row],[31]]),"DNF",CONCATENATE(RANK(rounds_cum_time[[#This Row],[31]],rounds_cum_time[31],1),"."))</f>
        <v>82.</v>
      </c>
      <c r="AO83" s="130" t="str">
        <f>IF(ISBLANK(laps_times[[#This Row],[32]]),"DNF",CONCATENATE(RANK(rounds_cum_time[[#This Row],[32]],rounds_cum_time[32],1),"."))</f>
        <v>81.</v>
      </c>
      <c r="AP83" s="130" t="str">
        <f>IF(ISBLANK(laps_times[[#This Row],[33]]),"DNF",CONCATENATE(RANK(rounds_cum_time[[#This Row],[33]],rounds_cum_time[33],1),"."))</f>
        <v>81.</v>
      </c>
      <c r="AQ83" s="130" t="str">
        <f>IF(ISBLANK(laps_times[[#This Row],[34]]),"DNF",CONCATENATE(RANK(rounds_cum_time[[#This Row],[34]],rounds_cum_time[34],1),"."))</f>
        <v>81.</v>
      </c>
      <c r="AR83" s="130" t="str">
        <f>IF(ISBLANK(laps_times[[#This Row],[35]]),"DNF",CONCATENATE(RANK(rounds_cum_time[[#This Row],[35]],rounds_cum_time[35],1),"."))</f>
        <v>81.</v>
      </c>
      <c r="AS83" s="130" t="str">
        <f>IF(ISBLANK(laps_times[[#This Row],[36]]),"DNF",CONCATENATE(RANK(rounds_cum_time[[#This Row],[36]],rounds_cum_time[36],1),"."))</f>
        <v>81.</v>
      </c>
      <c r="AT83" s="130" t="str">
        <f>IF(ISBLANK(laps_times[[#This Row],[37]]),"DNF",CONCATENATE(RANK(rounds_cum_time[[#This Row],[37]],rounds_cum_time[37],1),"."))</f>
        <v>81.</v>
      </c>
      <c r="AU83" s="130" t="str">
        <f>IF(ISBLANK(laps_times[[#This Row],[38]]),"DNF",CONCATENATE(RANK(rounds_cum_time[[#This Row],[38]],rounds_cum_time[38],1),"."))</f>
        <v>80.</v>
      </c>
      <c r="AV83" s="130" t="str">
        <f>IF(ISBLANK(laps_times[[#This Row],[39]]),"DNF",CONCATENATE(RANK(rounds_cum_time[[#This Row],[39]],rounds_cum_time[39],1),"."))</f>
        <v>80.</v>
      </c>
      <c r="AW83" s="130" t="str">
        <f>IF(ISBLANK(laps_times[[#This Row],[40]]),"DNF",CONCATENATE(RANK(rounds_cum_time[[#This Row],[40]],rounds_cum_time[40],1),"."))</f>
        <v>79.</v>
      </c>
      <c r="AX83" s="130" t="str">
        <f>IF(ISBLANK(laps_times[[#This Row],[41]]),"DNF",CONCATENATE(RANK(rounds_cum_time[[#This Row],[41]],rounds_cum_time[41],1),"."))</f>
        <v>79.</v>
      </c>
      <c r="AY83" s="130" t="str">
        <f>IF(ISBLANK(laps_times[[#This Row],[42]]),"DNF",CONCATENATE(RANK(rounds_cum_time[[#This Row],[42]],rounds_cum_time[42],1),"."))</f>
        <v>79.</v>
      </c>
      <c r="AZ83" s="130" t="str">
        <f>IF(ISBLANK(laps_times[[#This Row],[43]]),"DNF",CONCATENATE(RANK(rounds_cum_time[[#This Row],[43]],rounds_cum_time[43],1),"."))</f>
        <v>78.</v>
      </c>
      <c r="BA83" s="130" t="str">
        <f>IF(ISBLANK(laps_times[[#This Row],[44]]),"DNF",CONCATENATE(RANK(rounds_cum_time[[#This Row],[44]],rounds_cum_time[44],1),"."))</f>
        <v>77.</v>
      </c>
      <c r="BB83" s="130" t="str">
        <f>IF(ISBLANK(laps_times[[#This Row],[45]]),"DNF",CONCATENATE(RANK(rounds_cum_time[[#This Row],[45]],rounds_cum_time[45],1),"."))</f>
        <v>76.</v>
      </c>
      <c r="BC83" s="130" t="str">
        <f>IF(ISBLANK(laps_times[[#This Row],[46]]),"DNF",CONCATENATE(RANK(rounds_cum_time[[#This Row],[46]],rounds_cum_time[46],1),"."))</f>
        <v>75.</v>
      </c>
      <c r="BD83" s="130" t="str">
        <f>IF(ISBLANK(laps_times[[#This Row],[47]]),"DNF",CONCATENATE(RANK(rounds_cum_time[[#This Row],[47]],rounds_cum_time[47],1),"."))</f>
        <v>74.</v>
      </c>
      <c r="BE83" s="130" t="str">
        <f>IF(ISBLANK(laps_times[[#This Row],[48]]),"DNF",CONCATENATE(RANK(rounds_cum_time[[#This Row],[48]],rounds_cum_time[48],1),"."))</f>
        <v>74.</v>
      </c>
      <c r="BF83" s="130" t="str">
        <f>IF(ISBLANK(laps_times[[#This Row],[49]]),"DNF",CONCATENATE(RANK(rounds_cum_time[[#This Row],[49]],rounds_cum_time[49],1),"."))</f>
        <v>74.</v>
      </c>
      <c r="BG83" s="130" t="str">
        <f>IF(ISBLANK(laps_times[[#This Row],[50]]),"DNF",CONCATENATE(RANK(rounds_cum_time[[#This Row],[50]],rounds_cum_time[50],1),"."))</f>
        <v>74.</v>
      </c>
      <c r="BH83" s="130" t="str">
        <f>IF(ISBLANK(laps_times[[#This Row],[51]]),"DNF",CONCATENATE(RANK(rounds_cum_time[[#This Row],[51]],rounds_cum_time[51],1),"."))</f>
        <v>74.</v>
      </c>
      <c r="BI83" s="130" t="str">
        <f>IF(ISBLANK(laps_times[[#This Row],[52]]),"DNF",CONCATENATE(RANK(rounds_cum_time[[#This Row],[52]],rounds_cum_time[52],1),"."))</f>
        <v>75.</v>
      </c>
      <c r="BJ83" s="130" t="str">
        <f>IF(ISBLANK(laps_times[[#This Row],[53]]),"DNF",CONCATENATE(RANK(rounds_cum_time[[#This Row],[53]],rounds_cum_time[53],1),"."))</f>
        <v>73.</v>
      </c>
      <c r="BK83" s="130" t="str">
        <f>IF(ISBLANK(laps_times[[#This Row],[54]]),"DNF",CONCATENATE(RANK(rounds_cum_time[[#This Row],[54]],rounds_cum_time[54],1),"."))</f>
        <v>73.</v>
      </c>
      <c r="BL83" s="130" t="str">
        <f>IF(ISBLANK(laps_times[[#This Row],[55]]),"DNF",CONCATENATE(RANK(rounds_cum_time[[#This Row],[55]],rounds_cum_time[55],1),"."))</f>
        <v>74.</v>
      </c>
      <c r="BM83" s="130" t="str">
        <f>IF(ISBLANK(laps_times[[#This Row],[56]]),"DNF",CONCATENATE(RANK(rounds_cum_time[[#This Row],[56]],rounds_cum_time[56],1),"."))</f>
        <v>74.</v>
      </c>
      <c r="BN83" s="130" t="str">
        <f>IF(ISBLANK(laps_times[[#This Row],[57]]),"DNF",CONCATENATE(RANK(rounds_cum_time[[#This Row],[57]],rounds_cum_time[57],1),"."))</f>
        <v>76.</v>
      </c>
      <c r="BO83" s="130" t="str">
        <f>IF(ISBLANK(laps_times[[#This Row],[58]]),"DNF",CONCATENATE(RANK(rounds_cum_time[[#This Row],[58]],rounds_cum_time[58],1),"."))</f>
        <v>76.</v>
      </c>
      <c r="BP83" s="130" t="str">
        <f>IF(ISBLANK(laps_times[[#This Row],[59]]),"DNF",CONCATENATE(RANK(rounds_cum_time[[#This Row],[59]],rounds_cum_time[59],1),"."))</f>
        <v>77.</v>
      </c>
      <c r="BQ83" s="130" t="str">
        <f>IF(ISBLANK(laps_times[[#This Row],[60]]),"DNF",CONCATENATE(RANK(rounds_cum_time[[#This Row],[60]],rounds_cum_time[60],1),"."))</f>
        <v>77.</v>
      </c>
      <c r="BR83" s="130" t="str">
        <f>IF(ISBLANK(laps_times[[#This Row],[61]]),"DNF",CONCATENATE(RANK(rounds_cum_time[[#This Row],[61]],rounds_cum_time[61],1),"."))</f>
        <v>79.</v>
      </c>
      <c r="BS83" s="130" t="str">
        <f>IF(ISBLANK(laps_times[[#This Row],[62]]),"DNF",CONCATENATE(RANK(rounds_cum_time[[#This Row],[62]],rounds_cum_time[62],1),"."))</f>
        <v>80.</v>
      </c>
      <c r="BT83" s="131" t="str">
        <f>IF(ISBLANK(laps_times[[#This Row],[63]]),"DNF",CONCATENATE(RANK(rounds_cum_time[[#This Row],[63]],rounds_cum_time[63],1),"."))</f>
        <v>80.</v>
      </c>
      <c r="BU83" s="131" t="str">
        <f>IF(ISBLANK(laps_times[[#This Row],[64]]),"DNF",CONCATENATE(RANK(rounds_cum_time[[#This Row],[64]],rounds_cum_time[64],1),"."))</f>
        <v>80.</v>
      </c>
    </row>
    <row r="84" spans="2:73" x14ac:dyDescent="0.2">
      <c r="B84" s="124">
        <f>laps_times[[#This Row],[poř]]</f>
        <v>81</v>
      </c>
      <c r="C84" s="129">
        <f>laps_times[[#This Row],[s.č.]]</f>
        <v>50</v>
      </c>
      <c r="D84" s="125" t="str">
        <f>laps_times[[#This Row],[jméno]]</f>
        <v>Jančář Stanislav</v>
      </c>
      <c r="E84" s="126">
        <f>laps_times[[#This Row],[roč]]</f>
        <v>1967</v>
      </c>
      <c r="F84" s="126" t="str">
        <f>laps_times[[#This Row],[kat]]</f>
        <v>M50</v>
      </c>
      <c r="G84" s="126">
        <f>laps_times[[#This Row],[poř_kat]]</f>
        <v>18</v>
      </c>
      <c r="H84" s="125" t="str">
        <f>IF(ISBLANK(laps_times[[#This Row],[klub]]),"-",laps_times[[#This Row],[klub]])</f>
        <v>MK Seitl Ostrava</v>
      </c>
      <c r="I84" s="161">
        <f>laps_times[[#This Row],[celk. čas]]</f>
        <v>0.17869907407407407</v>
      </c>
      <c r="J84" s="130" t="str">
        <f>IF(ISBLANK(laps_times[[#This Row],[1]]),"DNF",CONCATENATE(RANK(rounds_cum_time[[#This Row],[1]],rounds_cum_time[1],1),"."))</f>
        <v>81.</v>
      </c>
      <c r="K84" s="130" t="str">
        <f>IF(ISBLANK(laps_times[[#This Row],[2]]),"DNF",CONCATENATE(RANK(rounds_cum_time[[#This Row],[2]],rounds_cum_time[2],1),"."))</f>
        <v>75.</v>
      </c>
      <c r="L84" s="130" t="str">
        <f>IF(ISBLANK(laps_times[[#This Row],[3]]),"DNF",CONCATENATE(RANK(rounds_cum_time[[#This Row],[3]],rounds_cum_time[3],1),"."))</f>
        <v>74.</v>
      </c>
      <c r="M84" s="130" t="str">
        <f>IF(ISBLANK(laps_times[[#This Row],[4]]),"DNF",CONCATENATE(RANK(rounds_cum_time[[#This Row],[4]],rounds_cum_time[4],1),"."))</f>
        <v>76.</v>
      </c>
      <c r="N84" s="130" t="str">
        <f>IF(ISBLANK(laps_times[[#This Row],[5]]),"DNF",CONCATENATE(RANK(rounds_cum_time[[#This Row],[5]],rounds_cum_time[5],1),"."))</f>
        <v>78.</v>
      </c>
      <c r="O84" s="130" t="str">
        <f>IF(ISBLANK(laps_times[[#This Row],[6]]),"DNF",CONCATENATE(RANK(rounds_cum_time[[#This Row],[6]],rounds_cum_time[6],1),"."))</f>
        <v>78.</v>
      </c>
      <c r="P84" s="130" t="str">
        <f>IF(ISBLANK(laps_times[[#This Row],[7]]),"DNF",CONCATENATE(RANK(rounds_cum_time[[#This Row],[7]],rounds_cum_time[7],1),"."))</f>
        <v>80.</v>
      </c>
      <c r="Q84" s="130" t="str">
        <f>IF(ISBLANK(laps_times[[#This Row],[8]]),"DNF",CONCATENATE(RANK(rounds_cum_time[[#This Row],[8]],rounds_cum_time[8],1),"."))</f>
        <v>80.</v>
      </c>
      <c r="R84" s="130" t="str">
        <f>IF(ISBLANK(laps_times[[#This Row],[9]]),"DNF",CONCATENATE(RANK(rounds_cum_time[[#This Row],[9]],rounds_cum_time[9],1),"."))</f>
        <v>80.</v>
      </c>
      <c r="S84" s="130" t="str">
        <f>IF(ISBLANK(laps_times[[#This Row],[10]]),"DNF",CONCATENATE(RANK(rounds_cum_time[[#This Row],[10]],rounds_cum_time[10],1),"."))</f>
        <v>80.</v>
      </c>
      <c r="T84" s="130" t="str">
        <f>IF(ISBLANK(laps_times[[#This Row],[11]]),"DNF",CONCATENATE(RANK(rounds_cum_time[[#This Row],[11]],rounds_cum_time[11],1),"."))</f>
        <v>80.</v>
      </c>
      <c r="U84" s="130" t="str">
        <f>IF(ISBLANK(laps_times[[#This Row],[12]]),"DNF",CONCATENATE(RANK(rounds_cum_time[[#This Row],[12]],rounds_cum_time[12],1),"."))</f>
        <v>82.</v>
      </c>
      <c r="V84" s="130" t="str">
        <f>IF(ISBLANK(laps_times[[#This Row],[13]]),"DNF",CONCATENATE(RANK(rounds_cum_time[[#This Row],[13]],rounds_cum_time[13],1),"."))</f>
        <v>83.</v>
      </c>
      <c r="W84" s="130" t="str">
        <f>IF(ISBLANK(laps_times[[#This Row],[14]]),"DNF",CONCATENATE(RANK(rounds_cum_time[[#This Row],[14]],rounds_cum_time[14],1),"."))</f>
        <v>83.</v>
      </c>
      <c r="X84" s="130" t="str">
        <f>IF(ISBLANK(laps_times[[#This Row],[15]]),"DNF",CONCATENATE(RANK(rounds_cum_time[[#This Row],[15]],rounds_cum_time[15],1),"."))</f>
        <v>83.</v>
      </c>
      <c r="Y84" s="130" t="str">
        <f>IF(ISBLANK(laps_times[[#This Row],[16]]),"DNF",CONCATENATE(RANK(rounds_cum_time[[#This Row],[16]],rounds_cum_time[16],1),"."))</f>
        <v>83.</v>
      </c>
      <c r="Z84" s="130" t="str">
        <f>IF(ISBLANK(laps_times[[#This Row],[17]]),"DNF",CONCATENATE(RANK(rounds_cum_time[[#This Row],[17]],rounds_cum_time[17],1),"."))</f>
        <v>83.</v>
      </c>
      <c r="AA84" s="130" t="str">
        <f>IF(ISBLANK(laps_times[[#This Row],[18]]),"DNF",CONCATENATE(RANK(rounds_cum_time[[#This Row],[18]],rounds_cum_time[18],1),"."))</f>
        <v>83.</v>
      </c>
      <c r="AB84" s="130" t="str">
        <f>IF(ISBLANK(laps_times[[#This Row],[19]]),"DNF",CONCATENATE(RANK(rounds_cum_time[[#This Row],[19]],rounds_cum_time[19],1),"."))</f>
        <v>83.</v>
      </c>
      <c r="AC84" s="130" t="str">
        <f>IF(ISBLANK(laps_times[[#This Row],[20]]),"DNF",CONCATENATE(RANK(rounds_cum_time[[#This Row],[20]],rounds_cum_time[20],1),"."))</f>
        <v>83.</v>
      </c>
      <c r="AD84" s="130" t="str">
        <f>IF(ISBLANK(laps_times[[#This Row],[21]]),"DNF",CONCATENATE(RANK(rounds_cum_time[[#This Row],[21]],rounds_cum_time[21],1),"."))</f>
        <v>84.</v>
      </c>
      <c r="AE84" s="130" t="str">
        <f>IF(ISBLANK(laps_times[[#This Row],[22]]),"DNF",CONCATENATE(RANK(rounds_cum_time[[#This Row],[22]],rounds_cum_time[22],1),"."))</f>
        <v>84.</v>
      </c>
      <c r="AF84" s="130" t="str">
        <f>IF(ISBLANK(laps_times[[#This Row],[23]]),"DNF",CONCATENATE(RANK(rounds_cum_time[[#This Row],[23]],rounds_cum_time[23],1),"."))</f>
        <v>84.</v>
      </c>
      <c r="AG84" s="130" t="str">
        <f>IF(ISBLANK(laps_times[[#This Row],[24]]),"DNF",CONCATENATE(RANK(rounds_cum_time[[#This Row],[24]],rounds_cum_time[24],1),"."))</f>
        <v>84.</v>
      </c>
      <c r="AH84" s="130" t="str">
        <f>IF(ISBLANK(laps_times[[#This Row],[25]]),"DNF",CONCATENATE(RANK(rounds_cum_time[[#This Row],[25]],rounds_cum_time[25],1),"."))</f>
        <v>84.</v>
      </c>
      <c r="AI84" s="130" t="str">
        <f>IF(ISBLANK(laps_times[[#This Row],[26]]),"DNF",CONCATENATE(RANK(rounds_cum_time[[#This Row],[26]],rounds_cum_time[26],1),"."))</f>
        <v>84.</v>
      </c>
      <c r="AJ84" s="130" t="str">
        <f>IF(ISBLANK(laps_times[[#This Row],[27]]),"DNF",CONCATENATE(RANK(rounds_cum_time[[#This Row],[27]],rounds_cum_time[27],1),"."))</f>
        <v>84.</v>
      </c>
      <c r="AK84" s="130" t="str">
        <f>IF(ISBLANK(laps_times[[#This Row],[28]]),"DNF",CONCATENATE(RANK(rounds_cum_time[[#This Row],[28]],rounds_cum_time[28],1),"."))</f>
        <v>86.</v>
      </c>
      <c r="AL84" s="130" t="str">
        <f>IF(ISBLANK(laps_times[[#This Row],[29]]),"DNF",CONCATENATE(RANK(rounds_cum_time[[#This Row],[29]],rounds_cum_time[29],1),"."))</f>
        <v>87.</v>
      </c>
      <c r="AM84" s="130" t="str">
        <f>IF(ISBLANK(laps_times[[#This Row],[30]]),"DNF",CONCATENATE(RANK(rounds_cum_time[[#This Row],[30]],rounds_cum_time[30],1),"."))</f>
        <v>87.</v>
      </c>
      <c r="AN84" s="130" t="str">
        <f>IF(ISBLANK(laps_times[[#This Row],[31]]),"DNF",CONCATENATE(RANK(rounds_cum_time[[#This Row],[31]],rounds_cum_time[31],1),"."))</f>
        <v>86.</v>
      </c>
      <c r="AO84" s="130" t="str">
        <f>IF(ISBLANK(laps_times[[#This Row],[32]]),"DNF",CONCATENATE(RANK(rounds_cum_time[[#This Row],[32]],rounds_cum_time[32],1),"."))</f>
        <v>87.</v>
      </c>
      <c r="AP84" s="130" t="str">
        <f>IF(ISBLANK(laps_times[[#This Row],[33]]),"DNF",CONCATENATE(RANK(rounds_cum_time[[#This Row],[33]],rounds_cum_time[33],1),"."))</f>
        <v>87.</v>
      </c>
      <c r="AQ84" s="130" t="str">
        <f>IF(ISBLANK(laps_times[[#This Row],[34]]),"DNF",CONCATENATE(RANK(rounds_cum_time[[#This Row],[34]],rounds_cum_time[34],1),"."))</f>
        <v>88.</v>
      </c>
      <c r="AR84" s="130" t="str">
        <f>IF(ISBLANK(laps_times[[#This Row],[35]]),"DNF",CONCATENATE(RANK(rounds_cum_time[[#This Row],[35]],rounds_cum_time[35],1),"."))</f>
        <v>88.</v>
      </c>
      <c r="AS84" s="130" t="str">
        <f>IF(ISBLANK(laps_times[[#This Row],[36]]),"DNF",CONCATENATE(RANK(rounds_cum_time[[#This Row],[36]],rounds_cum_time[36],1),"."))</f>
        <v>86.</v>
      </c>
      <c r="AT84" s="130" t="str">
        <f>IF(ISBLANK(laps_times[[#This Row],[37]]),"DNF",CONCATENATE(RANK(rounds_cum_time[[#This Row],[37]],rounds_cum_time[37],1),"."))</f>
        <v>86.</v>
      </c>
      <c r="AU84" s="130" t="str">
        <f>IF(ISBLANK(laps_times[[#This Row],[38]]),"DNF",CONCATENATE(RANK(rounds_cum_time[[#This Row],[38]],rounds_cum_time[38],1),"."))</f>
        <v>85.</v>
      </c>
      <c r="AV84" s="130" t="str">
        <f>IF(ISBLANK(laps_times[[#This Row],[39]]),"DNF",CONCATENATE(RANK(rounds_cum_time[[#This Row],[39]],rounds_cum_time[39],1),"."))</f>
        <v>85.</v>
      </c>
      <c r="AW84" s="130" t="str">
        <f>IF(ISBLANK(laps_times[[#This Row],[40]]),"DNF",CONCATENATE(RANK(rounds_cum_time[[#This Row],[40]],rounds_cum_time[40],1),"."))</f>
        <v>85.</v>
      </c>
      <c r="AX84" s="130" t="str">
        <f>IF(ISBLANK(laps_times[[#This Row],[41]]),"DNF",CONCATENATE(RANK(rounds_cum_time[[#This Row],[41]],rounds_cum_time[41],1),"."))</f>
        <v>85.</v>
      </c>
      <c r="AY84" s="130" t="str">
        <f>IF(ISBLANK(laps_times[[#This Row],[42]]),"DNF",CONCATENATE(RANK(rounds_cum_time[[#This Row],[42]],rounds_cum_time[42],1),"."))</f>
        <v>85.</v>
      </c>
      <c r="AZ84" s="130" t="str">
        <f>IF(ISBLANK(laps_times[[#This Row],[43]]),"DNF",CONCATENATE(RANK(rounds_cum_time[[#This Row],[43]],rounds_cum_time[43],1),"."))</f>
        <v>85.</v>
      </c>
      <c r="BA84" s="130" t="str">
        <f>IF(ISBLANK(laps_times[[#This Row],[44]]),"DNF",CONCATENATE(RANK(rounds_cum_time[[#This Row],[44]],rounds_cum_time[44],1),"."))</f>
        <v>85.</v>
      </c>
      <c r="BB84" s="130" t="str">
        <f>IF(ISBLANK(laps_times[[#This Row],[45]]),"DNF",CONCATENATE(RANK(rounds_cum_time[[#This Row],[45]],rounds_cum_time[45],1),"."))</f>
        <v>85.</v>
      </c>
      <c r="BC84" s="130" t="str">
        <f>IF(ISBLANK(laps_times[[#This Row],[46]]),"DNF",CONCATENATE(RANK(rounds_cum_time[[#This Row],[46]],rounds_cum_time[46],1),"."))</f>
        <v>85.</v>
      </c>
      <c r="BD84" s="130" t="str">
        <f>IF(ISBLANK(laps_times[[#This Row],[47]]),"DNF",CONCATENATE(RANK(rounds_cum_time[[#This Row],[47]],rounds_cum_time[47],1),"."))</f>
        <v>83.</v>
      </c>
      <c r="BE84" s="130" t="str">
        <f>IF(ISBLANK(laps_times[[#This Row],[48]]),"DNF",CONCATENATE(RANK(rounds_cum_time[[#This Row],[48]],rounds_cum_time[48],1),"."))</f>
        <v>83.</v>
      </c>
      <c r="BF84" s="130" t="str">
        <f>IF(ISBLANK(laps_times[[#This Row],[49]]),"DNF",CONCATENATE(RANK(rounds_cum_time[[#This Row],[49]],rounds_cum_time[49],1),"."))</f>
        <v>81.</v>
      </c>
      <c r="BG84" s="130" t="str">
        <f>IF(ISBLANK(laps_times[[#This Row],[50]]),"DNF",CONCATENATE(RANK(rounds_cum_time[[#This Row],[50]],rounds_cum_time[50],1),"."))</f>
        <v>81.</v>
      </c>
      <c r="BH84" s="130" t="str">
        <f>IF(ISBLANK(laps_times[[#This Row],[51]]),"DNF",CONCATENATE(RANK(rounds_cum_time[[#This Row],[51]],rounds_cum_time[51],1),"."))</f>
        <v>81.</v>
      </c>
      <c r="BI84" s="130" t="str">
        <f>IF(ISBLANK(laps_times[[#This Row],[52]]),"DNF",CONCATENATE(RANK(rounds_cum_time[[#This Row],[52]],rounds_cum_time[52],1),"."))</f>
        <v>81.</v>
      </c>
      <c r="BJ84" s="130" t="str">
        <f>IF(ISBLANK(laps_times[[#This Row],[53]]),"DNF",CONCATENATE(RANK(rounds_cum_time[[#This Row],[53]],rounds_cum_time[53],1),"."))</f>
        <v>81.</v>
      </c>
      <c r="BK84" s="130" t="str">
        <f>IF(ISBLANK(laps_times[[#This Row],[54]]),"DNF",CONCATENATE(RANK(rounds_cum_time[[#This Row],[54]],rounds_cum_time[54],1),"."))</f>
        <v>80.</v>
      </c>
      <c r="BL84" s="130" t="str">
        <f>IF(ISBLANK(laps_times[[#This Row],[55]]),"DNF",CONCATENATE(RANK(rounds_cum_time[[#This Row],[55]],rounds_cum_time[55],1),"."))</f>
        <v>80.</v>
      </c>
      <c r="BM84" s="130" t="str">
        <f>IF(ISBLANK(laps_times[[#This Row],[56]]),"DNF",CONCATENATE(RANK(rounds_cum_time[[#This Row],[56]],rounds_cum_time[56],1),"."))</f>
        <v>81.</v>
      </c>
      <c r="BN84" s="130" t="str">
        <f>IF(ISBLANK(laps_times[[#This Row],[57]]),"DNF",CONCATENATE(RANK(rounds_cum_time[[#This Row],[57]],rounds_cum_time[57],1),"."))</f>
        <v>79.</v>
      </c>
      <c r="BO84" s="130" t="str">
        <f>IF(ISBLANK(laps_times[[#This Row],[58]]),"DNF",CONCATENATE(RANK(rounds_cum_time[[#This Row],[58]],rounds_cum_time[58],1),"."))</f>
        <v>80.</v>
      </c>
      <c r="BP84" s="130" t="str">
        <f>IF(ISBLANK(laps_times[[#This Row],[59]]),"DNF",CONCATENATE(RANK(rounds_cum_time[[#This Row],[59]],rounds_cum_time[59],1),"."))</f>
        <v>81.</v>
      </c>
      <c r="BQ84" s="130" t="str">
        <f>IF(ISBLANK(laps_times[[#This Row],[60]]),"DNF",CONCATENATE(RANK(rounds_cum_time[[#This Row],[60]],rounds_cum_time[60],1),"."))</f>
        <v>81.</v>
      </c>
      <c r="BR84" s="130" t="str">
        <f>IF(ISBLANK(laps_times[[#This Row],[61]]),"DNF",CONCATENATE(RANK(rounds_cum_time[[#This Row],[61]],rounds_cum_time[61],1),"."))</f>
        <v>81.</v>
      </c>
      <c r="BS84" s="130" t="str">
        <f>IF(ISBLANK(laps_times[[#This Row],[62]]),"DNF",CONCATENATE(RANK(rounds_cum_time[[#This Row],[62]],rounds_cum_time[62],1),"."))</f>
        <v>81.</v>
      </c>
      <c r="BT84" s="131" t="str">
        <f>IF(ISBLANK(laps_times[[#This Row],[63]]),"DNF",CONCATENATE(RANK(rounds_cum_time[[#This Row],[63]],rounds_cum_time[63],1),"."))</f>
        <v>81.</v>
      </c>
      <c r="BU84" s="131" t="str">
        <f>IF(ISBLANK(laps_times[[#This Row],[64]]),"DNF",CONCATENATE(RANK(rounds_cum_time[[#This Row],[64]],rounds_cum_time[64],1),"."))</f>
        <v>81.</v>
      </c>
    </row>
    <row r="85" spans="2:73" x14ac:dyDescent="0.2">
      <c r="B85" s="124">
        <f>laps_times[[#This Row],[poř]]</f>
        <v>82</v>
      </c>
      <c r="C85" s="129">
        <f>laps_times[[#This Row],[s.č.]]</f>
        <v>61</v>
      </c>
      <c r="D85" s="125" t="str">
        <f>laps_times[[#This Row],[jméno]]</f>
        <v>Kubičková Eliška Anna</v>
      </c>
      <c r="E85" s="126">
        <f>laps_times[[#This Row],[roč]]</f>
        <v>1966</v>
      </c>
      <c r="F85" s="126" t="str">
        <f>laps_times[[#This Row],[kat]]</f>
        <v>Z2</v>
      </c>
      <c r="G85" s="126">
        <f>laps_times[[#This Row],[poř_kat]]</f>
        <v>7</v>
      </c>
      <c r="H85" s="125" t="str">
        <f>IF(ISBLANK(laps_times[[#This Row],[klub]]),"-",laps_times[[#This Row],[klub]])</f>
        <v>SC MARATHON PLZEŇ</v>
      </c>
      <c r="I85" s="161">
        <f>laps_times[[#This Row],[celk. čas]]</f>
        <v>0.17931944444444445</v>
      </c>
      <c r="J85" s="130" t="str">
        <f>IF(ISBLANK(laps_times[[#This Row],[1]]),"DNF",CONCATENATE(RANK(rounds_cum_time[[#This Row],[1]],rounds_cum_time[1],1),"."))</f>
        <v>105.</v>
      </c>
      <c r="K85" s="130" t="str">
        <f>IF(ISBLANK(laps_times[[#This Row],[2]]),"DNF",CONCATENATE(RANK(rounds_cum_time[[#This Row],[2]],rounds_cum_time[2],1),"."))</f>
        <v>106.</v>
      </c>
      <c r="L85" s="130" t="str">
        <f>IF(ISBLANK(laps_times[[#This Row],[3]]),"DNF",CONCATENATE(RANK(rounds_cum_time[[#This Row],[3]],rounds_cum_time[3],1),"."))</f>
        <v>107.</v>
      </c>
      <c r="M85" s="130" t="str">
        <f>IF(ISBLANK(laps_times[[#This Row],[4]]),"DNF",CONCATENATE(RANK(rounds_cum_time[[#This Row],[4]],rounds_cum_time[4],1),"."))</f>
        <v>107.</v>
      </c>
      <c r="N85" s="130" t="str">
        <f>IF(ISBLANK(laps_times[[#This Row],[5]]),"DNF",CONCATENATE(RANK(rounds_cum_time[[#This Row],[5]],rounds_cum_time[5],1),"."))</f>
        <v>108.</v>
      </c>
      <c r="O85" s="130" t="str">
        <f>IF(ISBLANK(laps_times[[#This Row],[6]]),"DNF",CONCATENATE(RANK(rounds_cum_time[[#This Row],[6]],rounds_cum_time[6],1),"."))</f>
        <v>108.</v>
      </c>
      <c r="P85" s="130" t="str">
        <f>IF(ISBLANK(laps_times[[#This Row],[7]]),"DNF",CONCATENATE(RANK(rounds_cum_time[[#This Row],[7]],rounds_cum_time[7],1),"."))</f>
        <v>108.</v>
      </c>
      <c r="Q85" s="130" t="str">
        <f>IF(ISBLANK(laps_times[[#This Row],[8]]),"DNF",CONCATENATE(RANK(rounds_cum_time[[#This Row],[8]],rounds_cum_time[8],1),"."))</f>
        <v>109.</v>
      </c>
      <c r="R85" s="130" t="str">
        <f>IF(ISBLANK(laps_times[[#This Row],[9]]),"DNF",CONCATENATE(RANK(rounds_cum_time[[#This Row],[9]],rounds_cum_time[9],1),"."))</f>
        <v>109.</v>
      </c>
      <c r="S85" s="130" t="str">
        <f>IF(ISBLANK(laps_times[[#This Row],[10]]),"DNF",CONCATENATE(RANK(rounds_cum_time[[#This Row],[10]],rounds_cum_time[10],1),"."))</f>
        <v>109.</v>
      </c>
      <c r="T85" s="130" t="str">
        <f>IF(ISBLANK(laps_times[[#This Row],[11]]),"DNF",CONCATENATE(RANK(rounds_cum_time[[#This Row],[11]],rounds_cum_time[11],1),"."))</f>
        <v>109.</v>
      </c>
      <c r="U85" s="130" t="str">
        <f>IF(ISBLANK(laps_times[[#This Row],[12]]),"DNF",CONCATENATE(RANK(rounds_cum_time[[#This Row],[12]],rounds_cum_time[12],1),"."))</f>
        <v>109.</v>
      </c>
      <c r="V85" s="130" t="str">
        <f>IF(ISBLANK(laps_times[[#This Row],[13]]),"DNF",CONCATENATE(RANK(rounds_cum_time[[#This Row],[13]],rounds_cum_time[13],1),"."))</f>
        <v>109.</v>
      </c>
      <c r="W85" s="130" t="str">
        <f>IF(ISBLANK(laps_times[[#This Row],[14]]),"DNF",CONCATENATE(RANK(rounds_cum_time[[#This Row],[14]],rounds_cum_time[14],1),"."))</f>
        <v>108.</v>
      </c>
      <c r="X85" s="130" t="str">
        <f>IF(ISBLANK(laps_times[[#This Row],[15]]),"DNF",CONCATENATE(RANK(rounds_cum_time[[#This Row],[15]],rounds_cum_time[15],1),"."))</f>
        <v>107.</v>
      </c>
      <c r="Y85" s="130" t="str">
        <f>IF(ISBLANK(laps_times[[#This Row],[16]]),"DNF",CONCATENATE(RANK(rounds_cum_time[[#This Row],[16]],rounds_cum_time[16],1),"."))</f>
        <v>107.</v>
      </c>
      <c r="Z85" s="130" t="str">
        <f>IF(ISBLANK(laps_times[[#This Row],[17]]),"DNF",CONCATENATE(RANK(rounds_cum_time[[#This Row],[17]],rounds_cum_time[17],1),"."))</f>
        <v>107.</v>
      </c>
      <c r="AA85" s="130" t="str">
        <f>IF(ISBLANK(laps_times[[#This Row],[18]]),"DNF",CONCATENATE(RANK(rounds_cum_time[[#This Row],[18]],rounds_cum_time[18],1),"."))</f>
        <v>106.</v>
      </c>
      <c r="AB85" s="130" t="str">
        <f>IF(ISBLANK(laps_times[[#This Row],[19]]),"DNF",CONCATENATE(RANK(rounds_cum_time[[#This Row],[19]],rounds_cum_time[19],1),"."))</f>
        <v>106.</v>
      </c>
      <c r="AC85" s="130" t="str">
        <f>IF(ISBLANK(laps_times[[#This Row],[20]]),"DNF",CONCATENATE(RANK(rounds_cum_time[[#This Row],[20]],rounds_cum_time[20],1),"."))</f>
        <v>105.</v>
      </c>
      <c r="AD85" s="130" t="str">
        <f>IF(ISBLANK(laps_times[[#This Row],[21]]),"DNF",CONCATENATE(RANK(rounds_cum_time[[#This Row],[21]],rounds_cum_time[21],1),"."))</f>
        <v>105.</v>
      </c>
      <c r="AE85" s="130" t="str">
        <f>IF(ISBLANK(laps_times[[#This Row],[22]]),"DNF",CONCATENATE(RANK(rounds_cum_time[[#This Row],[22]],rounds_cum_time[22],1),"."))</f>
        <v>105.</v>
      </c>
      <c r="AF85" s="130" t="str">
        <f>IF(ISBLANK(laps_times[[#This Row],[23]]),"DNF",CONCATENATE(RANK(rounds_cum_time[[#This Row],[23]],rounds_cum_time[23],1),"."))</f>
        <v>105.</v>
      </c>
      <c r="AG85" s="130" t="str">
        <f>IF(ISBLANK(laps_times[[#This Row],[24]]),"DNF",CONCATENATE(RANK(rounds_cum_time[[#This Row],[24]],rounds_cum_time[24],1),"."))</f>
        <v>105.</v>
      </c>
      <c r="AH85" s="130" t="str">
        <f>IF(ISBLANK(laps_times[[#This Row],[25]]),"DNF",CONCATENATE(RANK(rounds_cum_time[[#This Row],[25]],rounds_cum_time[25],1),"."))</f>
        <v>104.</v>
      </c>
      <c r="AI85" s="130" t="str">
        <f>IF(ISBLANK(laps_times[[#This Row],[26]]),"DNF",CONCATENATE(RANK(rounds_cum_time[[#This Row],[26]],rounds_cum_time[26],1),"."))</f>
        <v>104.</v>
      </c>
      <c r="AJ85" s="130" t="str">
        <f>IF(ISBLANK(laps_times[[#This Row],[27]]),"DNF",CONCATENATE(RANK(rounds_cum_time[[#This Row],[27]],rounds_cum_time[27],1),"."))</f>
        <v>104.</v>
      </c>
      <c r="AK85" s="130" t="str">
        <f>IF(ISBLANK(laps_times[[#This Row],[28]]),"DNF",CONCATENATE(RANK(rounds_cum_time[[#This Row],[28]],rounds_cum_time[28],1),"."))</f>
        <v>104.</v>
      </c>
      <c r="AL85" s="130" t="str">
        <f>IF(ISBLANK(laps_times[[#This Row],[29]]),"DNF",CONCATENATE(RANK(rounds_cum_time[[#This Row],[29]],rounds_cum_time[29],1),"."))</f>
        <v>104.</v>
      </c>
      <c r="AM85" s="130" t="str">
        <f>IF(ISBLANK(laps_times[[#This Row],[30]]),"DNF",CONCATENATE(RANK(rounds_cum_time[[#This Row],[30]],rounds_cum_time[30],1),"."))</f>
        <v>104.</v>
      </c>
      <c r="AN85" s="130" t="str">
        <f>IF(ISBLANK(laps_times[[#This Row],[31]]),"DNF",CONCATENATE(RANK(rounds_cum_time[[#This Row],[31]],rounds_cum_time[31],1),"."))</f>
        <v>104.</v>
      </c>
      <c r="AO85" s="130" t="str">
        <f>IF(ISBLANK(laps_times[[#This Row],[32]]),"DNF",CONCATENATE(RANK(rounds_cum_time[[#This Row],[32]],rounds_cum_time[32],1),"."))</f>
        <v>103.</v>
      </c>
      <c r="AP85" s="130" t="str">
        <f>IF(ISBLANK(laps_times[[#This Row],[33]]),"DNF",CONCATENATE(RANK(rounds_cum_time[[#This Row],[33]],rounds_cum_time[33],1),"."))</f>
        <v>103.</v>
      </c>
      <c r="AQ85" s="130" t="str">
        <f>IF(ISBLANK(laps_times[[#This Row],[34]]),"DNF",CONCATENATE(RANK(rounds_cum_time[[#This Row],[34]],rounds_cum_time[34],1),"."))</f>
        <v>103.</v>
      </c>
      <c r="AR85" s="130" t="str">
        <f>IF(ISBLANK(laps_times[[#This Row],[35]]),"DNF",CONCATENATE(RANK(rounds_cum_time[[#This Row],[35]],rounds_cum_time[35],1),"."))</f>
        <v>103.</v>
      </c>
      <c r="AS85" s="130" t="str">
        <f>IF(ISBLANK(laps_times[[#This Row],[36]]),"DNF",CONCATENATE(RANK(rounds_cum_time[[#This Row],[36]],rounds_cum_time[36],1),"."))</f>
        <v>102.</v>
      </c>
      <c r="AT85" s="130" t="str">
        <f>IF(ISBLANK(laps_times[[#This Row],[37]]),"DNF",CONCATENATE(RANK(rounds_cum_time[[#This Row],[37]],rounds_cum_time[37],1),"."))</f>
        <v>102.</v>
      </c>
      <c r="AU85" s="130" t="str">
        <f>IF(ISBLANK(laps_times[[#This Row],[38]]),"DNF",CONCATENATE(RANK(rounds_cum_time[[#This Row],[38]],rounds_cum_time[38],1),"."))</f>
        <v>101.</v>
      </c>
      <c r="AV85" s="130" t="str">
        <f>IF(ISBLANK(laps_times[[#This Row],[39]]),"DNF",CONCATENATE(RANK(rounds_cum_time[[#This Row],[39]],rounds_cum_time[39],1),"."))</f>
        <v>101.</v>
      </c>
      <c r="AW85" s="130" t="str">
        <f>IF(ISBLANK(laps_times[[#This Row],[40]]),"DNF",CONCATENATE(RANK(rounds_cum_time[[#This Row],[40]],rounds_cum_time[40],1),"."))</f>
        <v>100.</v>
      </c>
      <c r="AX85" s="130" t="str">
        <f>IF(ISBLANK(laps_times[[#This Row],[41]]),"DNF",CONCATENATE(RANK(rounds_cum_time[[#This Row],[41]],rounds_cum_time[41],1),"."))</f>
        <v>97.</v>
      </c>
      <c r="AY85" s="130" t="str">
        <f>IF(ISBLANK(laps_times[[#This Row],[42]]),"DNF",CONCATENATE(RANK(rounds_cum_time[[#This Row],[42]],rounds_cum_time[42],1),"."))</f>
        <v>95.</v>
      </c>
      <c r="AZ85" s="130" t="str">
        <f>IF(ISBLANK(laps_times[[#This Row],[43]]),"DNF",CONCATENATE(RANK(rounds_cum_time[[#This Row],[43]],rounds_cum_time[43],1),"."))</f>
        <v>95.</v>
      </c>
      <c r="BA85" s="130" t="str">
        <f>IF(ISBLANK(laps_times[[#This Row],[44]]),"DNF",CONCATENATE(RANK(rounds_cum_time[[#This Row],[44]],rounds_cum_time[44],1),"."))</f>
        <v>94.</v>
      </c>
      <c r="BB85" s="130" t="str">
        <f>IF(ISBLANK(laps_times[[#This Row],[45]]),"DNF",CONCATENATE(RANK(rounds_cum_time[[#This Row],[45]],rounds_cum_time[45],1),"."))</f>
        <v>94.</v>
      </c>
      <c r="BC85" s="130" t="str">
        <f>IF(ISBLANK(laps_times[[#This Row],[46]]),"DNF",CONCATENATE(RANK(rounds_cum_time[[#This Row],[46]],rounds_cum_time[46],1),"."))</f>
        <v>93.</v>
      </c>
      <c r="BD85" s="130" t="str">
        <f>IF(ISBLANK(laps_times[[#This Row],[47]]),"DNF",CONCATENATE(RANK(rounds_cum_time[[#This Row],[47]],rounds_cum_time[47],1),"."))</f>
        <v>92.</v>
      </c>
      <c r="BE85" s="130" t="str">
        <f>IF(ISBLANK(laps_times[[#This Row],[48]]),"DNF",CONCATENATE(RANK(rounds_cum_time[[#This Row],[48]],rounds_cum_time[48],1),"."))</f>
        <v>92.</v>
      </c>
      <c r="BF85" s="130" t="str">
        <f>IF(ISBLANK(laps_times[[#This Row],[49]]),"DNF",CONCATENATE(RANK(rounds_cum_time[[#This Row],[49]],rounds_cum_time[49],1),"."))</f>
        <v>92.</v>
      </c>
      <c r="BG85" s="130" t="str">
        <f>IF(ISBLANK(laps_times[[#This Row],[50]]),"DNF",CONCATENATE(RANK(rounds_cum_time[[#This Row],[50]],rounds_cum_time[50],1),"."))</f>
        <v>92.</v>
      </c>
      <c r="BH85" s="130" t="str">
        <f>IF(ISBLANK(laps_times[[#This Row],[51]]),"DNF",CONCATENATE(RANK(rounds_cum_time[[#This Row],[51]],rounds_cum_time[51],1),"."))</f>
        <v>92.</v>
      </c>
      <c r="BI85" s="130" t="str">
        <f>IF(ISBLANK(laps_times[[#This Row],[52]]),"DNF",CONCATENATE(RANK(rounds_cum_time[[#This Row],[52]],rounds_cum_time[52],1),"."))</f>
        <v>92.</v>
      </c>
      <c r="BJ85" s="130" t="str">
        <f>IF(ISBLANK(laps_times[[#This Row],[53]]),"DNF",CONCATENATE(RANK(rounds_cum_time[[#This Row],[53]],rounds_cum_time[53],1),"."))</f>
        <v>91.</v>
      </c>
      <c r="BK85" s="130" t="str">
        <f>IF(ISBLANK(laps_times[[#This Row],[54]]),"DNF",CONCATENATE(RANK(rounds_cum_time[[#This Row],[54]],rounds_cum_time[54],1),"."))</f>
        <v>91.</v>
      </c>
      <c r="BL85" s="130" t="str">
        <f>IF(ISBLANK(laps_times[[#This Row],[55]]),"DNF",CONCATENATE(RANK(rounds_cum_time[[#This Row],[55]],rounds_cum_time[55],1),"."))</f>
        <v>90.</v>
      </c>
      <c r="BM85" s="130" t="str">
        <f>IF(ISBLANK(laps_times[[#This Row],[56]]),"DNF",CONCATENATE(RANK(rounds_cum_time[[#This Row],[56]],rounds_cum_time[56],1),"."))</f>
        <v>87.</v>
      </c>
      <c r="BN85" s="130" t="str">
        <f>IF(ISBLANK(laps_times[[#This Row],[57]]),"DNF",CONCATENATE(RANK(rounds_cum_time[[#This Row],[57]],rounds_cum_time[57],1),"."))</f>
        <v>86.</v>
      </c>
      <c r="BO85" s="130" t="str">
        <f>IF(ISBLANK(laps_times[[#This Row],[58]]),"DNF",CONCATENATE(RANK(rounds_cum_time[[#This Row],[58]],rounds_cum_time[58],1),"."))</f>
        <v>86.</v>
      </c>
      <c r="BP85" s="130" t="str">
        <f>IF(ISBLANK(laps_times[[#This Row],[59]]),"DNF",CONCATENATE(RANK(rounds_cum_time[[#This Row],[59]],rounds_cum_time[59],1),"."))</f>
        <v>85.</v>
      </c>
      <c r="BQ85" s="130" t="str">
        <f>IF(ISBLANK(laps_times[[#This Row],[60]]),"DNF",CONCATENATE(RANK(rounds_cum_time[[#This Row],[60]],rounds_cum_time[60],1),"."))</f>
        <v>85.</v>
      </c>
      <c r="BR85" s="130" t="str">
        <f>IF(ISBLANK(laps_times[[#This Row],[61]]),"DNF",CONCATENATE(RANK(rounds_cum_time[[#This Row],[61]],rounds_cum_time[61],1),"."))</f>
        <v>84.</v>
      </c>
      <c r="BS85" s="130" t="str">
        <f>IF(ISBLANK(laps_times[[#This Row],[62]]),"DNF",CONCATENATE(RANK(rounds_cum_time[[#This Row],[62]],rounds_cum_time[62],1),"."))</f>
        <v>83.</v>
      </c>
      <c r="BT85" s="131" t="str">
        <f>IF(ISBLANK(laps_times[[#This Row],[63]]),"DNF",CONCATENATE(RANK(rounds_cum_time[[#This Row],[63]],rounds_cum_time[63],1),"."))</f>
        <v>82.</v>
      </c>
      <c r="BU85" s="131" t="str">
        <f>IF(ISBLANK(laps_times[[#This Row],[64]]),"DNF",CONCATENATE(RANK(rounds_cum_time[[#This Row],[64]],rounds_cum_time[64],1),"."))</f>
        <v>82.</v>
      </c>
    </row>
    <row r="86" spans="2:73" x14ac:dyDescent="0.2">
      <c r="B86" s="124">
        <f>laps_times[[#This Row],[poř]]</f>
        <v>83</v>
      </c>
      <c r="C86" s="129">
        <f>laps_times[[#This Row],[s.č.]]</f>
        <v>82</v>
      </c>
      <c r="D86" s="125" t="str">
        <f>laps_times[[#This Row],[jméno]]</f>
        <v>Orlinger Herbert</v>
      </c>
      <c r="E86" s="126">
        <f>laps_times[[#This Row],[roč]]</f>
        <v>1960</v>
      </c>
      <c r="F86" s="126" t="str">
        <f>laps_times[[#This Row],[kat]]</f>
        <v>M50</v>
      </c>
      <c r="G86" s="126">
        <f>laps_times[[#This Row],[poř_kat]]</f>
        <v>19</v>
      </c>
      <c r="H86" s="125" t="str">
        <f>IF(ISBLANK(laps_times[[#This Row],[klub]]),"-",laps_times[[#This Row],[klub]])</f>
        <v>Laufstammtisch Flotte Sohle</v>
      </c>
      <c r="I86" s="161">
        <f>laps_times[[#This Row],[celk. čas]]</f>
        <v>0.17998726851851851</v>
      </c>
      <c r="J86" s="130" t="str">
        <f>IF(ISBLANK(laps_times[[#This Row],[1]]),"DNF",CONCATENATE(RANK(rounds_cum_time[[#This Row],[1]],rounds_cum_time[1],1),"."))</f>
        <v>92.</v>
      </c>
      <c r="K86" s="130" t="str">
        <f>IF(ISBLANK(laps_times[[#This Row],[2]]),"DNF",CONCATENATE(RANK(rounds_cum_time[[#This Row],[2]],rounds_cum_time[2],1),"."))</f>
        <v>94.</v>
      </c>
      <c r="L86" s="130" t="str">
        <f>IF(ISBLANK(laps_times[[#This Row],[3]]),"DNF",CONCATENATE(RANK(rounds_cum_time[[#This Row],[3]],rounds_cum_time[3],1),"."))</f>
        <v>95.</v>
      </c>
      <c r="M86" s="130" t="str">
        <f>IF(ISBLANK(laps_times[[#This Row],[4]]),"DNF",CONCATENATE(RANK(rounds_cum_time[[#This Row],[4]],rounds_cum_time[4],1),"."))</f>
        <v>96.</v>
      </c>
      <c r="N86" s="130" t="str">
        <f>IF(ISBLANK(laps_times[[#This Row],[5]]),"DNF",CONCATENATE(RANK(rounds_cum_time[[#This Row],[5]],rounds_cum_time[5],1),"."))</f>
        <v>96.</v>
      </c>
      <c r="O86" s="130" t="str">
        <f>IF(ISBLANK(laps_times[[#This Row],[6]]),"DNF",CONCATENATE(RANK(rounds_cum_time[[#This Row],[6]],rounds_cum_time[6],1),"."))</f>
        <v>95.</v>
      </c>
      <c r="P86" s="130" t="str">
        <f>IF(ISBLANK(laps_times[[#This Row],[7]]),"DNF",CONCATENATE(RANK(rounds_cum_time[[#This Row],[7]],rounds_cum_time[7],1),"."))</f>
        <v>95.</v>
      </c>
      <c r="Q86" s="130" t="str">
        <f>IF(ISBLANK(laps_times[[#This Row],[8]]),"DNF",CONCATENATE(RANK(rounds_cum_time[[#This Row],[8]],rounds_cum_time[8],1),"."))</f>
        <v>96.</v>
      </c>
      <c r="R86" s="130" t="str">
        <f>IF(ISBLANK(laps_times[[#This Row],[9]]),"DNF",CONCATENATE(RANK(rounds_cum_time[[#This Row],[9]],rounds_cum_time[9],1),"."))</f>
        <v>95.</v>
      </c>
      <c r="S86" s="130" t="str">
        <f>IF(ISBLANK(laps_times[[#This Row],[10]]),"DNF",CONCATENATE(RANK(rounds_cum_time[[#This Row],[10]],rounds_cum_time[10],1),"."))</f>
        <v>95.</v>
      </c>
      <c r="T86" s="130" t="str">
        <f>IF(ISBLANK(laps_times[[#This Row],[11]]),"DNF",CONCATENATE(RANK(rounds_cum_time[[#This Row],[11]],rounds_cum_time[11],1),"."))</f>
        <v>96.</v>
      </c>
      <c r="U86" s="130" t="str">
        <f>IF(ISBLANK(laps_times[[#This Row],[12]]),"DNF",CONCATENATE(RANK(rounds_cum_time[[#This Row],[12]],rounds_cum_time[12],1),"."))</f>
        <v>96.</v>
      </c>
      <c r="V86" s="130" t="str">
        <f>IF(ISBLANK(laps_times[[#This Row],[13]]),"DNF",CONCATENATE(RANK(rounds_cum_time[[#This Row],[13]],rounds_cum_time[13],1),"."))</f>
        <v>97.</v>
      </c>
      <c r="W86" s="130" t="str">
        <f>IF(ISBLANK(laps_times[[#This Row],[14]]),"DNF",CONCATENATE(RANK(rounds_cum_time[[#This Row],[14]],rounds_cum_time[14],1),"."))</f>
        <v>97.</v>
      </c>
      <c r="X86" s="130" t="str">
        <f>IF(ISBLANK(laps_times[[#This Row],[15]]),"DNF",CONCATENATE(RANK(rounds_cum_time[[#This Row],[15]],rounds_cum_time[15],1),"."))</f>
        <v>97.</v>
      </c>
      <c r="Y86" s="130" t="str">
        <f>IF(ISBLANK(laps_times[[#This Row],[16]]),"DNF",CONCATENATE(RANK(rounds_cum_time[[#This Row],[16]],rounds_cum_time[16],1),"."))</f>
        <v>97.</v>
      </c>
      <c r="Z86" s="130" t="str">
        <f>IF(ISBLANK(laps_times[[#This Row],[17]]),"DNF",CONCATENATE(RANK(rounds_cum_time[[#This Row],[17]],rounds_cum_time[17],1),"."))</f>
        <v>97.</v>
      </c>
      <c r="AA86" s="130" t="str">
        <f>IF(ISBLANK(laps_times[[#This Row],[18]]),"DNF",CONCATENATE(RANK(rounds_cum_time[[#This Row],[18]],rounds_cum_time[18],1),"."))</f>
        <v>97.</v>
      </c>
      <c r="AB86" s="130" t="str">
        <f>IF(ISBLANK(laps_times[[#This Row],[19]]),"DNF",CONCATENATE(RANK(rounds_cum_time[[#This Row],[19]],rounds_cum_time[19],1),"."))</f>
        <v>97.</v>
      </c>
      <c r="AC86" s="130" t="str">
        <f>IF(ISBLANK(laps_times[[#This Row],[20]]),"DNF",CONCATENATE(RANK(rounds_cum_time[[#This Row],[20]],rounds_cum_time[20],1),"."))</f>
        <v>97.</v>
      </c>
      <c r="AD86" s="130" t="str">
        <f>IF(ISBLANK(laps_times[[#This Row],[21]]),"DNF",CONCATENATE(RANK(rounds_cum_time[[#This Row],[21]],rounds_cum_time[21],1),"."))</f>
        <v>97.</v>
      </c>
      <c r="AE86" s="130" t="str">
        <f>IF(ISBLANK(laps_times[[#This Row],[22]]),"DNF",CONCATENATE(RANK(rounds_cum_time[[#This Row],[22]],rounds_cum_time[22],1),"."))</f>
        <v>97.</v>
      </c>
      <c r="AF86" s="130" t="str">
        <f>IF(ISBLANK(laps_times[[#This Row],[23]]),"DNF",CONCATENATE(RANK(rounds_cum_time[[#This Row],[23]],rounds_cum_time[23],1),"."))</f>
        <v>97.</v>
      </c>
      <c r="AG86" s="130" t="str">
        <f>IF(ISBLANK(laps_times[[#This Row],[24]]),"DNF",CONCATENATE(RANK(rounds_cum_time[[#This Row],[24]],rounds_cum_time[24],1),"."))</f>
        <v>97.</v>
      </c>
      <c r="AH86" s="130" t="str">
        <f>IF(ISBLANK(laps_times[[#This Row],[25]]),"DNF",CONCATENATE(RANK(rounds_cum_time[[#This Row],[25]],rounds_cum_time[25],1),"."))</f>
        <v>96.</v>
      </c>
      <c r="AI86" s="130" t="str">
        <f>IF(ISBLANK(laps_times[[#This Row],[26]]),"DNF",CONCATENATE(RANK(rounds_cum_time[[#This Row],[26]],rounds_cum_time[26],1),"."))</f>
        <v>96.</v>
      </c>
      <c r="AJ86" s="130" t="str">
        <f>IF(ISBLANK(laps_times[[#This Row],[27]]),"DNF",CONCATENATE(RANK(rounds_cum_time[[#This Row],[27]],rounds_cum_time[27],1),"."))</f>
        <v>96.</v>
      </c>
      <c r="AK86" s="130" t="str">
        <f>IF(ISBLANK(laps_times[[#This Row],[28]]),"DNF",CONCATENATE(RANK(rounds_cum_time[[#This Row],[28]],rounds_cum_time[28],1),"."))</f>
        <v>96.</v>
      </c>
      <c r="AL86" s="130" t="str">
        <f>IF(ISBLANK(laps_times[[#This Row],[29]]),"DNF",CONCATENATE(RANK(rounds_cum_time[[#This Row],[29]],rounds_cum_time[29],1),"."))</f>
        <v>96.</v>
      </c>
      <c r="AM86" s="130" t="str">
        <f>IF(ISBLANK(laps_times[[#This Row],[30]]),"DNF",CONCATENATE(RANK(rounds_cum_time[[#This Row],[30]],rounds_cum_time[30],1),"."))</f>
        <v>96.</v>
      </c>
      <c r="AN86" s="130" t="str">
        <f>IF(ISBLANK(laps_times[[#This Row],[31]]),"DNF",CONCATENATE(RANK(rounds_cum_time[[#This Row],[31]],rounds_cum_time[31],1),"."))</f>
        <v>96.</v>
      </c>
      <c r="AO86" s="130" t="str">
        <f>IF(ISBLANK(laps_times[[#This Row],[32]]),"DNF",CONCATENATE(RANK(rounds_cum_time[[#This Row],[32]],rounds_cum_time[32],1),"."))</f>
        <v>96.</v>
      </c>
      <c r="AP86" s="130" t="str">
        <f>IF(ISBLANK(laps_times[[#This Row],[33]]),"DNF",CONCATENATE(RANK(rounds_cum_time[[#This Row],[33]],rounds_cum_time[33],1),"."))</f>
        <v>95.</v>
      </c>
      <c r="AQ86" s="130" t="str">
        <f>IF(ISBLANK(laps_times[[#This Row],[34]]),"DNF",CONCATENATE(RANK(rounds_cum_time[[#This Row],[34]],rounds_cum_time[34],1),"."))</f>
        <v>94.</v>
      </c>
      <c r="AR86" s="130" t="str">
        <f>IF(ISBLANK(laps_times[[#This Row],[35]]),"DNF",CONCATENATE(RANK(rounds_cum_time[[#This Row],[35]],rounds_cum_time[35],1),"."))</f>
        <v>94.</v>
      </c>
      <c r="AS86" s="130" t="str">
        <f>IF(ISBLANK(laps_times[[#This Row],[36]]),"DNF",CONCATENATE(RANK(rounds_cum_time[[#This Row],[36]],rounds_cum_time[36],1),"."))</f>
        <v>94.</v>
      </c>
      <c r="AT86" s="130" t="str">
        <f>IF(ISBLANK(laps_times[[#This Row],[37]]),"DNF",CONCATENATE(RANK(rounds_cum_time[[#This Row],[37]],rounds_cum_time[37],1),"."))</f>
        <v>94.</v>
      </c>
      <c r="AU86" s="130" t="str">
        <f>IF(ISBLANK(laps_times[[#This Row],[38]]),"DNF",CONCATENATE(RANK(rounds_cum_time[[#This Row],[38]],rounds_cum_time[38],1),"."))</f>
        <v>92.</v>
      </c>
      <c r="AV86" s="130" t="str">
        <f>IF(ISBLANK(laps_times[[#This Row],[39]]),"DNF",CONCATENATE(RANK(rounds_cum_time[[#This Row],[39]],rounds_cum_time[39],1),"."))</f>
        <v>92.</v>
      </c>
      <c r="AW86" s="130" t="str">
        <f>IF(ISBLANK(laps_times[[#This Row],[40]]),"DNF",CONCATENATE(RANK(rounds_cum_time[[#This Row],[40]],rounds_cum_time[40],1),"."))</f>
        <v>92.</v>
      </c>
      <c r="AX86" s="130" t="str">
        <f>IF(ISBLANK(laps_times[[#This Row],[41]]),"DNF",CONCATENATE(RANK(rounds_cum_time[[#This Row],[41]],rounds_cum_time[41],1),"."))</f>
        <v>92.</v>
      </c>
      <c r="AY86" s="130" t="str">
        <f>IF(ISBLANK(laps_times[[#This Row],[42]]),"DNF",CONCATENATE(RANK(rounds_cum_time[[#This Row],[42]],rounds_cum_time[42],1),"."))</f>
        <v>92.</v>
      </c>
      <c r="AZ86" s="130" t="str">
        <f>IF(ISBLANK(laps_times[[#This Row],[43]]),"DNF",CONCATENATE(RANK(rounds_cum_time[[#This Row],[43]],rounds_cum_time[43],1),"."))</f>
        <v>92.</v>
      </c>
      <c r="BA86" s="130" t="str">
        <f>IF(ISBLANK(laps_times[[#This Row],[44]]),"DNF",CONCATENATE(RANK(rounds_cum_time[[#This Row],[44]],rounds_cum_time[44],1),"."))</f>
        <v>92.</v>
      </c>
      <c r="BB86" s="130" t="str">
        <f>IF(ISBLANK(laps_times[[#This Row],[45]]),"DNF",CONCATENATE(RANK(rounds_cum_time[[#This Row],[45]],rounds_cum_time[45],1),"."))</f>
        <v>92.</v>
      </c>
      <c r="BC86" s="130" t="str">
        <f>IF(ISBLANK(laps_times[[#This Row],[46]]),"DNF",CONCATENATE(RANK(rounds_cum_time[[#This Row],[46]],rounds_cum_time[46],1),"."))</f>
        <v>92.</v>
      </c>
      <c r="BD86" s="130" t="str">
        <f>IF(ISBLANK(laps_times[[#This Row],[47]]),"DNF",CONCATENATE(RANK(rounds_cum_time[[#This Row],[47]],rounds_cum_time[47],1),"."))</f>
        <v>91.</v>
      </c>
      <c r="BE86" s="130" t="str">
        <f>IF(ISBLANK(laps_times[[#This Row],[48]]),"DNF",CONCATENATE(RANK(rounds_cum_time[[#This Row],[48]],rounds_cum_time[48],1),"."))</f>
        <v>91.</v>
      </c>
      <c r="BF86" s="130" t="str">
        <f>IF(ISBLANK(laps_times[[#This Row],[49]]),"DNF",CONCATENATE(RANK(rounds_cum_time[[#This Row],[49]],rounds_cum_time[49],1),"."))</f>
        <v>91.</v>
      </c>
      <c r="BG86" s="130" t="str">
        <f>IF(ISBLANK(laps_times[[#This Row],[50]]),"DNF",CONCATENATE(RANK(rounds_cum_time[[#This Row],[50]],rounds_cum_time[50],1),"."))</f>
        <v>91.</v>
      </c>
      <c r="BH86" s="130" t="str">
        <f>IF(ISBLANK(laps_times[[#This Row],[51]]),"DNF",CONCATENATE(RANK(rounds_cum_time[[#This Row],[51]],rounds_cum_time[51],1),"."))</f>
        <v>91.</v>
      </c>
      <c r="BI86" s="130" t="str">
        <f>IF(ISBLANK(laps_times[[#This Row],[52]]),"DNF",CONCATENATE(RANK(rounds_cum_time[[#This Row],[52]],rounds_cum_time[52],1),"."))</f>
        <v>89.</v>
      </c>
      <c r="BJ86" s="130" t="str">
        <f>IF(ISBLANK(laps_times[[#This Row],[53]]),"DNF",CONCATENATE(RANK(rounds_cum_time[[#This Row],[53]],rounds_cum_time[53],1),"."))</f>
        <v>88.</v>
      </c>
      <c r="BK86" s="130" t="str">
        <f>IF(ISBLANK(laps_times[[#This Row],[54]]),"DNF",CONCATENATE(RANK(rounds_cum_time[[#This Row],[54]],rounds_cum_time[54],1),"."))</f>
        <v>87.</v>
      </c>
      <c r="BL86" s="130" t="str">
        <f>IF(ISBLANK(laps_times[[#This Row],[55]]),"DNF",CONCATENATE(RANK(rounds_cum_time[[#This Row],[55]],rounds_cum_time[55],1),"."))</f>
        <v>85.</v>
      </c>
      <c r="BM86" s="130" t="str">
        <f>IF(ISBLANK(laps_times[[#This Row],[56]]),"DNF",CONCATENATE(RANK(rounds_cum_time[[#This Row],[56]],rounds_cum_time[56],1),"."))</f>
        <v>85.</v>
      </c>
      <c r="BN86" s="130" t="str">
        <f>IF(ISBLANK(laps_times[[#This Row],[57]]),"DNF",CONCATENATE(RANK(rounds_cum_time[[#This Row],[57]],rounds_cum_time[57],1),"."))</f>
        <v>85.</v>
      </c>
      <c r="BO86" s="130" t="str">
        <f>IF(ISBLANK(laps_times[[#This Row],[58]]),"DNF",CONCATENATE(RANK(rounds_cum_time[[#This Row],[58]],rounds_cum_time[58],1),"."))</f>
        <v>85.</v>
      </c>
      <c r="BP86" s="130" t="str">
        <f>IF(ISBLANK(laps_times[[#This Row],[59]]),"DNF",CONCATENATE(RANK(rounds_cum_time[[#This Row],[59]],rounds_cum_time[59],1),"."))</f>
        <v>86.</v>
      </c>
      <c r="BQ86" s="130" t="str">
        <f>IF(ISBLANK(laps_times[[#This Row],[60]]),"DNF",CONCATENATE(RANK(rounds_cum_time[[#This Row],[60]],rounds_cum_time[60],1),"."))</f>
        <v>86.</v>
      </c>
      <c r="BR86" s="130" t="str">
        <f>IF(ISBLANK(laps_times[[#This Row],[61]]),"DNF",CONCATENATE(RANK(rounds_cum_time[[#This Row],[61]],rounds_cum_time[61],1),"."))</f>
        <v>85.</v>
      </c>
      <c r="BS86" s="130" t="str">
        <f>IF(ISBLANK(laps_times[[#This Row],[62]]),"DNF",CONCATENATE(RANK(rounds_cum_time[[#This Row],[62]],rounds_cum_time[62],1),"."))</f>
        <v>85.</v>
      </c>
      <c r="BT86" s="131" t="str">
        <f>IF(ISBLANK(laps_times[[#This Row],[63]]),"DNF",CONCATENATE(RANK(rounds_cum_time[[#This Row],[63]],rounds_cum_time[63],1),"."))</f>
        <v>84.</v>
      </c>
      <c r="BU86" s="131" t="str">
        <f>IF(ISBLANK(laps_times[[#This Row],[64]]),"DNF",CONCATENATE(RANK(rounds_cum_time[[#This Row],[64]],rounds_cum_time[64],1),"."))</f>
        <v>83.</v>
      </c>
    </row>
    <row r="87" spans="2:73" x14ac:dyDescent="0.2">
      <c r="B87" s="124">
        <f>laps_times[[#This Row],[poř]]</f>
        <v>84</v>
      </c>
      <c r="C87" s="129">
        <f>laps_times[[#This Row],[s.č.]]</f>
        <v>44</v>
      </c>
      <c r="D87" s="125" t="str">
        <f>laps_times[[#This Row],[jméno]]</f>
        <v>Hýsková Šárka</v>
      </c>
      <c r="E87" s="126">
        <f>laps_times[[#This Row],[roč]]</f>
        <v>1964</v>
      </c>
      <c r="F87" s="126" t="str">
        <f>laps_times[[#This Row],[kat]]</f>
        <v>Z2</v>
      </c>
      <c r="G87" s="126">
        <f>laps_times[[#This Row],[poř_kat]]</f>
        <v>8</v>
      </c>
      <c r="H87" s="125" t="str">
        <f>IF(ISBLANK(laps_times[[#This Row],[klub]]),"-",laps_times[[#This Row],[klub]])</f>
        <v>Longrun</v>
      </c>
      <c r="I87" s="161">
        <f>laps_times[[#This Row],[celk. čas]]</f>
        <v>0.18031828703703703</v>
      </c>
      <c r="J87" s="130" t="str">
        <f>IF(ISBLANK(laps_times[[#This Row],[1]]),"DNF",CONCATENATE(RANK(rounds_cum_time[[#This Row],[1]],rounds_cum_time[1],1),"."))</f>
        <v>82.</v>
      </c>
      <c r="K87" s="130" t="str">
        <f>IF(ISBLANK(laps_times[[#This Row],[2]]),"DNF",CONCATENATE(RANK(rounds_cum_time[[#This Row],[2]],rounds_cum_time[2],1),"."))</f>
        <v>84.</v>
      </c>
      <c r="L87" s="130" t="str">
        <f>IF(ISBLANK(laps_times[[#This Row],[3]]),"DNF",CONCATENATE(RANK(rounds_cum_time[[#This Row],[3]],rounds_cum_time[3],1),"."))</f>
        <v>84.</v>
      </c>
      <c r="M87" s="130" t="str">
        <f>IF(ISBLANK(laps_times[[#This Row],[4]]),"DNF",CONCATENATE(RANK(rounds_cum_time[[#This Row],[4]],rounds_cum_time[4],1),"."))</f>
        <v>85.</v>
      </c>
      <c r="N87" s="130" t="str">
        <f>IF(ISBLANK(laps_times[[#This Row],[5]]),"DNF",CONCATENATE(RANK(rounds_cum_time[[#This Row],[5]],rounds_cum_time[5],1),"."))</f>
        <v>85.</v>
      </c>
      <c r="O87" s="130" t="str">
        <f>IF(ISBLANK(laps_times[[#This Row],[6]]),"DNF",CONCATENATE(RANK(rounds_cum_time[[#This Row],[6]],rounds_cum_time[6],1),"."))</f>
        <v>85.</v>
      </c>
      <c r="P87" s="130" t="str">
        <f>IF(ISBLANK(laps_times[[#This Row],[7]]),"DNF",CONCATENATE(RANK(rounds_cum_time[[#This Row],[7]],rounds_cum_time[7],1),"."))</f>
        <v>85.</v>
      </c>
      <c r="Q87" s="130" t="str">
        <f>IF(ISBLANK(laps_times[[#This Row],[8]]),"DNF",CONCATENATE(RANK(rounds_cum_time[[#This Row],[8]],rounds_cum_time[8],1),"."))</f>
        <v>85.</v>
      </c>
      <c r="R87" s="130" t="str">
        <f>IF(ISBLANK(laps_times[[#This Row],[9]]),"DNF",CONCATENATE(RANK(rounds_cum_time[[#This Row],[9]],rounds_cum_time[9],1),"."))</f>
        <v>86.</v>
      </c>
      <c r="S87" s="130" t="str">
        <f>IF(ISBLANK(laps_times[[#This Row],[10]]),"DNF",CONCATENATE(RANK(rounds_cum_time[[#This Row],[10]],rounds_cum_time[10],1),"."))</f>
        <v>86.</v>
      </c>
      <c r="T87" s="130" t="str">
        <f>IF(ISBLANK(laps_times[[#This Row],[11]]),"DNF",CONCATENATE(RANK(rounds_cum_time[[#This Row],[11]],rounds_cum_time[11],1),"."))</f>
        <v>86.</v>
      </c>
      <c r="U87" s="130" t="str">
        <f>IF(ISBLANK(laps_times[[#This Row],[12]]),"DNF",CONCATENATE(RANK(rounds_cum_time[[#This Row],[12]],rounds_cum_time[12],1),"."))</f>
        <v>87.</v>
      </c>
      <c r="V87" s="130" t="str">
        <f>IF(ISBLANK(laps_times[[#This Row],[13]]),"DNF",CONCATENATE(RANK(rounds_cum_time[[#This Row],[13]],rounds_cum_time[13],1),"."))</f>
        <v>87.</v>
      </c>
      <c r="W87" s="130" t="str">
        <f>IF(ISBLANK(laps_times[[#This Row],[14]]),"DNF",CONCATENATE(RANK(rounds_cum_time[[#This Row],[14]],rounds_cum_time[14],1),"."))</f>
        <v>87.</v>
      </c>
      <c r="X87" s="130" t="str">
        <f>IF(ISBLANK(laps_times[[#This Row],[15]]),"DNF",CONCATENATE(RANK(rounds_cum_time[[#This Row],[15]],rounds_cum_time[15],1),"."))</f>
        <v>88.</v>
      </c>
      <c r="Y87" s="130" t="str">
        <f>IF(ISBLANK(laps_times[[#This Row],[16]]),"DNF",CONCATENATE(RANK(rounds_cum_time[[#This Row],[16]],rounds_cum_time[16],1),"."))</f>
        <v>88.</v>
      </c>
      <c r="Z87" s="130" t="str">
        <f>IF(ISBLANK(laps_times[[#This Row],[17]]),"DNF",CONCATENATE(RANK(rounds_cum_time[[#This Row],[17]],rounds_cum_time[17],1),"."))</f>
        <v>88.</v>
      </c>
      <c r="AA87" s="130" t="str">
        <f>IF(ISBLANK(laps_times[[#This Row],[18]]),"DNF",CONCATENATE(RANK(rounds_cum_time[[#This Row],[18]],rounds_cum_time[18],1),"."))</f>
        <v>88.</v>
      </c>
      <c r="AB87" s="130" t="str">
        <f>IF(ISBLANK(laps_times[[#This Row],[19]]),"DNF",CONCATENATE(RANK(rounds_cum_time[[#This Row],[19]],rounds_cum_time[19],1),"."))</f>
        <v>88.</v>
      </c>
      <c r="AC87" s="130" t="str">
        <f>IF(ISBLANK(laps_times[[#This Row],[20]]),"DNF",CONCATENATE(RANK(rounds_cum_time[[#This Row],[20]],rounds_cum_time[20],1),"."))</f>
        <v>87.</v>
      </c>
      <c r="AD87" s="130" t="str">
        <f>IF(ISBLANK(laps_times[[#This Row],[21]]),"DNF",CONCATENATE(RANK(rounds_cum_time[[#This Row],[21]],rounds_cum_time[21],1),"."))</f>
        <v>87.</v>
      </c>
      <c r="AE87" s="130" t="str">
        <f>IF(ISBLANK(laps_times[[#This Row],[22]]),"DNF",CONCATENATE(RANK(rounds_cum_time[[#This Row],[22]],rounds_cum_time[22],1),"."))</f>
        <v>87.</v>
      </c>
      <c r="AF87" s="130" t="str">
        <f>IF(ISBLANK(laps_times[[#This Row],[23]]),"DNF",CONCATENATE(RANK(rounds_cum_time[[#This Row],[23]],rounds_cum_time[23],1),"."))</f>
        <v>87.</v>
      </c>
      <c r="AG87" s="130" t="str">
        <f>IF(ISBLANK(laps_times[[#This Row],[24]]),"DNF",CONCATENATE(RANK(rounds_cum_time[[#This Row],[24]],rounds_cum_time[24],1),"."))</f>
        <v>89.</v>
      </c>
      <c r="AH87" s="130" t="str">
        <f>IF(ISBLANK(laps_times[[#This Row],[25]]),"DNF",CONCATENATE(RANK(rounds_cum_time[[#This Row],[25]],rounds_cum_time[25],1),"."))</f>
        <v>88.</v>
      </c>
      <c r="AI87" s="130" t="str">
        <f>IF(ISBLANK(laps_times[[#This Row],[26]]),"DNF",CONCATENATE(RANK(rounds_cum_time[[#This Row],[26]],rounds_cum_time[26],1),"."))</f>
        <v>88.</v>
      </c>
      <c r="AJ87" s="130" t="str">
        <f>IF(ISBLANK(laps_times[[#This Row],[27]]),"DNF",CONCATENATE(RANK(rounds_cum_time[[#This Row],[27]],rounds_cum_time[27],1),"."))</f>
        <v>89.</v>
      </c>
      <c r="AK87" s="130" t="str">
        <f>IF(ISBLANK(laps_times[[#This Row],[28]]),"DNF",CONCATENATE(RANK(rounds_cum_time[[#This Row],[28]],rounds_cum_time[28],1),"."))</f>
        <v>91.</v>
      </c>
      <c r="AL87" s="130" t="str">
        <f>IF(ISBLANK(laps_times[[#This Row],[29]]),"DNF",CONCATENATE(RANK(rounds_cum_time[[#This Row],[29]],rounds_cum_time[29],1),"."))</f>
        <v>91.</v>
      </c>
      <c r="AM87" s="130" t="str">
        <f>IF(ISBLANK(laps_times[[#This Row],[30]]),"DNF",CONCATENATE(RANK(rounds_cum_time[[#This Row],[30]],rounds_cum_time[30],1),"."))</f>
        <v>91.</v>
      </c>
      <c r="AN87" s="130" t="str">
        <f>IF(ISBLANK(laps_times[[#This Row],[31]]),"DNF",CONCATENATE(RANK(rounds_cum_time[[#This Row],[31]],rounds_cum_time[31],1),"."))</f>
        <v>91.</v>
      </c>
      <c r="AO87" s="130" t="str">
        <f>IF(ISBLANK(laps_times[[#This Row],[32]]),"DNF",CONCATENATE(RANK(rounds_cum_time[[#This Row],[32]],rounds_cum_time[32],1),"."))</f>
        <v>91.</v>
      </c>
      <c r="AP87" s="130" t="str">
        <f>IF(ISBLANK(laps_times[[#This Row],[33]]),"DNF",CONCATENATE(RANK(rounds_cum_time[[#This Row],[33]],rounds_cum_time[33],1),"."))</f>
        <v>90.</v>
      </c>
      <c r="AQ87" s="130" t="str">
        <f>IF(ISBLANK(laps_times[[#This Row],[34]]),"DNF",CONCATENATE(RANK(rounds_cum_time[[#This Row],[34]],rounds_cum_time[34],1),"."))</f>
        <v>90.</v>
      </c>
      <c r="AR87" s="130" t="str">
        <f>IF(ISBLANK(laps_times[[#This Row],[35]]),"DNF",CONCATENATE(RANK(rounds_cum_time[[#This Row],[35]],rounds_cum_time[35],1),"."))</f>
        <v>90.</v>
      </c>
      <c r="AS87" s="130" t="str">
        <f>IF(ISBLANK(laps_times[[#This Row],[36]]),"DNF",CONCATENATE(RANK(rounds_cum_time[[#This Row],[36]],rounds_cum_time[36],1),"."))</f>
        <v>89.</v>
      </c>
      <c r="AT87" s="130" t="str">
        <f>IF(ISBLANK(laps_times[[#This Row],[37]]),"DNF",CONCATENATE(RANK(rounds_cum_time[[#This Row],[37]],rounds_cum_time[37],1),"."))</f>
        <v>89.</v>
      </c>
      <c r="AU87" s="130" t="str">
        <f>IF(ISBLANK(laps_times[[#This Row],[38]]),"DNF",CONCATENATE(RANK(rounds_cum_time[[#This Row],[38]],rounds_cum_time[38],1),"."))</f>
        <v>88.</v>
      </c>
      <c r="AV87" s="130" t="str">
        <f>IF(ISBLANK(laps_times[[#This Row],[39]]),"DNF",CONCATENATE(RANK(rounds_cum_time[[#This Row],[39]],rounds_cum_time[39],1),"."))</f>
        <v>88.</v>
      </c>
      <c r="AW87" s="130" t="str">
        <f>IF(ISBLANK(laps_times[[#This Row],[40]]),"DNF",CONCATENATE(RANK(rounds_cum_time[[#This Row],[40]],rounds_cum_time[40],1),"."))</f>
        <v>89.</v>
      </c>
      <c r="AX87" s="130" t="str">
        <f>IF(ISBLANK(laps_times[[#This Row],[41]]),"DNF",CONCATENATE(RANK(rounds_cum_time[[#This Row],[41]],rounds_cum_time[41],1),"."))</f>
        <v>88.</v>
      </c>
      <c r="AY87" s="130" t="str">
        <f>IF(ISBLANK(laps_times[[#This Row],[42]]),"DNF",CONCATENATE(RANK(rounds_cum_time[[#This Row],[42]],rounds_cum_time[42],1),"."))</f>
        <v>89.</v>
      </c>
      <c r="AZ87" s="130" t="str">
        <f>IF(ISBLANK(laps_times[[#This Row],[43]]),"DNF",CONCATENATE(RANK(rounds_cum_time[[#This Row],[43]],rounds_cum_time[43],1),"."))</f>
        <v>89.</v>
      </c>
      <c r="BA87" s="130" t="str">
        <f>IF(ISBLANK(laps_times[[#This Row],[44]]),"DNF",CONCATENATE(RANK(rounds_cum_time[[#This Row],[44]],rounds_cum_time[44],1),"."))</f>
        <v>89.</v>
      </c>
      <c r="BB87" s="130" t="str">
        <f>IF(ISBLANK(laps_times[[#This Row],[45]]),"DNF",CONCATENATE(RANK(rounds_cum_time[[#This Row],[45]],rounds_cum_time[45],1),"."))</f>
        <v>89.</v>
      </c>
      <c r="BC87" s="130" t="str">
        <f>IF(ISBLANK(laps_times[[#This Row],[46]]),"DNF",CONCATENATE(RANK(rounds_cum_time[[#This Row],[46]],rounds_cum_time[46],1),"."))</f>
        <v>89.</v>
      </c>
      <c r="BD87" s="130" t="str">
        <f>IF(ISBLANK(laps_times[[#This Row],[47]]),"DNF",CONCATENATE(RANK(rounds_cum_time[[#This Row],[47]],rounds_cum_time[47],1),"."))</f>
        <v>87.</v>
      </c>
      <c r="BE87" s="130" t="str">
        <f>IF(ISBLANK(laps_times[[#This Row],[48]]),"DNF",CONCATENATE(RANK(rounds_cum_time[[#This Row],[48]],rounds_cum_time[48],1),"."))</f>
        <v>87.</v>
      </c>
      <c r="BF87" s="130" t="str">
        <f>IF(ISBLANK(laps_times[[#This Row],[49]]),"DNF",CONCATENATE(RANK(rounds_cum_time[[#This Row],[49]],rounds_cum_time[49],1),"."))</f>
        <v>88.</v>
      </c>
      <c r="BG87" s="130" t="str">
        <f>IF(ISBLANK(laps_times[[#This Row],[50]]),"DNF",CONCATENATE(RANK(rounds_cum_time[[#This Row],[50]],rounds_cum_time[50],1),"."))</f>
        <v>86.</v>
      </c>
      <c r="BH87" s="130" t="str">
        <f>IF(ISBLANK(laps_times[[#This Row],[51]]),"DNF",CONCATENATE(RANK(rounds_cum_time[[#This Row],[51]],rounds_cum_time[51],1),"."))</f>
        <v>87.</v>
      </c>
      <c r="BI87" s="130" t="str">
        <f>IF(ISBLANK(laps_times[[#This Row],[52]]),"DNF",CONCATENATE(RANK(rounds_cum_time[[#This Row],[52]],rounds_cum_time[52],1),"."))</f>
        <v>85.</v>
      </c>
      <c r="BJ87" s="130" t="str">
        <f>IF(ISBLANK(laps_times[[#This Row],[53]]),"DNF",CONCATENATE(RANK(rounds_cum_time[[#This Row],[53]],rounds_cum_time[53],1),"."))</f>
        <v>86.</v>
      </c>
      <c r="BK87" s="130" t="str">
        <f>IF(ISBLANK(laps_times[[#This Row],[54]]),"DNF",CONCATENATE(RANK(rounds_cum_time[[#This Row],[54]],rounds_cum_time[54],1),"."))</f>
        <v>86.</v>
      </c>
      <c r="BL87" s="130" t="str">
        <f>IF(ISBLANK(laps_times[[#This Row],[55]]),"DNF",CONCATENATE(RANK(rounds_cum_time[[#This Row],[55]],rounds_cum_time[55],1),"."))</f>
        <v>84.</v>
      </c>
      <c r="BM87" s="130" t="str">
        <f>IF(ISBLANK(laps_times[[#This Row],[56]]),"DNF",CONCATENATE(RANK(rounds_cum_time[[#This Row],[56]],rounds_cum_time[56],1),"."))</f>
        <v>84.</v>
      </c>
      <c r="BN87" s="130" t="str">
        <f>IF(ISBLANK(laps_times[[#This Row],[57]]),"DNF",CONCATENATE(RANK(rounds_cum_time[[#This Row],[57]],rounds_cum_time[57],1),"."))</f>
        <v>84.</v>
      </c>
      <c r="BO87" s="130" t="str">
        <f>IF(ISBLANK(laps_times[[#This Row],[58]]),"DNF",CONCATENATE(RANK(rounds_cum_time[[#This Row],[58]],rounds_cum_time[58],1),"."))</f>
        <v>84.</v>
      </c>
      <c r="BP87" s="130" t="str">
        <f>IF(ISBLANK(laps_times[[#This Row],[59]]),"DNF",CONCATENATE(RANK(rounds_cum_time[[#This Row],[59]],rounds_cum_time[59],1),"."))</f>
        <v>84.</v>
      </c>
      <c r="BQ87" s="130" t="str">
        <f>IF(ISBLANK(laps_times[[#This Row],[60]]),"DNF",CONCATENATE(RANK(rounds_cum_time[[#This Row],[60]],rounds_cum_time[60],1),"."))</f>
        <v>84.</v>
      </c>
      <c r="BR87" s="130" t="str">
        <f>IF(ISBLANK(laps_times[[#This Row],[61]]),"DNF",CONCATENATE(RANK(rounds_cum_time[[#This Row],[61]],rounds_cum_time[61],1),"."))</f>
        <v>83.</v>
      </c>
      <c r="BS87" s="130" t="str">
        <f>IF(ISBLANK(laps_times[[#This Row],[62]]),"DNF",CONCATENATE(RANK(rounds_cum_time[[#This Row],[62]],rounds_cum_time[62],1),"."))</f>
        <v>84.</v>
      </c>
      <c r="BT87" s="131" t="str">
        <f>IF(ISBLANK(laps_times[[#This Row],[63]]),"DNF",CONCATENATE(RANK(rounds_cum_time[[#This Row],[63]],rounds_cum_time[63],1),"."))</f>
        <v>83.</v>
      </c>
      <c r="BU87" s="131" t="str">
        <f>IF(ISBLANK(laps_times[[#This Row],[64]]),"DNF",CONCATENATE(RANK(rounds_cum_time[[#This Row],[64]],rounds_cum_time[64],1),"."))</f>
        <v>84.</v>
      </c>
    </row>
    <row r="88" spans="2:73" x14ac:dyDescent="0.2">
      <c r="B88" s="124">
        <f>laps_times[[#This Row],[poř]]</f>
        <v>85</v>
      </c>
      <c r="C88" s="129">
        <f>laps_times[[#This Row],[s.č.]]</f>
        <v>116</v>
      </c>
      <c r="D88" s="125" t="str">
        <f>laps_times[[#This Row],[jméno]]</f>
        <v>Štípek Marco</v>
      </c>
      <c r="E88" s="126">
        <f>laps_times[[#This Row],[roč]]</f>
        <v>1968</v>
      </c>
      <c r="F88" s="126" t="str">
        <f>laps_times[[#This Row],[kat]]</f>
        <v>M40</v>
      </c>
      <c r="G88" s="126">
        <f>laps_times[[#This Row],[poř_kat]]</f>
        <v>27</v>
      </c>
      <c r="H88" s="125" t="str">
        <f>IF(ISBLANK(laps_times[[#This Row],[klub]]),"-",laps_times[[#This Row],[klub]])</f>
        <v>JE Temelín</v>
      </c>
      <c r="I88" s="161">
        <f>laps_times[[#This Row],[celk. čas]]</f>
        <v>0.18046412037037038</v>
      </c>
      <c r="J88" s="130" t="str">
        <f>IF(ISBLANK(laps_times[[#This Row],[1]]),"DNF",CONCATENATE(RANK(rounds_cum_time[[#This Row],[1]],rounds_cum_time[1],1),"."))</f>
        <v>79.</v>
      </c>
      <c r="K88" s="130" t="str">
        <f>IF(ISBLANK(laps_times[[#This Row],[2]]),"DNF",CONCATENATE(RANK(rounds_cum_time[[#This Row],[2]],rounds_cum_time[2],1),"."))</f>
        <v>76.</v>
      </c>
      <c r="L88" s="130" t="str">
        <f>IF(ISBLANK(laps_times[[#This Row],[3]]),"DNF",CONCATENATE(RANK(rounds_cum_time[[#This Row],[3]],rounds_cum_time[3],1),"."))</f>
        <v>75.</v>
      </c>
      <c r="M88" s="130" t="str">
        <f>IF(ISBLANK(laps_times[[#This Row],[4]]),"DNF",CONCATENATE(RANK(rounds_cum_time[[#This Row],[4]],rounds_cum_time[4],1),"."))</f>
        <v>75.</v>
      </c>
      <c r="N88" s="130" t="str">
        <f>IF(ISBLANK(laps_times[[#This Row],[5]]),"DNF",CONCATENATE(RANK(rounds_cum_time[[#This Row],[5]],rounds_cum_time[5],1),"."))</f>
        <v>75.</v>
      </c>
      <c r="O88" s="130" t="str">
        <f>IF(ISBLANK(laps_times[[#This Row],[6]]),"DNF",CONCATENATE(RANK(rounds_cum_time[[#This Row],[6]],rounds_cum_time[6],1),"."))</f>
        <v>74.</v>
      </c>
      <c r="P88" s="130" t="str">
        <f>IF(ISBLANK(laps_times[[#This Row],[7]]),"DNF",CONCATENATE(RANK(rounds_cum_time[[#This Row],[7]],rounds_cum_time[7],1),"."))</f>
        <v>74.</v>
      </c>
      <c r="Q88" s="130" t="str">
        <f>IF(ISBLANK(laps_times[[#This Row],[8]]),"DNF",CONCATENATE(RANK(rounds_cum_time[[#This Row],[8]],rounds_cum_time[8],1),"."))</f>
        <v>73.</v>
      </c>
      <c r="R88" s="130" t="str">
        <f>IF(ISBLANK(laps_times[[#This Row],[9]]),"DNF",CONCATENATE(RANK(rounds_cum_time[[#This Row],[9]],rounds_cum_time[9],1),"."))</f>
        <v>72.</v>
      </c>
      <c r="S88" s="130" t="str">
        <f>IF(ISBLANK(laps_times[[#This Row],[10]]),"DNF",CONCATENATE(RANK(rounds_cum_time[[#This Row],[10]],rounds_cum_time[10],1),"."))</f>
        <v>72.</v>
      </c>
      <c r="T88" s="130" t="str">
        <f>IF(ISBLANK(laps_times[[#This Row],[11]]),"DNF",CONCATENATE(RANK(rounds_cum_time[[#This Row],[11]],rounds_cum_time[11],1),"."))</f>
        <v>73.</v>
      </c>
      <c r="U88" s="130" t="str">
        <f>IF(ISBLANK(laps_times[[#This Row],[12]]),"DNF",CONCATENATE(RANK(rounds_cum_time[[#This Row],[12]],rounds_cum_time[12],1),"."))</f>
        <v>73.</v>
      </c>
      <c r="V88" s="130" t="str">
        <f>IF(ISBLANK(laps_times[[#This Row],[13]]),"DNF",CONCATENATE(RANK(rounds_cum_time[[#This Row],[13]],rounds_cum_time[13],1),"."))</f>
        <v>72.</v>
      </c>
      <c r="W88" s="130" t="str">
        <f>IF(ISBLANK(laps_times[[#This Row],[14]]),"DNF",CONCATENATE(RANK(rounds_cum_time[[#This Row],[14]],rounds_cum_time[14],1),"."))</f>
        <v>72.</v>
      </c>
      <c r="X88" s="130" t="str">
        <f>IF(ISBLANK(laps_times[[#This Row],[15]]),"DNF",CONCATENATE(RANK(rounds_cum_time[[#This Row],[15]],rounds_cum_time[15],1),"."))</f>
        <v>73.</v>
      </c>
      <c r="Y88" s="130" t="str">
        <f>IF(ISBLANK(laps_times[[#This Row],[16]]),"DNF",CONCATENATE(RANK(rounds_cum_time[[#This Row],[16]],rounds_cum_time[16],1),"."))</f>
        <v>71.</v>
      </c>
      <c r="Z88" s="130" t="str">
        <f>IF(ISBLANK(laps_times[[#This Row],[17]]),"DNF",CONCATENATE(RANK(rounds_cum_time[[#This Row],[17]],rounds_cum_time[17],1),"."))</f>
        <v>70.</v>
      </c>
      <c r="AA88" s="130" t="str">
        <f>IF(ISBLANK(laps_times[[#This Row],[18]]),"DNF",CONCATENATE(RANK(rounds_cum_time[[#This Row],[18]],rounds_cum_time[18],1),"."))</f>
        <v>70.</v>
      </c>
      <c r="AB88" s="130" t="str">
        <f>IF(ISBLANK(laps_times[[#This Row],[19]]),"DNF",CONCATENATE(RANK(rounds_cum_time[[#This Row],[19]],rounds_cum_time[19],1),"."))</f>
        <v>69.</v>
      </c>
      <c r="AC88" s="130" t="str">
        <f>IF(ISBLANK(laps_times[[#This Row],[20]]),"DNF",CONCATENATE(RANK(rounds_cum_time[[#This Row],[20]],rounds_cum_time[20],1),"."))</f>
        <v>71.</v>
      </c>
      <c r="AD88" s="130" t="str">
        <f>IF(ISBLANK(laps_times[[#This Row],[21]]),"DNF",CONCATENATE(RANK(rounds_cum_time[[#This Row],[21]],rounds_cum_time[21],1),"."))</f>
        <v>73.</v>
      </c>
      <c r="AE88" s="130" t="str">
        <f>IF(ISBLANK(laps_times[[#This Row],[22]]),"DNF",CONCATENATE(RANK(rounds_cum_time[[#This Row],[22]],rounds_cum_time[22],1),"."))</f>
        <v>71.</v>
      </c>
      <c r="AF88" s="130" t="str">
        <f>IF(ISBLANK(laps_times[[#This Row],[23]]),"DNF",CONCATENATE(RANK(rounds_cum_time[[#This Row],[23]],rounds_cum_time[23],1),"."))</f>
        <v>71.</v>
      </c>
      <c r="AG88" s="130" t="str">
        <f>IF(ISBLANK(laps_times[[#This Row],[24]]),"DNF",CONCATENATE(RANK(rounds_cum_time[[#This Row],[24]],rounds_cum_time[24],1),"."))</f>
        <v>71.</v>
      </c>
      <c r="AH88" s="130" t="str">
        <f>IF(ISBLANK(laps_times[[#This Row],[25]]),"DNF",CONCATENATE(RANK(rounds_cum_time[[#This Row],[25]],rounds_cum_time[25],1),"."))</f>
        <v>72.</v>
      </c>
      <c r="AI88" s="130" t="str">
        <f>IF(ISBLANK(laps_times[[#This Row],[26]]),"DNF",CONCATENATE(RANK(rounds_cum_time[[#This Row],[26]],rounds_cum_time[26],1),"."))</f>
        <v>72.</v>
      </c>
      <c r="AJ88" s="130" t="str">
        <f>IF(ISBLANK(laps_times[[#This Row],[27]]),"DNF",CONCATENATE(RANK(rounds_cum_time[[#This Row],[27]],rounds_cum_time[27],1),"."))</f>
        <v>72.</v>
      </c>
      <c r="AK88" s="130" t="str">
        <f>IF(ISBLANK(laps_times[[#This Row],[28]]),"DNF",CONCATENATE(RANK(rounds_cum_time[[#This Row],[28]],rounds_cum_time[28],1),"."))</f>
        <v>73.</v>
      </c>
      <c r="AL88" s="130" t="str">
        <f>IF(ISBLANK(laps_times[[#This Row],[29]]),"DNF",CONCATENATE(RANK(rounds_cum_time[[#This Row],[29]],rounds_cum_time[29],1),"."))</f>
        <v>73.</v>
      </c>
      <c r="AM88" s="130" t="str">
        <f>IF(ISBLANK(laps_times[[#This Row],[30]]),"DNF",CONCATENATE(RANK(rounds_cum_time[[#This Row],[30]],rounds_cum_time[30],1),"."))</f>
        <v>73.</v>
      </c>
      <c r="AN88" s="130" t="str">
        <f>IF(ISBLANK(laps_times[[#This Row],[31]]),"DNF",CONCATENATE(RANK(rounds_cum_time[[#This Row],[31]],rounds_cum_time[31],1),"."))</f>
        <v>78.</v>
      </c>
      <c r="AO88" s="130" t="str">
        <f>IF(ISBLANK(laps_times[[#This Row],[32]]),"DNF",CONCATENATE(RANK(rounds_cum_time[[#This Row],[32]],rounds_cum_time[32],1),"."))</f>
        <v>78.</v>
      </c>
      <c r="AP88" s="130" t="str">
        <f>IF(ISBLANK(laps_times[[#This Row],[33]]),"DNF",CONCATENATE(RANK(rounds_cum_time[[#This Row],[33]],rounds_cum_time[33],1),"."))</f>
        <v>78.</v>
      </c>
      <c r="AQ88" s="130" t="str">
        <f>IF(ISBLANK(laps_times[[#This Row],[34]]),"DNF",CONCATENATE(RANK(rounds_cum_time[[#This Row],[34]],rounds_cum_time[34],1),"."))</f>
        <v>78.</v>
      </c>
      <c r="AR88" s="130" t="str">
        <f>IF(ISBLANK(laps_times[[#This Row],[35]]),"DNF",CONCATENATE(RANK(rounds_cum_time[[#This Row],[35]],rounds_cum_time[35],1),"."))</f>
        <v>77.</v>
      </c>
      <c r="AS88" s="130" t="str">
        <f>IF(ISBLANK(laps_times[[#This Row],[36]]),"DNF",CONCATENATE(RANK(rounds_cum_time[[#This Row],[36]],rounds_cum_time[36],1),"."))</f>
        <v>77.</v>
      </c>
      <c r="AT88" s="130" t="str">
        <f>IF(ISBLANK(laps_times[[#This Row],[37]]),"DNF",CONCATENATE(RANK(rounds_cum_time[[#This Row],[37]],rounds_cum_time[37],1),"."))</f>
        <v>77.</v>
      </c>
      <c r="AU88" s="130" t="str">
        <f>IF(ISBLANK(laps_times[[#This Row],[38]]),"DNF",CONCATENATE(RANK(rounds_cum_time[[#This Row],[38]],rounds_cum_time[38],1),"."))</f>
        <v>76.</v>
      </c>
      <c r="AV88" s="130" t="str">
        <f>IF(ISBLANK(laps_times[[#This Row],[39]]),"DNF",CONCATENATE(RANK(rounds_cum_time[[#This Row],[39]],rounds_cum_time[39],1),"."))</f>
        <v>77.</v>
      </c>
      <c r="AW88" s="130" t="str">
        <f>IF(ISBLANK(laps_times[[#This Row],[40]]),"DNF",CONCATENATE(RANK(rounds_cum_time[[#This Row],[40]],rounds_cum_time[40],1),"."))</f>
        <v>81.</v>
      </c>
      <c r="AX88" s="130" t="str">
        <f>IF(ISBLANK(laps_times[[#This Row],[41]]),"DNF",CONCATENATE(RANK(rounds_cum_time[[#This Row],[41]],rounds_cum_time[41],1),"."))</f>
        <v>81.</v>
      </c>
      <c r="AY88" s="130" t="str">
        <f>IF(ISBLANK(laps_times[[#This Row],[42]]),"DNF",CONCATENATE(RANK(rounds_cum_time[[#This Row],[42]],rounds_cum_time[42],1),"."))</f>
        <v>81.</v>
      </c>
      <c r="AZ88" s="130" t="str">
        <f>IF(ISBLANK(laps_times[[#This Row],[43]]),"DNF",CONCATENATE(RANK(rounds_cum_time[[#This Row],[43]],rounds_cum_time[43],1),"."))</f>
        <v>81.</v>
      </c>
      <c r="BA88" s="130" t="str">
        <f>IF(ISBLANK(laps_times[[#This Row],[44]]),"DNF",CONCATENATE(RANK(rounds_cum_time[[#This Row],[44]],rounds_cum_time[44],1),"."))</f>
        <v>79.</v>
      </c>
      <c r="BB88" s="130" t="str">
        <f>IF(ISBLANK(laps_times[[#This Row],[45]]),"DNF",CONCATENATE(RANK(rounds_cum_time[[#This Row],[45]],rounds_cum_time[45],1),"."))</f>
        <v>79.</v>
      </c>
      <c r="BC88" s="130" t="str">
        <f>IF(ISBLANK(laps_times[[#This Row],[46]]),"DNF",CONCATENATE(RANK(rounds_cum_time[[#This Row],[46]],rounds_cum_time[46],1),"."))</f>
        <v>79.</v>
      </c>
      <c r="BD88" s="130" t="str">
        <f>IF(ISBLANK(laps_times[[#This Row],[47]]),"DNF",CONCATENATE(RANK(rounds_cum_time[[#This Row],[47]],rounds_cum_time[47],1),"."))</f>
        <v>78.</v>
      </c>
      <c r="BE88" s="130" t="str">
        <f>IF(ISBLANK(laps_times[[#This Row],[48]]),"DNF",CONCATENATE(RANK(rounds_cum_time[[#This Row],[48]],rounds_cum_time[48],1),"."))</f>
        <v>78.</v>
      </c>
      <c r="BF88" s="130" t="str">
        <f>IF(ISBLANK(laps_times[[#This Row],[49]]),"DNF",CONCATENATE(RANK(rounds_cum_time[[#This Row],[49]],rounds_cum_time[49],1),"."))</f>
        <v>78.</v>
      </c>
      <c r="BG88" s="130" t="str">
        <f>IF(ISBLANK(laps_times[[#This Row],[50]]),"DNF",CONCATENATE(RANK(rounds_cum_time[[#This Row],[50]],rounds_cum_time[50],1),"."))</f>
        <v>78.</v>
      </c>
      <c r="BH88" s="130" t="str">
        <f>IF(ISBLANK(laps_times[[#This Row],[51]]),"DNF",CONCATENATE(RANK(rounds_cum_time[[#This Row],[51]],rounds_cum_time[51],1),"."))</f>
        <v>79.</v>
      </c>
      <c r="BI88" s="130" t="str">
        <f>IF(ISBLANK(laps_times[[#This Row],[52]]),"DNF",CONCATENATE(RANK(rounds_cum_time[[#This Row],[52]],rounds_cum_time[52],1),"."))</f>
        <v>80.</v>
      </c>
      <c r="BJ88" s="130" t="str">
        <f>IF(ISBLANK(laps_times[[#This Row],[53]]),"DNF",CONCATENATE(RANK(rounds_cum_time[[#This Row],[53]],rounds_cum_time[53],1),"."))</f>
        <v>80.</v>
      </c>
      <c r="BK88" s="130" t="str">
        <f>IF(ISBLANK(laps_times[[#This Row],[54]]),"DNF",CONCATENATE(RANK(rounds_cum_time[[#This Row],[54]],rounds_cum_time[54],1),"."))</f>
        <v>79.</v>
      </c>
      <c r="BL88" s="130" t="str">
        <f>IF(ISBLANK(laps_times[[#This Row],[55]]),"DNF",CONCATENATE(RANK(rounds_cum_time[[#This Row],[55]],rounds_cum_time[55],1),"."))</f>
        <v>79.</v>
      </c>
      <c r="BM88" s="130" t="str">
        <f>IF(ISBLANK(laps_times[[#This Row],[56]]),"DNF",CONCATENATE(RANK(rounds_cum_time[[#This Row],[56]],rounds_cum_time[56],1),"."))</f>
        <v>79.</v>
      </c>
      <c r="BN88" s="130" t="str">
        <f>IF(ISBLANK(laps_times[[#This Row],[57]]),"DNF",CONCATENATE(RANK(rounds_cum_time[[#This Row],[57]],rounds_cum_time[57],1),"."))</f>
        <v>81.</v>
      </c>
      <c r="BO88" s="130" t="str">
        <f>IF(ISBLANK(laps_times[[#This Row],[58]]),"DNF",CONCATENATE(RANK(rounds_cum_time[[#This Row],[58]],rounds_cum_time[58],1),"."))</f>
        <v>82.</v>
      </c>
      <c r="BP88" s="130" t="str">
        <f>IF(ISBLANK(laps_times[[#This Row],[59]]),"DNF",CONCATENATE(RANK(rounds_cum_time[[#This Row],[59]],rounds_cum_time[59],1),"."))</f>
        <v>82.</v>
      </c>
      <c r="BQ88" s="130" t="str">
        <f>IF(ISBLANK(laps_times[[#This Row],[60]]),"DNF",CONCATENATE(RANK(rounds_cum_time[[#This Row],[60]],rounds_cum_time[60],1),"."))</f>
        <v>82.</v>
      </c>
      <c r="BR88" s="130" t="str">
        <f>IF(ISBLANK(laps_times[[#This Row],[61]]),"DNF",CONCATENATE(RANK(rounds_cum_time[[#This Row],[61]],rounds_cum_time[61],1),"."))</f>
        <v>82.</v>
      </c>
      <c r="BS88" s="130" t="str">
        <f>IF(ISBLANK(laps_times[[#This Row],[62]]),"DNF",CONCATENATE(RANK(rounds_cum_time[[#This Row],[62]],rounds_cum_time[62],1),"."))</f>
        <v>82.</v>
      </c>
      <c r="BT88" s="131" t="str">
        <f>IF(ISBLANK(laps_times[[#This Row],[63]]),"DNF",CONCATENATE(RANK(rounds_cum_time[[#This Row],[63]],rounds_cum_time[63],1),"."))</f>
        <v>85.</v>
      </c>
      <c r="BU88" s="131" t="str">
        <f>IF(ISBLANK(laps_times[[#This Row],[64]]),"DNF",CONCATENATE(RANK(rounds_cum_time[[#This Row],[64]],rounds_cum_time[64],1),"."))</f>
        <v>85.</v>
      </c>
    </row>
    <row r="89" spans="2:73" x14ac:dyDescent="0.2">
      <c r="B89" s="124">
        <f>laps_times[[#This Row],[poř]]</f>
        <v>86</v>
      </c>
      <c r="C89" s="129">
        <f>laps_times[[#This Row],[s.č.]]</f>
        <v>9</v>
      </c>
      <c r="D89" s="125" t="str">
        <f>laps_times[[#This Row],[jméno]]</f>
        <v>Brulík Pavel</v>
      </c>
      <c r="E89" s="126">
        <f>laps_times[[#This Row],[roč]]</f>
        <v>1977</v>
      </c>
      <c r="F89" s="126" t="str">
        <f>laps_times[[#This Row],[kat]]</f>
        <v>M40</v>
      </c>
      <c r="G89" s="126">
        <f>laps_times[[#This Row],[poř_kat]]</f>
        <v>28</v>
      </c>
      <c r="H89" s="125" t="str">
        <f>IF(ISBLANK(laps_times[[#This Row],[klub]]),"-",laps_times[[#This Row],[klub]])</f>
        <v>SRTG ČB</v>
      </c>
      <c r="I89" s="161">
        <f>laps_times[[#This Row],[celk. čas]]</f>
        <v>0.1805451388888889</v>
      </c>
      <c r="J89" s="130" t="str">
        <f>IF(ISBLANK(laps_times[[#This Row],[1]]),"DNF",CONCATENATE(RANK(rounds_cum_time[[#This Row],[1]],rounds_cum_time[1],1),"."))</f>
        <v>102.</v>
      </c>
      <c r="K89" s="130" t="str">
        <f>IF(ISBLANK(laps_times[[#This Row],[2]]),"DNF",CONCATENATE(RANK(rounds_cum_time[[#This Row],[2]],rounds_cum_time[2],1),"."))</f>
        <v>100.</v>
      </c>
      <c r="L89" s="130" t="str">
        <f>IF(ISBLANK(laps_times[[#This Row],[3]]),"DNF",CONCATENATE(RANK(rounds_cum_time[[#This Row],[3]],rounds_cum_time[3],1),"."))</f>
        <v>98.</v>
      </c>
      <c r="M89" s="130" t="str">
        <f>IF(ISBLANK(laps_times[[#This Row],[4]]),"DNF",CONCATENATE(RANK(rounds_cum_time[[#This Row],[4]],rounds_cum_time[4],1),"."))</f>
        <v>98.</v>
      </c>
      <c r="N89" s="130" t="str">
        <f>IF(ISBLANK(laps_times[[#This Row],[5]]),"DNF",CONCATENATE(RANK(rounds_cum_time[[#This Row],[5]],rounds_cum_time[5],1),"."))</f>
        <v>97.</v>
      </c>
      <c r="O89" s="130" t="str">
        <f>IF(ISBLANK(laps_times[[#This Row],[6]]),"DNF",CONCATENATE(RANK(rounds_cum_time[[#This Row],[6]],rounds_cum_time[6],1),"."))</f>
        <v>98.</v>
      </c>
      <c r="P89" s="130" t="str">
        <f>IF(ISBLANK(laps_times[[#This Row],[7]]),"DNF",CONCATENATE(RANK(rounds_cum_time[[#This Row],[7]],rounds_cum_time[7],1),"."))</f>
        <v>97.</v>
      </c>
      <c r="Q89" s="130" t="str">
        <f>IF(ISBLANK(laps_times[[#This Row],[8]]),"DNF",CONCATENATE(RANK(rounds_cum_time[[#This Row],[8]],rounds_cum_time[8],1),"."))</f>
        <v>102.</v>
      </c>
      <c r="R89" s="130" t="str">
        <f>IF(ISBLANK(laps_times[[#This Row],[9]]),"DNF",CONCATENATE(RANK(rounds_cum_time[[#This Row],[9]],rounds_cum_time[9],1),"."))</f>
        <v>98.</v>
      </c>
      <c r="S89" s="130" t="str">
        <f>IF(ISBLANK(laps_times[[#This Row],[10]]),"DNF",CONCATENATE(RANK(rounds_cum_time[[#This Row],[10]],rounds_cum_time[10],1),"."))</f>
        <v>97.</v>
      </c>
      <c r="T89" s="130" t="str">
        <f>IF(ISBLANK(laps_times[[#This Row],[11]]),"DNF",CONCATENATE(RANK(rounds_cum_time[[#This Row],[11]],rounds_cum_time[11],1),"."))</f>
        <v>97.</v>
      </c>
      <c r="U89" s="130" t="str">
        <f>IF(ISBLANK(laps_times[[#This Row],[12]]),"DNF",CONCATENATE(RANK(rounds_cum_time[[#This Row],[12]],rounds_cum_time[12],1),"."))</f>
        <v>95.</v>
      </c>
      <c r="V89" s="130" t="str">
        <f>IF(ISBLANK(laps_times[[#This Row],[13]]),"DNF",CONCATENATE(RANK(rounds_cum_time[[#This Row],[13]],rounds_cum_time[13],1),"."))</f>
        <v>94.</v>
      </c>
      <c r="W89" s="130" t="str">
        <f>IF(ISBLANK(laps_times[[#This Row],[14]]),"DNF",CONCATENATE(RANK(rounds_cum_time[[#This Row],[14]],rounds_cum_time[14],1),"."))</f>
        <v>94.</v>
      </c>
      <c r="X89" s="130" t="str">
        <f>IF(ISBLANK(laps_times[[#This Row],[15]]),"DNF",CONCATENATE(RANK(rounds_cum_time[[#This Row],[15]],rounds_cum_time[15],1),"."))</f>
        <v>94.</v>
      </c>
      <c r="Y89" s="130" t="str">
        <f>IF(ISBLANK(laps_times[[#This Row],[16]]),"DNF",CONCATENATE(RANK(rounds_cum_time[[#This Row],[16]],rounds_cum_time[16],1),"."))</f>
        <v>94.</v>
      </c>
      <c r="Z89" s="130" t="str">
        <f>IF(ISBLANK(laps_times[[#This Row],[17]]),"DNF",CONCATENATE(RANK(rounds_cum_time[[#This Row],[17]],rounds_cum_time[17],1),"."))</f>
        <v>95.</v>
      </c>
      <c r="AA89" s="130" t="str">
        <f>IF(ISBLANK(laps_times[[#This Row],[18]]),"DNF",CONCATENATE(RANK(rounds_cum_time[[#This Row],[18]],rounds_cum_time[18],1),"."))</f>
        <v>95.</v>
      </c>
      <c r="AB89" s="130" t="str">
        <f>IF(ISBLANK(laps_times[[#This Row],[19]]),"DNF",CONCATENATE(RANK(rounds_cum_time[[#This Row],[19]],rounds_cum_time[19],1),"."))</f>
        <v>94.</v>
      </c>
      <c r="AC89" s="130" t="str">
        <f>IF(ISBLANK(laps_times[[#This Row],[20]]),"DNF",CONCATENATE(RANK(rounds_cum_time[[#This Row],[20]],rounds_cum_time[20],1),"."))</f>
        <v>94.</v>
      </c>
      <c r="AD89" s="130" t="str">
        <f>IF(ISBLANK(laps_times[[#This Row],[21]]),"DNF",CONCATENATE(RANK(rounds_cum_time[[#This Row],[21]],rounds_cum_time[21],1),"."))</f>
        <v>94.</v>
      </c>
      <c r="AE89" s="130" t="str">
        <f>IF(ISBLANK(laps_times[[#This Row],[22]]),"DNF",CONCATENATE(RANK(rounds_cum_time[[#This Row],[22]],rounds_cum_time[22],1),"."))</f>
        <v>94.</v>
      </c>
      <c r="AF89" s="130" t="str">
        <f>IF(ISBLANK(laps_times[[#This Row],[23]]),"DNF",CONCATENATE(RANK(rounds_cum_time[[#This Row],[23]],rounds_cum_time[23],1),"."))</f>
        <v>94.</v>
      </c>
      <c r="AG89" s="130" t="str">
        <f>IF(ISBLANK(laps_times[[#This Row],[24]]),"DNF",CONCATENATE(RANK(rounds_cum_time[[#This Row],[24]],rounds_cum_time[24],1),"."))</f>
        <v>93.</v>
      </c>
      <c r="AH89" s="130" t="str">
        <f>IF(ISBLANK(laps_times[[#This Row],[25]]),"DNF",CONCATENATE(RANK(rounds_cum_time[[#This Row],[25]],rounds_cum_time[25],1),"."))</f>
        <v>92.</v>
      </c>
      <c r="AI89" s="130" t="str">
        <f>IF(ISBLANK(laps_times[[#This Row],[26]]),"DNF",CONCATENATE(RANK(rounds_cum_time[[#This Row],[26]],rounds_cum_time[26],1),"."))</f>
        <v>92.</v>
      </c>
      <c r="AJ89" s="130" t="str">
        <f>IF(ISBLANK(laps_times[[#This Row],[27]]),"DNF",CONCATENATE(RANK(rounds_cum_time[[#This Row],[27]],rounds_cum_time[27],1),"."))</f>
        <v>91.</v>
      </c>
      <c r="AK89" s="130" t="str">
        <f>IF(ISBLANK(laps_times[[#This Row],[28]]),"DNF",CONCATENATE(RANK(rounds_cum_time[[#This Row],[28]],rounds_cum_time[28],1),"."))</f>
        <v>90.</v>
      </c>
      <c r="AL89" s="130" t="str">
        <f>IF(ISBLANK(laps_times[[#This Row],[29]]),"DNF",CONCATENATE(RANK(rounds_cum_time[[#This Row],[29]],rounds_cum_time[29],1),"."))</f>
        <v>90.</v>
      </c>
      <c r="AM89" s="130" t="str">
        <f>IF(ISBLANK(laps_times[[#This Row],[30]]),"DNF",CONCATENATE(RANK(rounds_cum_time[[#This Row],[30]],rounds_cum_time[30],1),"."))</f>
        <v>90.</v>
      </c>
      <c r="AN89" s="130" t="str">
        <f>IF(ISBLANK(laps_times[[#This Row],[31]]),"DNF",CONCATENATE(RANK(rounds_cum_time[[#This Row],[31]],rounds_cum_time[31],1),"."))</f>
        <v>90.</v>
      </c>
      <c r="AO89" s="130" t="str">
        <f>IF(ISBLANK(laps_times[[#This Row],[32]]),"DNF",CONCATENATE(RANK(rounds_cum_time[[#This Row],[32]],rounds_cum_time[32],1),"."))</f>
        <v>90.</v>
      </c>
      <c r="AP89" s="130" t="str">
        <f>IF(ISBLANK(laps_times[[#This Row],[33]]),"DNF",CONCATENATE(RANK(rounds_cum_time[[#This Row],[33]],rounds_cum_time[33],1),"."))</f>
        <v>88.</v>
      </c>
      <c r="AQ89" s="130" t="str">
        <f>IF(ISBLANK(laps_times[[#This Row],[34]]),"DNF",CONCATENATE(RANK(rounds_cum_time[[#This Row],[34]],rounds_cum_time[34],1),"."))</f>
        <v>87.</v>
      </c>
      <c r="AR89" s="130" t="str">
        <f>IF(ISBLANK(laps_times[[#This Row],[35]]),"DNF",CONCATENATE(RANK(rounds_cum_time[[#This Row],[35]],rounds_cum_time[35],1),"."))</f>
        <v>87.</v>
      </c>
      <c r="AS89" s="130" t="str">
        <f>IF(ISBLANK(laps_times[[#This Row],[36]]),"DNF",CONCATENATE(RANK(rounds_cum_time[[#This Row],[36]],rounds_cum_time[36],1),"."))</f>
        <v>91.</v>
      </c>
      <c r="AT89" s="130" t="str">
        <f>IF(ISBLANK(laps_times[[#This Row],[37]]),"DNF",CONCATENATE(RANK(rounds_cum_time[[#This Row],[37]],rounds_cum_time[37],1),"."))</f>
        <v>90.</v>
      </c>
      <c r="AU89" s="130" t="str">
        <f>IF(ISBLANK(laps_times[[#This Row],[38]]),"DNF",CONCATENATE(RANK(rounds_cum_time[[#This Row],[38]],rounds_cum_time[38],1),"."))</f>
        <v>89.</v>
      </c>
      <c r="AV89" s="130" t="str">
        <f>IF(ISBLANK(laps_times[[#This Row],[39]]),"DNF",CONCATENATE(RANK(rounds_cum_time[[#This Row],[39]],rounds_cum_time[39],1),"."))</f>
        <v>90.</v>
      </c>
      <c r="AW89" s="130" t="str">
        <f>IF(ISBLANK(laps_times[[#This Row],[40]]),"DNF",CONCATENATE(RANK(rounds_cum_time[[#This Row],[40]],rounds_cum_time[40],1),"."))</f>
        <v>88.</v>
      </c>
      <c r="AX89" s="130" t="str">
        <f>IF(ISBLANK(laps_times[[#This Row],[41]]),"DNF",CONCATENATE(RANK(rounds_cum_time[[#This Row],[41]],rounds_cum_time[41],1),"."))</f>
        <v>87.</v>
      </c>
      <c r="AY89" s="130" t="str">
        <f>IF(ISBLANK(laps_times[[#This Row],[42]]),"DNF",CONCATENATE(RANK(rounds_cum_time[[#This Row],[42]],rounds_cum_time[42],1),"."))</f>
        <v>87.</v>
      </c>
      <c r="AZ89" s="130" t="str">
        <f>IF(ISBLANK(laps_times[[#This Row],[43]]),"DNF",CONCATENATE(RANK(rounds_cum_time[[#This Row],[43]],rounds_cum_time[43],1),"."))</f>
        <v>87.</v>
      </c>
      <c r="BA89" s="130" t="str">
        <f>IF(ISBLANK(laps_times[[#This Row],[44]]),"DNF",CONCATENATE(RANK(rounds_cum_time[[#This Row],[44]],rounds_cum_time[44],1),"."))</f>
        <v>86.</v>
      </c>
      <c r="BB89" s="130" t="str">
        <f>IF(ISBLANK(laps_times[[#This Row],[45]]),"DNF",CONCATENATE(RANK(rounds_cum_time[[#This Row],[45]],rounds_cum_time[45],1),"."))</f>
        <v>86.</v>
      </c>
      <c r="BC89" s="130" t="str">
        <f>IF(ISBLANK(laps_times[[#This Row],[46]]),"DNF",CONCATENATE(RANK(rounds_cum_time[[#This Row],[46]],rounds_cum_time[46],1),"."))</f>
        <v>86.</v>
      </c>
      <c r="BD89" s="130" t="str">
        <f>IF(ISBLANK(laps_times[[#This Row],[47]]),"DNF",CONCATENATE(RANK(rounds_cum_time[[#This Row],[47]],rounds_cum_time[47],1),"."))</f>
        <v>85.</v>
      </c>
      <c r="BE89" s="130" t="str">
        <f>IF(ISBLANK(laps_times[[#This Row],[48]]),"DNF",CONCATENATE(RANK(rounds_cum_time[[#This Row],[48]],rounds_cum_time[48],1),"."))</f>
        <v>85.</v>
      </c>
      <c r="BF89" s="130" t="str">
        <f>IF(ISBLANK(laps_times[[#This Row],[49]]),"DNF",CONCATENATE(RANK(rounds_cum_time[[#This Row],[49]],rounds_cum_time[49],1),"."))</f>
        <v>84.</v>
      </c>
      <c r="BG89" s="130" t="str">
        <f>IF(ISBLANK(laps_times[[#This Row],[50]]),"DNF",CONCATENATE(RANK(rounds_cum_time[[#This Row],[50]],rounds_cum_time[50],1),"."))</f>
        <v>87.</v>
      </c>
      <c r="BH89" s="130" t="str">
        <f>IF(ISBLANK(laps_times[[#This Row],[51]]),"DNF",CONCATENATE(RANK(rounds_cum_time[[#This Row],[51]],rounds_cum_time[51],1),"."))</f>
        <v>86.</v>
      </c>
      <c r="BI89" s="130" t="str">
        <f>IF(ISBLANK(laps_times[[#This Row],[52]]),"DNF",CONCATENATE(RANK(rounds_cum_time[[#This Row],[52]],rounds_cum_time[52],1),"."))</f>
        <v>86.</v>
      </c>
      <c r="BJ89" s="130" t="str">
        <f>IF(ISBLANK(laps_times[[#This Row],[53]]),"DNF",CONCATENATE(RANK(rounds_cum_time[[#This Row],[53]],rounds_cum_time[53],1),"."))</f>
        <v>84.</v>
      </c>
      <c r="BK89" s="130" t="str">
        <f>IF(ISBLANK(laps_times[[#This Row],[54]]),"DNF",CONCATENATE(RANK(rounds_cum_time[[#This Row],[54]],rounds_cum_time[54],1),"."))</f>
        <v>84.</v>
      </c>
      <c r="BL89" s="130" t="str">
        <f>IF(ISBLANK(laps_times[[#This Row],[55]]),"DNF",CONCATENATE(RANK(rounds_cum_time[[#This Row],[55]],rounds_cum_time[55],1),"."))</f>
        <v>91.</v>
      </c>
      <c r="BM89" s="130" t="str">
        <f>IF(ISBLANK(laps_times[[#This Row],[56]]),"DNF",CONCATENATE(RANK(rounds_cum_time[[#This Row],[56]],rounds_cum_time[56],1),"."))</f>
        <v>90.</v>
      </c>
      <c r="BN89" s="130" t="str">
        <f>IF(ISBLANK(laps_times[[#This Row],[57]]),"DNF",CONCATENATE(RANK(rounds_cum_time[[#This Row],[57]],rounds_cum_time[57],1),"."))</f>
        <v>88.</v>
      </c>
      <c r="BO89" s="130" t="str">
        <f>IF(ISBLANK(laps_times[[#This Row],[58]]),"DNF",CONCATENATE(RANK(rounds_cum_time[[#This Row],[58]],rounds_cum_time[58],1),"."))</f>
        <v>88.</v>
      </c>
      <c r="BP89" s="130" t="str">
        <f>IF(ISBLANK(laps_times[[#This Row],[59]]),"DNF",CONCATENATE(RANK(rounds_cum_time[[#This Row],[59]],rounds_cum_time[59],1),"."))</f>
        <v>87.</v>
      </c>
      <c r="BQ89" s="130" t="str">
        <f>IF(ISBLANK(laps_times[[#This Row],[60]]),"DNF",CONCATENATE(RANK(rounds_cum_time[[#This Row],[60]],rounds_cum_time[60],1),"."))</f>
        <v>87.</v>
      </c>
      <c r="BR89" s="130" t="str">
        <f>IF(ISBLANK(laps_times[[#This Row],[61]]),"DNF",CONCATENATE(RANK(rounds_cum_time[[#This Row],[61]],rounds_cum_time[61],1),"."))</f>
        <v>86.</v>
      </c>
      <c r="BS89" s="130" t="str">
        <f>IF(ISBLANK(laps_times[[#This Row],[62]]),"DNF",CONCATENATE(RANK(rounds_cum_time[[#This Row],[62]],rounds_cum_time[62],1),"."))</f>
        <v>86.</v>
      </c>
      <c r="BT89" s="131" t="str">
        <f>IF(ISBLANK(laps_times[[#This Row],[63]]),"DNF",CONCATENATE(RANK(rounds_cum_time[[#This Row],[63]],rounds_cum_time[63],1),"."))</f>
        <v>86.</v>
      </c>
      <c r="BU89" s="131" t="str">
        <f>IF(ISBLANK(laps_times[[#This Row],[64]]),"DNF",CONCATENATE(RANK(rounds_cum_time[[#This Row],[64]],rounds_cum_time[64],1),"."))</f>
        <v>86.</v>
      </c>
    </row>
    <row r="90" spans="2:73" x14ac:dyDescent="0.2">
      <c r="B90" s="124">
        <f>laps_times[[#This Row],[poř]]</f>
        <v>87</v>
      </c>
      <c r="C90" s="129">
        <f>laps_times[[#This Row],[s.č.]]</f>
        <v>32</v>
      </c>
      <c r="D90" s="125" t="str">
        <f>laps_times[[#This Row],[jméno]]</f>
        <v>Hadrava Tomáš</v>
      </c>
      <c r="E90" s="126">
        <f>laps_times[[#This Row],[roč]]</f>
        <v>1978</v>
      </c>
      <c r="F90" s="126" t="str">
        <f>laps_times[[#This Row],[kat]]</f>
        <v>M30</v>
      </c>
      <c r="G90" s="126">
        <f>laps_times[[#This Row],[poř_kat]]</f>
        <v>24</v>
      </c>
      <c r="H90" s="125" t="str">
        <f>IF(ISBLANK(laps_times[[#This Row],[klub]]),"-",laps_times[[#This Row],[klub]])</f>
        <v>3dbox</v>
      </c>
      <c r="I90" s="161">
        <f>laps_times[[#This Row],[celk. čas]]</f>
        <v>0.18141666666666667</v>
      </c>
      <c r="J90" s="130" t="str">
        <f>IF(ISBLANK(laps_times[[#This Row],[1]]),"DNF",CONCATENATE(RANK(rounds_cum_time[[#This Row],[1]],rounds_cum_time[1],1),"."))</f>
        <v>64.</v>
      </c>
      <c r="K90" s="130" t="str">
        <f>IF(ISBLANK(laps_times[[#This Row],[2]]),"DNF",CONCATENATE(RANK(rounds_cum_time[[#This Row],[2]],rounds_cum_time[2],1),"."))</f>
        <v>57.</v>
      </c>
      <c r="L90" s="130" t="str">
        <f>IF(ISBLANK(laps_times[[#This Row],[3]]),"DNF",CONCATENATE(RANK(rounds_cum_time[[#This Row],[3]],rounds_cum_time[3],1),"."))</f>
        <v>56.</v>
      </c>
      <c r="M90" s="130" t="str">
        <f>IF(ISBLANK(laps_times[[#This Row],[4]]),"DNF",CONCATENATE(RANK(rounds_cum_time[[#This Row],[4]],rounds_cum_time[4],1),"."))</f>
        <v>53.</v>
      </c>
      <c r="N90" s="130" t="str">
        <f>IF(ISBLANK(laps_times[[#This Row],[5]]),"DNF",CONCATENATE(RANK(rounds_cum_time[[#This Row],[5]],rounds_cum_time[5],1),"."))</f>
        <v>56.</v>
      </c>
      <c r="O90" s="130" t="str">
        <f>IF(ISBLANK(laps_times[[#This Row],[6]]),"DNF",CONCATENATE(RANK(rounds_cum_time[[#This Row],[6]],rounds_cum_time[6],1),"."))</f>
        <v>54.</v>
      </c>
      <c r="P90" s="130" t="str">
        <f>IF(ISBLANK(laps_times[[#This Row],[7]]),"DNF",CONCATENATE(RANK(rounds_cum_time[[#This Row],[7]],rounds_cum_time[7],1),"."))</f>
        <v>57.</v>
      </c>
      <c r="Q90" s="130" t="str">
        <f>IF(ISBLANK(laps_times[[#This Row],[8]]),"DNF",CONCATENATE(RANK(rounds_cum_time[[#This Row],[8]],rounds_cum_time[8],1),"."))</f>
        <v>58.</v>
      </c>
      <c r="R90" s="130" t="str">
        <f>IF(ISBLANK(laps_times[[#This Row],[9]]),"DNF",CONCATENATE(RANK(rounds_cum_time[[#This Row],[9]],rounds_cum_time[9],1),"."))</f>
        <v>62.</v>
      </c>
      <c r="S90" s="130" t="str">
        <f>IF(ISBLANK(laps_times[[#This Row],[10]]),"DNF",CONCATENATE(RANK(rounds_cum_time[[#This Row],[10]],rounds_cum_time[10],1),"."))</f>
        <v>63.</v>
      </c>
      <c r="T90" s="130" t="str">
        <f>IF(ISBLANK(laps_times[[#This Row],[11]]),"DNF",CONCATENATE(RANK(rounds_cum_time[[#This Row],[11]],rounds_cum_time[11],1),"."))</f>
        <v>62.</v>
      </c>
      <c r="U90" s="130" t="str">
        <f>IF(ISBLANK(laps_times[[#This Row],[12]]),"DNF",CONCATENATE(RANK(rounds_cum_time[[#This Row],[12]],rounds_cum_time[12],1),"."))</f>
        <v>59.</v>
      </c>
      <c r="V90" s="130" t="str">
        <f>IF(ISBLANK(laps_times[[#This Row],[13]]),"DNF",CONCATENATE(RANK(rounds_cum_time[[#This Row],[13]],rounds_cum_time[13],1),"."))</f>
        <v>62.</v>
      </c>
      <c r="W90" s="130" t="str">
        <f>IF(ISBLANK(laps_times[[#This Row],[14]]),"DNF",CONCATENATE(RANK(rounds_cum_time[[#This Row],[14]],rounds_cum_time[14],1),"."))</f>
        <v>62.</v>
      </c>
      <c r="X90" s="130" t="str">
        <f>IF(ISBLANK(laps_times[[#This Row],[15]]),"DNF",CONCATENATE(RANK(rounds_cum_time[[#This Row],[15]],rounds_cum_time[15],1),"."))</f>
        <v>60.</v>
      </c>
      <c r="Y90" s="130" t="str">
        <f>IF(ISBLANK(laps_times[[#This Row],[16]]),"DNF",CONCATENATE(RANK(rounds_cum_time[[#This Row],[16]],rounds_cum_time[16],1),"."))</f>
        <v>58.</v>
      </c>
      <c r="Z90" s="130" t="str">
        <f>IF(ISBLANK(laps_times[[#This Row],[17]]),"DNF",CONCATENATE(RANK(rounds_cum_time[[#This Row],[17]],rounds_cum_time[17],1),"."))</f>
        <v>58.</v>
      </c>
      <c r="AA90" s="130" t="str">
        <f>IF(ISBLANK(laps_times[[#This Row],[18]]),"DNF",CONCATENATE(RANK(rounds_cum_time[[#This Row],[18]],rounds_cum_time[18],1),"."))</f>
        <v>58.</v>
      </c>
      <c r="AB90" s="130" t="str">
        <f>IF(ISBLANK(laps_times[[#This Row],[19]]),"DNF",CONCATENATE(RANK(rounds_cum_time[[#This Row],[19]],rounds_cum_time[19],1),"."))</f>
        <v>58.</v>
      </c>
      <c r="AC90" s="130" t="str">
        <f>IF(ISBLANK(laps_times[[#This Row],[20]]),"DNF",CONCATENATE(RANK(rounds_cum_time[[#This Row],[20]],rounds_cum_time[20],1),"."))</f>
        <v>58.</v>
      </c>
      <c r="AD90" s="130" t="str">
        <f>IF(ISBLANK(laps_times[[#This Row],[21]]),"DNF",CONCATENATE(RANK(rounds_cum_time[[#This Row],[21]],rounds_cum_time[21],1),"."))</f>
        <v>58.</v>
      </c>
      <c r="AE90" s="130" t="str">
        <f>IF(ISBLANK(laps_times[[#This Row],[22]]),"DNF",CONCATENATE(RANK(rounds_cum_time[[#This Row],[22]],rounds_cum_time[22],1),"."))</f>
        <v>58.</v>
      </c>
      <c r="AF90" s="130" t="str">
        <f>IF(ISBLANK(laps_times[[#This Row],[23]]),"DNF",CONCATENATE(RANK(rounds_cum_time[[#This Row],[23]],rounds_cum_time[23],1),"."))</f>
        <v>58.</v>
      </c>
      <c r="AG90" s="130" t="str">
        <f>IF(ISBLANK(laps_times[[#This Row],[24]]),"DNF",CONCATENATE(RANK(rounds_cum_time[[#This Row],[24]],rounds_cum_time[24],1),"."))</f>
        <v>58.</v>
      </c>
      <c r="AH90" s="130" t="str">
        <f>IF(ISBLANK(laps_times[[#This Row],[25]]),"DNF",CONCATENATE(RANK(rounds_cum_time[[#This Row],[25]],rounds_cum_time[25],1),"."))</f>
        <v>58.</v>
      </c>
      <c r="AI90" s="130" t="str">
        <f>IF(ISBLANK(laps_times[[#This Row],[26]]),"DNF",CONCATENATE(RANK(rounds_cum_time[[#This Row],[26]],rounds_cum_time[26],1),"."))</f>
        <v>58.</v>
      </c>
      <c r="AJ90" s="130" t="str">
        <f>IF(ISBLANK(laps_times[[#This Row],[27]]),"DNF",CONCATENATE(RANK(rounds_cum_time[[#This Row],[27]],rounds_cum_time[27],1),"."))</f>
        <v>58.</v>
      </c>
      <c r="AK90" s="130" t="str">
        <f>IF(ISBLANK(laps_times[[#This Row],[28]]),"DNF",CONCATENATE(RANK(rounds_cum_time[[#This Row],[28]],rounds_cum_time[28],1),"."))</f>
        <v>58.</v>
      </c>
      <c r="AL90" s="130" t="str">
        <f>IF(ISBLANK(laps_times[[#This Row],[29]]),"DNF",CONCATENATE(RANK(rounds_cum_time[[#This Row],[29]],rounds_cum_time[29],1),"."))</f>
        <v>58.</v>
      </c>
      <c r="AM90" s="130" t="str">
        <f>IF(ISBLANK(laps_times[[#This Row],[30]]),"DNF",CONCATENATE(RANK(rounds_cum_time[[#This Row],[30]],rounds_cum_time[30],1),"."))</f>
        <v>57.</v>
      </c>
      <c r="AN90" s="130" t="str">
        <f>IF(ISBLANK(laps_times[[#This Row],[31]]),"DNF",CONCATENATE(RANK(rounds_cum_time[[#This Row],[31]],rounds_cum_time[31],1),"."))</f>
        <v>58.</v>
      </c>
      <c r="AO90" s="130" t="str">
        <f>IF(ISBLANK(laps_times[[#This Row],[32]]),"DNF",CONCATENATE(RANK(rounds_cum_time[[#This Row],[32]],rounds_cum_time[32],1),"."))</f>
        <v>58.</v>
      </c>
      <c r="AP90" s="130" t="str">
        <f>IF(ISBLANK(laps_times[[#This Row],[33]]),"DNF",CONCATENATE(RANK(rounds_cum_time[[#This Row],[33]],rounds_cum_time[33],1),"."))</f>
        <v>58.</v>
      </c>
      <c r="AQ90" s="130" t="str">
        <f>IF(ISBLANK(laps_times[[#This Row],[34]]),"DNF",CONCATENATE(RANK(rounds_cum_time[[#This Row],[34]],rounds_cum_time[34],1),"."))</f>
        <v>59.</v>
      </c>
      <c r="AR90" s="130" t="str">
        <f>IF(ISBLANK(laps_times[[#This Row],[35]]),"DNF",CONCATENATE(RANK(rounds_cum_time[[#This Row],[35]],rounds_cum_time[35],1),"."))</f>
        <v>59.</v>
      </c>
      <c r="AS90" s="130" t="str">
        <f>IF(ISBLANK(laps_times[[#This Row],[36]]),"DNF",CONCATENATE(RANK(rounds_cum_time[[#This Row],[36]],rounds_cum_time[36],1),"."))</f>
        <v>62.</v>
      </c>
      <c r="AT90" s="130" t="str">
        <f>IF(ISBLANK(laps_times[[#This Row],[37]]),"DNF",CONCATENATE(RANK(rounds_cum_time[[#This Row],[37]],rounds_cum_time[37],1),"."))</f>
        <v>62.</v>
      </c>
      <c r="AU90" s="130" t="str">
        <f>IF(ISBLANK(laps_times[[#This Row],[38]]),"DNF",CONCATENATE(RANK(rounds_cum_time[[#This Row],[38]],rounds_cum_time[38],1),"."))</f>
        <v>62.</v>
      </c>
      <c r="AV90" s="130" t="str">
        <f>IF(ISBLANK(laps_times[[#This Row],[39]]),"DNF",CONCATENATE(RANK(rounds_cum_time[[#This Row],[39]],rounds_cum_time[39],1),"."))</f>
        <v>61.</v>
      </c>
      <c r="AW90" s="130" t="str">
        <f>IF(ISBLANK(laps_times[[#This Row],[40]]),"DNF",CONCATENATE(RANK(rounds_cum_time[[#This Row],[40]],rounds_cum_time[40],1),"."))</f>
        <v>63.</v>
      </c>
      <c r="AX90" s="130" t="str">
        <f>IF(ISBLANK(laps_times[[#This Row],[41]]),"DNF",CONCATENATE(RANK(rounds_cum_time[[#This Row],[41]],rounds_cum_time[41],1),"."))</f>
        <v>63.</v>
      </c>
      <c r="AY90" s="130" t="str">
        <f>IF(ISBLANK(laps_times[[#This Row],[42]]),"DNF",CONCATENATE(RANK(rounds_cum_time[[#This Row],[42]],rounds_cum_time[42],1),"."))</f>
        <v>63.</v>
      </c>
      <c r="AZ90" s="130" t="str">
        <f>IF(ISBLANK(laps_times[[#This Row],[43]]),"DNF",CONCATENATE(RANK(rounds_cum_time[[#This Row],[43]],rounds_cum_time[43],1),"."))</f>
        <v>63.</v>
      </c>
      <c r="BA90" s="130" t="str">
        <f>IF(ISBLANK(laps_times[[#This Row],[44]]),"DNF",CONCATENATE(RANK(rounds_cum_time[[#This Row],[44]],rounds_cum_time[44],1),"."))</f>
        <v>63.</v>
      </c>
      <c r="BB90" s="130" t="str">
        <f>IF(ISBLANK(laps_times[[#This Row],[45]]),"DNF",CONCATENATE(RANK(rounds_cum_time[[#This Row],[45]],rounds_cum_time[45],1),"."))</f>
        <v>64.</v>
      </c>
      <c r="BC90" s="130" t="str">
        <f>IF(ISBLANK(laps_times[[#This Row],[46]]),"DNF",CONCATENATE(RANK(rounds_cum_time[[#This Row],[46]],rounds_cum_time[46],1),"."))</f>
        <v>64.</v>
      </c>
      <c r="BD90" s="130" t="str">
        <f>IF(ISBLANK(laps_times[[#This Row],[47]]),"DNF",CONCATENATE(RANK(rounds_cum_time[[#This Row],[47]],rounds_cum_time[47],1),"."))</f>
        <v>65.</v>
      </c>
      <c r="BE90" s="130" t="str">
        <f>IF(ISBLANK(laps_times[[#This Row],[48]]),"DNF",CONCATENATE(RANK(rounds_cum_time[[#This Row],[48]],rounds_cum_time[48],1),"."))</f>
        <v>66.</v>
      </c>
      <c r="BF90" s="130" t="str">
        <f>IF(ISBLANK(laps_times[[#This Row],[49]]),"DNF",CONCATENATE(RANK(rounds_cum_time[[#This Row],[49]],rounds_cum_time[49],1),"."))</f>
        <v>70.</v>
      </c>
      <c r="BG90" s="130" t="str">
        <f>IF(ISBLANK(laps_times[[#This Row],[50]]),"DNF",CONCATENATE(RANK(rounds_cum_time[[#This Row],[50]],rounds_cum_time[50],1),"."))</f>
        <v>70.</v>
      </c>
      <c r="BH90" s="130" t="str">
        <f>IF(ISBLANK(laps_times[[#This Row],[51]]),"DNF",CONCATENATE(RANK(rounds_cum_time[[#This Row],[51]],rounds_cum_time[51],1),"."))</f>
        <v>71.</v>
      </c>
      <c r="BI90" s="130" t="str">
        <f>IF(ISBLANK(laps_times[[#This Row],[52]]),"DNF",CONCATENATE(RANK(rounds_cum_time[[#This Row],[52]],rounds_cum_time[52],1),"."))</f>
        <v>73.</v>
      </c>
      <c r="BJ90" s="130" t="str">
        <f>IF(ISBLANK(laps_times[[#This Row],[53]]),"DNF",CONCATENATE(RANK(rounds_cum_time[[#This Row],[53]],rounds_cum_time[53],1),"."))</f>
        <v>74.</v>
      </c>
      <c r="BK90" s="130" t="str">
        <f>IF(ISBLANK(laps_times[[#This Row],[54]]),"DNF",CONCATENATE(RANK(rounds_cum_time[[#This Row],[54]],rounds_cum_time[54],1),"."))</f>
        <v>76.</v>
      </c>
      <c r="BL90" s="130" t="str">
        <f>IF(ISBLANK(laps_times[[#This Row],[55]]),"DNF",CONCATENATE(RANK(rounds_cum_time[[#This Row],[55]],rounds_cum_time[55],1),"."))</f>
        <v>78.</v>
      </c>
      <c r="BM90" s="130" t="str">
        <f>IF(ISBLANK(laps_times[[#This Row],[56]]),"DNF",CONCATENATE(RANK(rounds_cum_time[[#This Row],[56]],rounds_cum_time[56],1),"."))</f>
        <v>78.</v>
      </c>
      <c r="BN90" s="130" t="str">
        <f>IF(ISBLANK(laps_times[[#This Row],[57]]),"DNF",CONCATENATE(RANK(rounds_cum_time[[#This Row],[57]],rounds_cum_time[57],1),"."))</f>
        <v>82.</v>
      </c>
      <c r="BO90" s="130" t="str">
        <f>IF(ISBLANK(laps_times[[#This Row],[58]]),"DNF",CONCATENATE(RANK(rounds_cum_time[[#This Row],[58]],rounds_cum_time[58],1),"."))</f>
        <v>83.</v>
      </c>
      <c r="BP90" s="130" t="str">
        <f>IF(ISBLANK(laps_times[[#This Row],[59]]),"DNF",CONCATENATE(RANK(rounds_cum_time[[#This Row],[59]],rounds_cum_time[59],1),"."))</f>
        <v>83.</v>
      </c>
      <c r="BQ90" s="130" t="str">
        <f>IF(ISBLANK(laps_times[[#This Row],[60]]),"DNF",CONCATENATE(RANK(rounds_cum_time[[#This Row],[60]],rounds_cum_time[60],1),"."))</f>
        <v>83.</v>
      </c>
      <c r="BR90" s="130" t="str">
        <f>IF(ISBLANK(laps_times[[#This Row],[61]]),"DNF",CONCATENATE(RANK(rounds_cum_time[[#This Row],[61]],rounds_cum_time[61],1),"."))</f>
        <v>87.</v>
      </c>
      <c r="BS90" s="130" t="str">
        <f>IF(ISBLANK(laps_times[[#This Row],[62]]),"DNF",CONCATENATE(RANK(rounds_cum_time[[#This Row],[62]],rounds_cum_time[62],1),"."))</f>
        <v>87.</v>
      </c>
      <c r="BT90" s="131" t="str">
        <f>IF(ISBLANK(laps_times[[#This Row],[63]]),"DNF",CONCATENATE(RANK(rounds_cum_time[[#This Row],[63]],rounds_cum_time[63],1),"."))</f>
        <v>87.</v>
      </c>
      <c r="BU90" s="131" t="str">
        <f>IF(ISBLANK(laps_times[[#This Row],[64]]),"DNF",CONCATENATE(RANK(rounds_cum_time[[#This Row],[64]],rounds_cum_time[64],1),"."))</f>
        <v>87.</v>
      </c>
    </row>
    <row r="91" spans="2:73" x14ac:dyDescent="0.2">
      <c r="B91" s="124">
        <f>laps_times[[#This Row],[poř]]</f>
        <v>88</v>
      </c>
      <c r="C91" s="129">
        <f>laps_times[[#This Row],[s.č.]]</f>
        <v>20</v>
      </c>
      <c r="D91" s="125" t="str">
        <f>laps_times[[#This Row],[jméno]]</f>
        <v>Dlouhá Kateřina</v>
      </c>
      <c r="E91" s="126">
        <f>laps_times[[#This Row],[roč]]</f>
        <v>1985</v>
      </c>
      <c r="F91" s="126" t="str">
        <f>laps_times[[#This Row],[kat]]</f>
        <v>Z1</v>
      </c>
      <c r="G91" s="126">
        <f>laps_times[[#This Row],[poř_kat]]</f>
        <v>1</v>
      </c>
      <c r="H91" s="125" t="str">
        <f>IF(ISBLANK(laps_times[[#This Row],[klub]]),"-",laps_times[[#This Row],[klub]])</f>
        <v>Maratón klub Kladno</v>
      </c>
      <c r="I91" s="161">
        <f>laps_times[[#This Row],[celk. čas]]</f>
        <v>0.18170254629629631</v>
      </c>
      <c r="J91" s="130" t="str">
        <f>IF(ISBLANK(laps_times[[#This Row],[1]]),"DNF",CONCATENATE(RANK(rounds_cum_time[[#This Row],[1]],rounds_cum_time[1],1),"."))</f>
        <v>77.</v>
      </c>
      <c r="K91" s="130" t="str">
        <f>IF(ISBLANK(laps_times[[#This Row],[2]]),"DNF",CONCATENATE(RANK(rounds_cum_time[[#This Row],[2]],rounds_cum_time[2],1),"."))</f>
        <v>77.</v>
      </c>
      <c r="L91" s="130" t="str">
        <f>IF(ISBLANK(laps_times[[#This Row],[3]]),"DNF",CONCATENATE(RANK(rounds_cum_time[[#This Row],[3]],rounds_cum_time[3],1),"."))</f>
        <v>80.</v>
      </c>
      <c r="M91" s="130" t="str">
        <f>IF(ISBLANK(laps_times[[#This Row],[4]]),"DNF",CONCATENATE(RANK(rounds_cum_time[[#This Row],[4]],rounds_cum_time[4],1),"."))</f>
        <v>81.</v>
      </c>
      <c r="N91" s="130" t="str">
        <f>IF(ISBLANK(laps_times[[#This Row],[5]]),"DNF",CONCATENATE(RANK(rounds_cum_time[[#This Row],[5]],rounds_cum_time[5],1),"."))</f>
        <v>82.</v>
      </c>
      <c r="O91" s="130" t="str">
        <f>IF(ISBLANK(laps_times[[#This Row],[6]]),"DNF",CONCATENATE(RANK(rounds_cum_time[[#This Row],[6]],rounds_cum_time[6],1),"."))</f>
        <v>81.</v>
      </c>
      <c r="P91" s="130" t="str">
        <f>IF(ISBLANK(laps_times[[#This Row],[7]]),"DNF",CONCATENATE(RANK(rounds_cum_time[[#This Row],[7]],rounds_cum_time[7],1),"."))</f>
        <v>82.</v>
      </c>
      <c r="Q91" s="130" t="str">
        <f>IF(ISBLANK(laps_times[[#This Row],[8]]),"DNF",CONCATENATE(RANK(rounds_cum_time[[#This Row],[8]],rounds_cum_time[8],1),"."))</f>
        <v>82.</v>
      </c>
      <c r="R91" s="130" t="str">
        <f>IF(ISBLANK(laps_times[[#This Row],[9]]),"DNF",CONCATENATE(RANK(rounds_cum_time[[#This Row],[9]],rounds_cum_time[9],1),"."))</f>
        <v>81.</v>
      </c>
      <c r="S91" s="130" t="str">
        <f>IF(ISBLANK(laps_times[[#This Row],[10]]),"DNF",CONCATENATE(RANK(rounds_cum_time[[#This Row],[10]],rounds_cum_time[10],1),"."))</f>
        <v>81.</v>
      </c>
      <c r="T91" s="130" t="str">
        <f>IF(ISBLANK(laps_times[[#This Row],[11]]),"DNF",CONCATENATE(RANK(rounds_cum_time[[#This Row],[11]],rounds_cum_time[11],1),"."))</f>
        <v>82.</v>
      </c>
      <c r="U91" s="130" t="str">
        <f>IF(ISBLANK(laps_times[[#This Row],[12]]),"DNF",CONCATENATE(RANK(rounds_cum_time[[#This Row],[12]],rounds_cum_time[12],1),"."))</f>
        <v>83.</v>
      </c>
      <c r="V91" s="130" t="str">
        <f>IF(ISBLANK(laps_times[[#This Row],[13]]),"DNF",CONCATENATE(RANK(rounds_cum_time[[#This Row],[13]],rounds_cum_time[13],1),"."))</f>
        <v>82.</v>
      </c>
      <c r="W91" s="130" t="str">
        <f>IF(ISBLANK(laps_times[[#This Row],[14]]),"DNF",CONCATENATE(RANK(rounds_cum_time[[#This Row],[14]],rounds_cum_time[14],1),"."))</f>
        <v>82.</v>
      </c>
      <c r="X91" s="130" t="str">
        <f>IF(ISBLANK(laps_times[[#This Row],[15]]),"DNF",CONCATENATE(RANK(rounds_cum_time[[#This Row],[15]],rounds_cum_time[15],1),"."))</f>
        <v>82.</v>
      </c>
      <c r="Y91" s="130" t="str">
        <f>IF(ISBLANK(laps_times[[#This Row],[16]]),"DNF",CONCATENATE(RANK(rounds_cum_time[[#This Row],[16]],rounds_cum_time[16],1),"."))</f>
        <v>82.</v>
      </c>
      <c r="Z91" s="130" t="str">
        <f>IF(ISBLANK(laps_times[[#This Row],[17]]),"DNF",CONCATENATE(RANK(rounds_cum_time[[#This Row],[17]],rounds_cum_time[17],1),"."))</f>
        <v>82.</v>
      </c>
      <c r="AA91" s="130" t="str">
        <f>IF(ISBLANK(laps_times[[#This Row],[18]]),"DNF",CONCATENATE(RANK(rounds_cum_time[[#This Row],[18]],rounds_cum_time[18],1),"."))</f>
        <v>82.</v>
      </c>
      <c r="AB91" s="130" t="str">
        <f>IF(ISBLANK(laps_times[[#This Row],[19]]),"DNF",CONCATENATE(RANK(rounds_cum_time[[#This Row],[19]],rounds_cum_time[19],1),"."))</f>
        <v>82.</v>
      </c>
      <c r="AC91" s="130" t="str">
        <f>IF(ISBLANK(laps_times[[#This Row],[20]]),"DNF",CONCATENATE(RANK(rounds_cum_time[[#This Row],[20]],rounds_cum_time[20],1),"."))</f>
        <v>82.</v>
      </c>
      <c r="AD91" s="130" t="str">
        <f>IF(ISBLANK(laps_times[[#This Row],[21]]),"DNF",CONCATENATE(RANK(rounds_cum_time[[#This Row],[21]],rounds_cum_time[21],1),"."))</f>
        <v>82.</v>
      </c>
      <c r="AE91" s="130" t="str">
        <f>IF(ISBLANK(laps_times[[#This Row],[22]]),"DNF",CONCATENATE(RANK(rounds_cum_time[[#This Row],[22]],rounds_cum_time[22],1),"."))</f>
        <v>83.</v>
      </c>
      <c r="AF91" s="130" t="str">
        <f>IF(ISBLANK(laps_times[[#This Row],[23]]),"DNF",CONCATENATE(RANK(rounds_cum_time[[#This Row],[23]],rounds_cum_time[23],1),"."))</f>
        <v>83.</v>
      </c>
      <c r="AG91" s="130" t="str">
        <f>IF(ISBLANK(laps_times[[#This Row],[24]]),"DNF",CONCATENATE(RANK(rounds_cum_time[[#This Row],[24]],rounds_cum_time[24],1),"."))</f>
        <v>83.</v>
      </c>
      <c r="AH91" s="130" t="str">
        <f>IF(ISBLANK(laps_times[[#This Row],[25]]),"DNF",CONCATENATE(RANK(rounds_cum_time[[#This Row],[25]],rounds_cum_time[25],1),"."))</f>
        <v>83.</v>
      </c>
      <c r="AI91" s="130" t="str">
        <f>IF(ISBLANK(laps_times[[#This Row],[26]]),"DNF",CONCATENATE(RANK(rounds_cum_time[[#This Row],[26]],rounds_cum_time[26],1),"."))</f>
        <v>83.</v>
      </c>
      <c r="AJ91" s="130" t="str">
        <f>IF(ISBLANK(laps_times[[#This Row],[27]]),"DNF",CONCATENATE(RANK(rounds_cum_time[[#This Row],[27]],rounds_cum_time[27],1),"."))</f>
        <v>85.</v>
      </c>
      <c r="AK91" s="130" t="str">
        <f>IF(ISBLANK(laps_times[[#This Row],[28]]),"DNF",CONCATENATE(RANK(rounds_cum_time[[#This Row],[28]],rounds_cum_time[28],1),"."))</f>
        <v>85.</v>
      </c>
      <c r="AL91" s="130" t="str">
        <f>IF(ISBLANK(laps_times[[#This Row],[29]]),"DNF",CONCATENATE(RANK(rounds_cum_time[[#This Row],[29]],rounds_cum_time[29],1),"."))</f>
        <v>85.</v>
      </c>
      <c r="AM91" s="130" t="str">
        <f>IF(ISBLANK(laps_times[[#This Row],[30]]),"DNF",CONCATENATE(RANK(rounds_cum_time[[#This Row],[30]],rounds_cum_time[30],1),"."))</f>
        <v>86.</v>
      </c>
      <c r="AN91" s="130" t="str">
        <f>IF(ISBLANK(laps_times[[#This Row],[31]]),"DNF",CONCATENATE(RANK(rounds_cum_time[[#This Row],[31]],rounds_cum_time[31],1),"."))</f>
        <v>87.</v>
      </c>
      <c r="AO91" s="130" t="str">
        <f>IF(ISBLANK(laps_times[[#This Row],[32]]),"DNF",CONCATENATE(RANK(rounds_cum_time[[#This Row],[32]],rounds_cum_time[32],1),"."))</f>
        <v>89.</v>
      </c>
      <c r="AP91" s="130" t="str">
        <f>IF(ISBLANK(laps_times[[#This Row],[33]]),"DNF",CONCATENATE(RANK(rounds_cum_time[[#This Row],[33]],rounds_cum_time[33],1),"."))</f>
        <v>89.</v>
      </c>
      <c r="AQ91" s="130" t="str">
        <f>IF(ISBLANK(laps_times[[#This Row],[34]]),"DNF",CONCATENATE(RANK(rounds_cum_time[[#This Row],[34]],rounds_cum_time[34],1),"."))</f>
        <v>89.</v>
      </c>
      <c r="AR91" s="130" t="str">
        <f>IF(ISBLANK(laps_times[[#This Row],[35]]),"DNF",CONCATENATE(RANK(rounds_cum_time[[#This Row],[35]],rounds_cum_time[35],1),"."))</f>
        <v>89.</v>
      </c>
      <c r="AS91" s="130" t="str">
        <f>IF(ISBLANK(laps_times[[#This Row],[36]]),"DNF",CONCATENATE(RANK(rounds_cum_time[[#This Row],[36]],rounds_cum_time[36],1),"."))</f>
        <v>88.</v>
      </c>
      <c r="AT91" s="130" t="str">
        <f>IF(ISBLANK(laps_times[[#This Row],[37]]),"DNF",CONCATENATE(RANK(rounds_cum_time[[#This Row],[37]],rounds_cum_time[37],1),"."))</f>
        <v>88.</v>
      </c>
      <c r="AU91" s="130" t="str">
        <f>IF(ISBLANK(laps_times[[#This Row],[38]]),"DNF",CONCATENATE(RANK(rounds_cum_time[[#This Row],[38]],rounds_cum_time[38],1),"."))</f>
        <v>87.</v>
      </c>
      <c r="AV91" s="130" t="str">
        <f>IF(ISBLANK(laps_times[[#This Row],[39]]),"DNF",CONCATENATE(RANK(rounds_cum_time[[#This Row],[39]],rounds_cum_time[39],1),"."))</f>
        <v>87.</v>
      </c>
      <c r="AW91" s="130" t="str">
        <f>IF(ISBLANK(laps_times[[#This Row],[40]]),"DNF",CONCATENATE(RANK(rounds_cum_time[[#This Row],[40]],rounds_cum_time[40],1),"."))</f>
        <v>87.</v>
      </c>
      <c r="AX91" s="130" t="str">
        <f>IF(ISBLANK(laps_times[[#This Row],[41]]),"DNF",CONCATENATE(RANK(rounds_cum_time[[#This Row],[41]],rounds_cum_time[41],1),"."))</f>
        <v>90.</v>
      </c>
      <c r="AY91" s="130" t="str">
        <f>IF(ISBLANK(laps_times[[#This Row],[42]]),"DNF",CONCATENATE(RANK(rounds_cum_time[[#This Row],[42]],rounds_cum_time[42],1),"."))</f>
        <v>90.</v>
      </c>
      <c r="AZ91" s="130" t="str">
        <f>IF(ISBLANK(laps_times[[#This Row],[43]]),"DNF",CONCATENATE(RANK(rounds_cum_time[[#This Row],[43]],rounds_cum_time[43],1),"."))</f>
        <v>90.</v>
      </c>
      <c r="BA91" s="130" t="str">
        <f>IF(ISBLANK(laps_times[[#This Row],[44]]),"DNF",CONCATENATE(RANK(rounds_cum_time[[#This Row],[44]],rounds_cum_time[44],1),"."))</f>
        <v>90.</v>
      </c>
      <c r="BB91" s="130" t="str">
        <f>IF(ISBLANK(laps_times[[#This Row],[45]]),"DNF",CONCATENATE(RANK(rounds_cum_time[[#This Row],[45]],rounds_cum_time[45],1),"."))</f>
        <v>90.</v>
      </c>
      <c r="BC91" s="130" t="str">
        <f>IF(ISBLANK(laps_times[[#This Row],[46]]),"DNF",CONCATENATE(RANK(rounds_cum_time[[#This Row],[46]],rounds_cum_time[46],1),"."))</f>
        <v>91.</v>
      </c>
      <c r="BD91" s="130" t="str">
        <f>IF(ISBLANK(laps_times[[#This Row],[47]]),"DNF",CONCATENATE(RANK(rounds_cum_time[[#This Row],[47]],rounds_cum_time[47],1),"."))</f>
        <v>90.</v>
      </c>
      <c r="BE91" s="130" t="str">
        <f>IF(ISBLANK(laps_times[[#This Row],[48]]),"DNF",CONCATENATE(RANK(rounds_cum_time[[#This Row],[48]],rounds_cum_time[48],1),"."))</f>
        <v>90.</v>
      </c>
      <c r="BF91" s="130" t="str">
        <f>IF(ISBLANK(laps_times[[#This Row],[49]]),"DNF",CONCATENATE(RANK(rounds_cum_time[[#This Row],[49]],rounds_cum_time[49],1),"."))</f>
        <v>90.</v>
      </c>
      <c r="BG91" s="130" t="str">
        <f>IF(ISBLANK(laps_times[[#This Row],[50]]),"DNF",CONCATENATE(RANK(rounds_cum_time[[#This Row],[50]],rounds_cum_time[50],1),"."))</f>
        <v>90.</v>
      </c>
      <c r="BH91" s="130" t="str">
        <f>IF(ISBLANK(laps_times[[#This Row],[51]]),"DNF",CONCATENATE(RANK(rounds_cum_time[[#This Row],[51]],rounds_cum_time[51],1),"."))</f>
        <v>90.</v>
      </c>
      <c r="BI91" s="130" t="str">
        <f>IF(ISBLANK(laps_times[[#This Row],[52]]),"DNF",CONCATENATE(RANK(rounds_cum_time[[#This Row],[52]],rounds_cum_time[52],1),"."))</f>
        <v>90.</v>
      </c>
      <c r="BJ91" s="130" t="str">
        <f>IF(ISBLANK(laps_times[[#This Row],[53]]),"DNF",CONCATENATE(RANK(rounds_cum_time[[#This Row],[53]],rounds_cum_time[53],1),"."))</f>
        <v>89.</v>
      </c>
      <c r="BK91" s="130" t="str">
        <f>IF(ISBLANK(laps_times[[#This Row],[54]]),"DNF",CONCATENATE(RANK(rounds_cum_time[[#This Row],[54]],rounds_cum_time[54],1),"."))</f>
        <v>88.</v>
      </c>
      <c r="BL91" s="130" t="str">
        <f>IF(ISBLANK(laps_times[[#This Row],[55]]),"DNF",CONCATENATE(RANK(rounds_cum_time[[#This Row],[55]],rounds_cum_time[55],1),"."))</f>
        <v>88.</v>
      </c>
      <c r="BM91" s="130" t="str">
        <f>IF(ISBLANK(laps_times[[#This Row],[56]]),"DNF",CONCATENATE(RANK(rounds_cum_time[[#This Row],[56]],rounds_cum_time[56],1),"."))</f>
        <v>89.</v>
      </c>
      <c r="BN91" s="130" t="str">
        <f>IF(ISBLANK(laps_times[[#This Row],[57]]),"DNF",CONCATENATE(RANK(rounds_cum_time[[#This Row],[57]],rounds_cum_time[57],1),"."))</f>
        <v>87.</v>
      </c>
      <c r="BO91" s="130" t="str">
        <f>IF(ISBLANK(laps_times[[#This Row],[58]]),"DNF",CONCATENATE(RANK(rounds_cum_time[[#This Row],[58]],rounds_cum_time[58],1),"."))</f>
        <v>87.</v>
      </c>
      <c r="BP91" s="130" t="str">
        <f>IF(ISBLANK(laps_times[[#This Row],[59]]),"DNF",CONCATENATE(RANK(rounds_cum_time[[#This Row],[59]],rounds_cum_time[59],1),"."))</f>
        <v>88.</v>
      </c>
      <c r="BQ91" s="130" t="str">
        <f>IF(ISBLANK(laps_times[[#This Row],[60]]),"DNF",CONCATENATE(RANK(rounds_cum_time[[#This Row],[60]],rounds_cum_time[60],1),"."))</f>
        <v>88.</v>
      </c>
      <c r="BR91" s="130" t="str">
        <f>IF(ISBLANK(laps_times[[#This Row],[61]]),"DNF",CONCATENATE(RANK(rounds_cum_time[[#This Row],[61]],rounds_cum_time[61],1),"."))</f>
        <v>88.</v>
      </c>
      <c r="BS91" s="130" t="str">
        <f>IF(ISBLANK(laps_times[[#This Row],[62]]),"DNF",CONCATENATE(RANK(rounds_cum_time[[#This Row],[62]],rounds_cum_time[62],1),"."))</f>
        <v>88.</v>
      </c>
      <c r="BT91" s="131" t="str">
        <f>IF(ISBLANK(laps_times[[#This Row],[63]]),"DNF",CONCATENATE(RANK(rounds_cum_time[[#This Row],[63]],rounds_cum_time[63],1),"."))</f>
        <v>88.</v>
      </c>
      <c r="BU91" s="131" t="str">
        <f>IF(ISBLANK(laps_times[[#This Row],[64]]),"DNF",CONCATENATE(RANK(rounds_cum_time[[#This Row],[64]],rounds_cum_time[64],1),"."))</f>
        <v>88.</v>
      </c>
    </row>
    <row r="92" spans="2:73" x14ac:dyDescent="0.2">
      <c r="B92" s="124">
        <f>laps_times[[#This Row],[poř]]</f>
        <v>89</v>
      </c>
      <c r="C92" s="129">
        <f>laps_times[[#This Row],[s.č.]]</f>
        <v>17</v>
      </c>
      <c r="D92" s="125" t="str">
        <f>laps_times[[#This Row],[jméno]]</f>
        <v>Chudý Luboš</v>
      </c>
      <c r="E92" s="126">
        <f>laps_times[[#This Row],[roč]]</f>
        <v>1966</v>
      </c>
      <c r="F92" s="126" t="str">
        <f>laps_times[[#This Row],[kat]]</f>
        <v>M50</v>
      </c>
      <c r="G92" s="126">
        <f>laps_times[[#This Row],[poř_kat]]</f>
        <v>20</v>
      </c>
      <c r="H92" s="125" t="str">
        <f>IF(ISBLANK(laps_times[[#This Row],[klub]]),"-",laps_times[[#This Row],[klub]])</f>
        <v>Instalatér</v>
      </c>
      <c r="I92" s="161">
        <f>laps_times[[#This Row],[celk. čas]]</f>
        <v>0.18292708333333332</v>
      </c>
      <c r="J92" s="130" t="str">
        <f>IF(ISBLANK(laps_times[[#This Row],[1]]),"DNF",CONCATENATE(RANK(rounds_cum_time[[#This Row],[1]],rounds_cum_time[1],1),"."))</f>
        <v>59.</v>
      </c>
      <c r="K92" s="130" t="str">
        <f>IF(ISBLANK(laps_times[[#This Row],[2]]),"DNF",CONCATENATE(RANK(rounds_cum_time[[#This Row],[2]],rounds_cum_time[2],1),"."))</f>
        <v>60.</v>
      </c>
      <c r="L92" s="130" t="str">
        <f>IF(ISBLANK(laps_times[[#This Row],[3]]),"DNF",CONCATENATE(RANK(rounds_cum_time[[#This Row],[3]],rounds_cum_time[3],1),"."))</f>
        <v>63.</v>
      </c>
      <c r="M92" s="130" t="str">
        <f>IF(ISBLANK(laps_times[[#This Row],[4]]),"DNF",CONCATENATE(RANK(rounds_cum_time[[#This Row],[4]],rounds_cum_time[4],1),"."))</f>
        <v>68.</v>
      </c>
      <c r="N92" s="130" t="str">
        <f>IF(ISBLANK(laps_times[[#This Row],[5]]),"DNF",CONCATENATE(RANK(rounds_cum_time[[#This Row],[5]],rounds_cum_time[5],1),"."))</f>
        <v>65.</v>
      </c>
      <c r="O92" s="130" t="str">
        <f>IF(ISBLANK(laps_times[[#This Row],[6]]),"DNF",CONCATENATE(RANK(rounds_cum_time[[#This Row],[6]],rounds_cum_time[6],1),"."))</f>
        <v>67.</v>
      </c>
      <c r="P92" s="130" t="str">
        <f>IF(ISBLANK(laps_times[[#This Row],[7]]),"DNF",CONCATENATE(RANK(rounds_cum_time[[#This Row],[7]],rounds_cum_time[7],1),"."))</f>
        <v>68.</v>
      </c>
      <c r="Q92" s="130" t="str">
        <f>IF(ISBLANK(laps_times[[#This Row],[8]]),"DNF",CONCATENATE(RANK(rounds_cum_time[[#This Row],[8]],rounds_cum_time[8],1),"."))</f>
        <v>68.</v>
      </c>
      <c r="R92" s="130" t="str">
        <f>IF(ISBLANK(laps_times[[#This Row],[9]]),"DNF",CONCATENATE(RANK(rounds_cum_time[[#This Row],[9]],rounds_cum_time[9],1),"."))</f>
        <v>67.</v>
      </c>
      <c r="S92" s="130" t="str">
        <f>IF(ISBLANK(laps_times[[#This Row],[10]]),"DNF",CONCATENATE(RANK(rounds_cum_time[[#This Row],[10]],rounds_cum_time[10],1),"."))</f>
        <v>66.</v>
      </c>
      <c r="T92" s="130" t="str">
        <f>IF(ISBLANK(laps_times[[#This Row],[11]]),"DNF",CONCATENATE(RANK(rounds_cum_time[[#This Row],[11]],rounds_cum_time[11],1),"."))</f>
        <v>66.</v>
      </c>
      <c r="U92" s="130" t="str">
        <f>IF(ISBLANK(laps_times[[#This Row],[12]]),"DNF",CONCATENATE(RANK(rounds_cum_time[[#This Row],[12]],rounds_cum_time[12],1),"."))</f>
        <v>67.</v>
      </c>
      <c r="V92" s="130" t="str">
        <f>IF(ISBLANK(laps_times[[#This Row],[13]]),"DNF",CONCATENATE(RANK(rounds_cum_time[[#This Row],[13]],rounds_cum_time[13],1),"."))</f>
        <v>67.</v>
      </c>
      <c r="W92" s="130" t="str">
        <f>IF(ISBLANK(laps_times[[#This Row],[14]]),"DNF",CONCATENATE(RANK(rounds_cum_time[[#This Row],[14]],rounds_cum_time[14],1),"."))</f>
        <v>67.</v>
      </c>
      <c r="X92" s="130" t="str">
        <f>IF(ISBLANK(laps_times[[#This Row],[15]]),"DNF",CONCATENATE(RANK(rounds_cum_time[[#This Row],[15]],rounds_cum_time[15],1),"."))</f>
        <v>67.</v>
      </c>
      <c r="Y92" s="130" t="str">
        <f>IF(ISBLANK(laps_times[[#This Row],[16]]),"DNF",CONCATENATE(RANK(rounds_cum_time[[#This Row],[16]],rounds_cum_time[16],1),"."))</f>
        <v>66.</v>
      </c>
      <c r="Z92" s="130" t="str">
        <f>IF(ISBLANK(laps_times[[#This Row],[17]]),"DNF",CONCATENATE(RANK(rounds_cum_time[[#This Row],[17]],rounds_cum_time[17],1),"."))</f>
        <v>66.</v>
      </c>
      <c r="AA92" s="130" t="str">
        <f>IF(ISBLANK(laps_times[[#This Row],[18]]),"DNF",CONCATENATE(RANK(rounds_cum_time[[#This Row],[18]],rounds_cum_time[18],1),"."))</f>
        <v>66.</v>
      </c>
      <c r="AB92" s="130" t="str">
        <f>IF(ISBLANK(laps_times[[#This Row],[19]]),"DNF",CONCATENATE(RANK(rounds_cum_time[[#This Row],[19]],rounds_cum_time[19],1),"."))</f>
        <v>65.</v>
      </c>
      <c r="AC92" s="130" t="str">
        <f>IF(ISBLANK(laps_times[[#This Row],[20]]),"DNF",CONCATENATE(RANK(rounds_cum_time[[#This Row],[20]],rounds_cum_time[20],1),"."))</f>
        <v>67.</v>
      </c>
      <c r="AD92" s="130" t="str">
        <f>IF(ISBLANK(laps_times[[#This Row],[21]]),"DNF",CONCATENATE(RANK(rounds_cum_time[[#This Row],[21]],rounds_cum_time[21],1),"."))</f>
        <v>71.</v>
      </c>
      <c r="AE92" s="130" t="str">
        <f>IF(ISBLANK(laps_times[[#This Row],[22]]),"DNF",CONCATENATE(RANK(rounds_cum_time[[#This Row],[22]],rounds_cum_time[22],1),"."))</f>
        <v>73.</v>
      </c>
      <c r="AF92" s="130" t="str">
        <f>IF(ISBLANK(laps_times[[#This Row],[23]]),"DNF",CONCATENATE(RANK(rounds_cum_time[[#This Row],[23]],rounds_cum_time[23],1),"."))</f>
        <v>73.</v>
      </c>
      <c r="AG92" s="130" t="str">
        <f>IF(ISBLANK(laps_times[[#This Row],[24]]),"DNF",CONCATENATE(RANK(rounds_cum_time[[#This Row],[24]],rounds_cum_time[24],1),"."))</f>
        <v>73.</v>
      </c>
      <c r="AH92" s="130" t="str">
        <f>IF(ISBLANK(laps_times[[#This Row],[25]]),"DNF",CONCATENATE(RANK(rounds_cum_time[[#This Row],[25]],rounds_cum_time[25],1),"."))</f>
        <v>74.</v>
      </c>
      <c r="AI92" s="130" t="str">
        <f>IF(ISBLANK(laps_times[[#This Row],[26]]),"DNF",CONCATENATE(RANK(rounds_cum_time[[#This Row],[26]],rounds_cum_time[26],1),"."))</f>
        <v>76.</v>
      </c>
      <c r="AJ92" s="130" t="str">
        <f>IF(ISBLANK(laps_times[[#This Row],[27]]),"DNF",CONCATENATE(RANK(rounds_cum_time[[#This Row],[27]],rounds_cum_time[27],1),"."))</f>
        <v>79.</v>
      </c>
      <c r="AK92" s="130" t="str">
        <f>IF(ISBLANK(laps_times[[#This Row],[28]]),"DNF",CONCATENATE(RANK(rounds_cum_time[[#This Row],[28]],rounds_cum_time[28],1),"."))</f>
        <v>79.</v>
      </c>
      <c r="AL92" s="130" t="str">
        <f>IF(ISBLANK(laps_times[[#This Row],[29]]),"DNF",CONCATENATE(RANK(rounds_cum_time[[#This Row],[29]],rounds_cum_time[29],1),"."))</f>
        <v>79.</v>
      </c>
      <c r="AM92" s="130" t="str">
        <f>IF(ISBLANK(laps_times[[#This Row],[30]]),"DNF",CONCATENATE(RANK(rounds_cum_time[[#This Row],[30]],rounds_cum_time[30],1),"."))</f>
        <v>81.</v>
      </c>
      <c r="AN92" s="130" t="str">
        <f>IF(ISBLANK(laps_times[[#This Row],[31]]),"DNF",CONCATENATE(RANK(rounds_cum_time[[#This Row],[31]],rounds_cum_time[31],1),"."))</f>
        <v>81.</v>
      </c>
      <c r="AO92" s="130" t="str">
        <f>IF(ISBLANK(laps_times[[#This Row],[32]]),"DNF",CONCATENATE(RANK(rounds_cum_time[[#This Row],[32]],rounds_cum_time[32],1),"."))</f>
        <v>82.</v>
      </c>
      <c r="AP92" s="130" t="str">
        <f>IF(ISBLANK(laps_times[[#This Row],[33]]),"DNF",CONCATENATE(RANK(rounds_cum_time[[#This Row],[33]],rounds_cum_time[33],1),"."))</f>
        <v>83.</v>
      </c>
      <c r="AQ92" s="130" t="str">
        <f>IF(ISBLANK(laps_times[[#This Row],[34]]),"DNF",CONCATENATE(RANK(rounds_cum_time[[#This Row],[34]],rounds_cum_time[34],1),"."))</f>
        <v>83.</v>
      </c>
      <c r="AR92" s="130" t="str">
        <f>IF(ISBLANK(laps_times[[#This Row],[35]]),"DNF",CONCATENATE(RANK(rounds_cum_time[[#This Row],[35]],rounds_cum_time[35],1),"."))</f>
        <v>86.</v>
      </c>
      <c r="AS92" s="130" t="str">
        <f>IF(ISBLANK(laps_times[[#This Row],[36]]),"DNF",CONCATENATE(RANK(rounds_cum_time[[#This Row],[36]],rounds_cum_time[36],1),"."))</f>
        <v>87.</v>
      </c>
      <c r="AT92" s="130" t="str">
        <f>IF(ISBLANK(laps_times[[#This Row],[37]]),"DNF",CONCATENATE(RANK(rounds_cum_time[[#This Row],[37]],rounds_cum_time[37],1),"."))</f>
        <v>87.</v>
      </c>
      <c r="AU92" s="130" t="str">
        <f>IF(ISBLANK(laps_times[[#This Row],[38]]),"DNF",CONCATENATE(RANK(rounds_cum_time[[#This Row],[38]],rounds_cum_time[38],1),"."))</f>
        <v>86.</v>
      </c>
      <c r="AV92" s="130" t="str">
        <f>IF(ISBLANK(laps_times[[#This Row],[39]]),"DNF",CONCATENATE(RANK(rounds_cum_time[[#This Row],[39]],rounds_cum_time[39],1),"."))</f>
        <v>86.</v>
      </c>
      <c r="AW92" s="130" t="str">
        <f>IF(ISBLANK(laps_times[[#This Row],[40]]),"DNF",CONCATENATE(RANK(rounds_cum_time[[#This Row],[40]],rounds_cum_time[40],1),"."))</f>
        <v>86.</v>
      </c>
      <c r="AX92" s="130" t="str">
        <f>IF(ISBLANK(laps_times[[#This Row],[41]]),"DNF",CONCATENATE(RANK(rounds_cum_time[[#This Row],[41]],rounds_cum_time[41],1),"."))</f>
        <v>86.</v>
      </c>
      <c r="AY92" s="130" t="str">
        <f>IF(ISBLANK(laps_times[[#This Row],[42]]),"DNF",CONCATENATE(RANK(rounds_cum_time[[#This Row],[42]],rounds_cum_time[42],1),"."))</f>
        <v>86.</v>
      </c>
      <c r="AZ92" s="130" t="str">
        <f>IF(ISBLANK(laps_times[[#This Row],[43]]),"DNF",CONCATENATE(RANK(rounds_cum_time[[#This Row],[43]],rounds_cum_time[43],1),"."))</f>
        <v>86.</v>
      </c>
      <c r="BA92" s="130" t="str">
        <f>IF(ISBLANK(laps_times[[#This Row],[44]]),"DNF",CONCATENATE(RANK(rounds_cum_time[[#This Row],[44]],rounds_cum_time[44],1),"."))</f>
        <v>87.</v>
      </c>
      <c r="BB92" s="130" t="str">
        <f>IF(ISBLANK(laps_times[[#This Row],[45]]),"DNF",CONCATENATE(RANK(rounds_cum_time[[#This Row],[45]],rounds_cum_time[45],1),"."))</f>
        <v>87.</v>
      </c>
      <c r="BC92" s="130" t="str">
        <f>IF(ISBLANK(laps_times[[#This Row],[46]]),"DNF",CONCATENATE(RANK(rounds_cum_time[[#This Row],[46]],rounds_cum_time[46],1),"."))</f>
        <v>88.</v>
      </c>
      <c r="BD92" s="130" t="str">
        <f>IF(ISBLANK(laps_times[[#This Row],[47]]),"DNF",CONCATENATE(RANK(rounds_cum_time[[#This Row],[47]],rounds_cum_time[47],1),"."))</f>
        <v>88.</v>
      </c>
      <c r="BE92" s="130" t="str">
        <f>IF(ISBLANK(laps_times[[#This Row],[48]]),"DNF",CONCATENATE(RANK(rounds_cum_time[[#This Row],[48]],rounds_cum_time[48],1),"."))</f>
        <v>89.</v>
      </c>
      <c r="BF92" s="130" t="str">
        <f>IF(ISBLANK(laps_times[[#This Row],[49]]),"DNF",CONCATENATE(RANK(rounds_cum_time[[#This Row],[49]],rounds_cum_time[49],1),"."))</f>
        <v>89.</v>
      </c>
      <c r="BG92" s="130" t="str">
        <f>IF(ISBLANK(laps_times[[#This Row],[50]]),"DNF",CONCATENATE(RANK(rounds_cum_time[[#This Row],[50]],rounds_cum_time[50],1),"."))</f>
        <v>89.</v>
      </c>
      <c r="BH92" s="130" t="str">
        <f>IF(ISBLANK(laps_times[[#This Row],[51]]),"DNF",CONCATENATE(RANK(rounds_cum_time[[#This Row],[51]],rounds_cum_time[51],1),"."))</f>
        <v>88.</v>
      </c>
      <c r="BI92" s="130" t="str">
        <f>IF(ISBLANK(laps_times[[#This Row],[52]]),"DNF",CONCATENATE(RANK(rounds_cum_time[[#This Row],[52]],rounds_cum_time[52],1),"."))</f>
        <v>88.</v>
      </c>
      <c r="BJ92" s="130" t="str">
        <f>IF(ISBLANK(laps_times[[#This Row],[53]]),"DNF",CONCATENATE(RANK(rounds_cum_time[[#This Row],[53]],rounds_cum_time[53],1),"."))</f>
        <v>90.</v>
      </c>
      <c r="BK92" s="130" t="str">
        <f>IF(ISBLANK(laps_times[[#This Row],[54]]),"DNF",CONCATENATE(RANK(rounds_cum_time[[#This Row],[54]],rounds_cum_time[54],1),"."))</f>
        <v>90.</v>
      </c>
      <c r="BL92" s="130" t="str">
        <f>IF(ISBLANK(laps_times[[#This Row],[55]]),"DNF",CONCATENATE(RANK(rounds_cum_time[[#This Row],[55]],rounds_cum_time[55],1),"."))</f>
        <v>87.</v>
      </c>
      <c r="BM92" s="130" t="str">
        <f>IF(ISBLANK(laps_times[[#This Row],[56]]),"DNF",CONCATENATE(RANK(rounds_cum_time[[#This Row],[56]],rounds_cum_time[56],1),"."))</f>
        <v>88.</v>
      </c>
      <c r="BN92" s="130" t="str">
        <f>IF(ISBLANK(laps_times[[#This Row],[57]]),"DNF",CONCATENATE(RANK(rounds_cum_time[[#This Row],[57]],rounds_cum_time[57],1),"."))</f>
        <v>89.</v>
      </c>
      <c r="BO92" s="130" t="str">
        <f>IF(ISBLANK(laps_times[[#This Row],[58]]),"DNF",CONCATENATE(RANK(rounds_cum_time[[#This Row],[58]],rounds_cum_time[58],1),"."))</f>
        <v>89.</v>
      </c>
      <c r="BP92" s="130" t="str">
        <f>IF(ISBLANK(laps_times[[#This Row],[59]]),"DNF",CONCATENATE(RANK(rounds_cum_time[[#This Row],[59]],rounds_cum_time[59],1),"."))</f>
        <v>89.</v>
      </c>
      <c r="BQ92" s="130" t="str">
        <f>IF(ISBLANK(laps_times[[#This Row],[60]]),"DNF",CONCATENATE(RANK(rounds_cum_time[[#This Row],[60]],rounds_cum_time[60],1),"."))</f>
        <v>89.</v>
      </c>
      <c r="BR92" s="130" t="str">
        <f>IF(ISBLANK(laps_times[[#This Row],[61]]),"DNF",CONCATENATE(RANK(rounds_cum_time[[#This Row],[61]],rounds_cum_time[61],1),"."))</f>
        <v>89.</v>
      </c>
      <c r="BS92" s="130" t="str">
        <f>IF(ISBLANK(laps_times[[#This Row],[62]]),"DNF",CONCATENATE(RANK(rounds_cum_time[[#This Row],[62]],rounds_cum_time[62],1),"."))</f>
        <v>89.</v>
      </c>
      <c r="BT92" s="131" t="str">
        <f>IF(ISBLANK(laps_times[[#This Row],[63]]),"DNF",CONCATENATE(RANK(rounds_cum_time[[#This Row],[63]],rounds_cum_time[63],1),"."))</f>
        <v>89.</v>
      </c>
      <c r="BU92" s="131" t="str">
        <f>IF(ISBLANK(laps_times[[#This Row],[64]]),"DNF",CONCATENATE(RANK(rounds_cum_time[[#This Row],[64]],rounds_cum_time[64],1),"."))</f>
        <v>89.</v>
      </c>
    </row>
    <row r="93" spans="2:73" x14ac:dyDescent="0.2">
      <c r="B93" s="124">
        <f>laps_times[[#This Row],[poř]]</f>
        <v>90</v>
      </c>
      <c r="C93" s="129">
        <f>laps_times[[#This Row],[s.č.]]</f>
        <v>139</v>
      </c>
      <c r="D93" s="125" t="str">
        <f>laps_times[[#This Row],[jméno]]</f>
        <v>Vosátka Zdeněk</v>
      </c>
      <c r="E93" s="126">
        <f>laps_times[[#This Row],[roč]]</f>
        <v>1963</v>
      </c>
      <c r="F93" s="126" t="str">
        <f>laps_times[[#This Row],[kat]]</f>
        <v>M50</v>
      </c>
      <c r="G93" s="126">
        <f>laps_times[[#This Row],[poř_kat]]</f>
        <v>21</v>
      </c>
      <c r="H93" s="125" t="str">
        <f>IF(ISBLANK(laps_times[[#This Row],[klub]]),"-",laps_times[[#This Row],[klub]])</f>
        <v>Atletika Písek</v>
      </c>
      <c r="I93" s="161">
        <f>laps_times[[#This Row],[celk. čas]]</f>
        <v>0.18334027777777775</v>
      </c>
      <c r="J93" s="130" t="str">
        <f>IF(ISBLANK(laps_times[[#This Row],[1]]),"DNF",CONCATENATE(RANK(rounds_cum_time[[#This Row],[1]],rounds_cum_time[1],1),"."))</f>
        <v>88.</v>
      </c>
      <c r="K93" s="130" t="str">
        <f>IF(ISBLANK(laps_times[[#This Row],[2]]),"DNF",CONCATENATE(RANK(rounds_cum_time[[#This Row],[2]],rounds_cum_time[2],1),"."))</f>
        <v>97.</v>
      </c>
      <c r="L93" s="130" t="str">
        <f>IF(ISBLANK(laps_times[[#This Row],[3]]),"DNF",CONCATENATE(RANK(rounds_cum_time[[#This Row],[3]],rounds_cum_time[3],1),"."))</f>
        <v>97.</v>
      </c>
      <c r="M93" s="130" t="str">
        <f>IF(ISBLANK(laps_times[[#This Row],[4]]),"DNF",CONCATENATE(RANK(rounds_cum_time[[#This Row],[4]],rounds_cum_time[4],1),"."))</f>
        <v>97.</v>
      </c>
      <c r="N93" s="130" t="str">
        <f>IF(ISBLANK(laps_times[[#This Row],[5]]),"DNF",CONCATENATE(RANK(rounds_cum_time[[#This Row],[5]],rounds_cum_time[5],1),"."))</f>
        <v>99.</v>
      </c>
      <c r="O93" s="130" t="str">
        <f>IF(ISBLANK(laps_times[[#This Row],[6]]),"DNF",CONCATENATE(RANK(rounds_cum_time[[#This Row],[6]],rounds_cum_time[6],1),"."))</f>
        <v>99.</v>
      </c>
      <c r="P93" s="130" t="str">
        <f>IF(ISBLANK(laps_times[[#This Row],[7]]),"DNF",CONCATENATE(RANK(rounds_cum_time[[#This Row],[7]],rounds_cum_time[7],1),"."))</f>
        <v>99.</v>
      </c>
      <c r="Q93" s="130" t="str">
        <f>IF(ISBLANK(laps_times[[#This Row],[8]]),"DNF",CONCATENATE(RANK(rounds_cum_time[[#This Row],[8]],rounds_cum_time[8],1),"."))</f>
        <v>100.</v>
      </c>
      <c r="R93" s="130" t="str">
        <f>IF(ISBLANK(laps_times[[#This Row],[9]]),"DNF",CONCATENATE(RANK(rounds_cum_time[[#This Row],[9]],rounds_cum_time[9],1),"."))</f>
        <v>101.</v>
      </c>
      <c r="S93" s="130" t="str">
        <f>IF(ISBLANK(laps_times[[#This Row],[10]]),"DNF",CONCATENATE(RANK(rounds_cum_time[[#This Row],[10]],rounds_cum_time[10],1),"."))</f>
        <v>101.</v>
      </c>
      <c r="T93" s="130" t="str">
        <f>IF(ISBLANK(laps_times[[#This Row],[11]]),"DNF",CONCATENATE(RANK(rounds_cum_time[[#This Row],[11]],rounds_cum_time[11],1),"."))</f>
        <v>100.</v>
      </c>
      <c r="U93" s="130" t="str">
        <f>IF(ISBLANK(laps_times[[#This Row],[12]]),"DNF",CONCATENATE(RANK(rounds_cum_time[[#This Row],[12]],rounds_cum_time[12],1),"."))</f>
        <v>100.</v>
      </c>
      <c r="V93" s="130" t="str">
        <f>IF(ISBLANK(laps_times[[#This Row],[13]]),"DNF",CONCATENATE(RANK(rounds_cum_time[[#This Row],[13]],rounds_cum_time[13],1),"."))</f>
        <v>100.</v>
      </c>
      <c r="W93" s="130" t="str">
        <f>IF(ISBLANK(laps_times[[#This Row],[14]]),"DNF",CONCATENATE(RANK(rounds_cum_time[[#This Row],[14]],rounds_cum_time[14],1),"."))</f>
        <v>100.</v>
      </c>
      <c r="X93" s="130" t="str">
        <f>IF(ISBLANK(laps_times[[#This Row],[15]]),"DNF",CONCATENATE(RANK(rounds_cum_time[[#This Row],[15]],rounds_cum_time[15],1),"."))</f>
        <v>100.</v>
      </c>
      <c r="Y93" s="130" t="str">
        <f>IF(ISBLANK(laps_times[[#This Row],[16]]),"DNF",CONCATENATE(RANK(rounds_cum_time[[#This Row],[16]],rounds_cum_time[16],1),"."))</f>
        <v>100.</v>
      </c>
      <c r="Z93" s="130" t="str">
        <f>IF(ISBLANK(laps_times[[#This Row],[17]]),"DNF",CONCATENATE(RANK(rounds_cum_time[[#This Row],[17]],rounds_cum_time[17],1),"."))</f>
        <v>100.</v>
      </c>
      <c r="AA93" s="130" t="str">
        <f>IF(ISBLANK(laps_times[[#This Row],[18]]),"DNF",CONCATENATE(RANK(rounds_cum_time[[#This Row],[18]],rounds_cum_time[18],1),"."))</f>
        <v>100.</v>
      </c>
      <c r="AB93" s="130" t="str">
        <f>IF(ISBLANK(laps_times[[#This Row],[19]]),"DNF",CONCATENATE(RANK(rounds_cum_time[[#This Row],[19]],rounds_cum_time[19],1),"."))</f>
        <v>100.</v>
      </c>
      <c r="AC93" s="130" t="str">
        <f>IF(ISBLANK(laps_times[[#This Row],[20]]),"DNF",CONCATENATE(RANK(rounds_cum_time[[#This Row],[20]],rounds_cum_time[20],1),"."))</f>
        <v>100.</v>
      </c>
      <c r="AD93" s="130" t="str">
        <f>IF(ISBLANK(laps_times[[#This Row],[21]]),"DNF",CONCATENATE(RANK(rounds_cum_time[[#This Row],[21]],rounds_cum_time[21],1),"."))</f>
        <v>100.</v>
      </c>
      <c r="AE93" s="130" t="str">
        <f>IF(ISBLANK(laps_times[[#This Row],[22]]),"DNF",CONCATENATE(RANK(rounds_cum_time[[#This Row],[22]],rounds_cum_time[22],1),"."))</f>
        <v>100.</v>
      </c>
      <c r="AF93" s="130" t="str">
        <f>IF(ISBLANK(laps_times[[#This Row],[23]]),"DNF",CONCATENATE(RANK(rounds_cum_time[[#This Row],[23]],rounds_cum_time[23],1),"."))</f>
        <v>100.</v>
      </c>
      <c r="AG93" s="130" t="str">
        <f>IF(ISBLANK(laps_times[[#This Row],[24]]),"DNF",CONCATENATE(RANK(rounds_cum_time[[#This Row],[24]],rounds_cum_time[24],1),"."))</f>
        <v>100.</v>
      </c>
      <c r="AH93" s="130" t="str">
        <f>IF(ISBLANK(laps_times[[#This Row],[25]]),"DNF",CONCATENATE(RANK(rounds_cum_time[[#This Row],[25]],rounds_cum_time[25],1),"."))</f>
        <v>100.</v>
      </c>
      <c r="AI93" s="130" t="str">
        <f>IF(ISBLANK(laps_times[[#This Row],[26]]),"DNF",CONCATENATE(RANK(rounds_cum_time[[#This Row],[26]],rounds_cum_time[26],1),"."))</f>
        <v>100.</v>
      </c>
      <c r="AJ93" s="130" t="str">
        <f>IF(ISBLANK(laps_times[[#This Row],[27]]),"DNF",CONCATENATE(RANK(rounds_cum_time[[#This Row],[27]],rounds_cum_time[27],1),"."))</f>
        <v>100.</v>
      </c>
      <c r="AK93" s="130" t="str">
        <f>IF(ISBLANK(laps_times[[#This Row],[28]]),"DNF",CONCATENATE(RANK(rounds_cum_time[[#This Row],[28]],rounds_cum_time[28],1),"."))</f>
        <v>100.</v>
      </c>
      <c r="AL93" s="130" t="str">
        <f>IF(ISBLANK(laps_times[[#This Row],[29]]),"DNF",CONCATENATE(RANK(rounds_cum_time[[#This Row],[29]],rounds_cum_time[29],1),"."))</f>
        <v>99.</v>
      </c>
      <c r="AM93" s="130" t="str">
        <f>IF(ISBLANK(laps_times[[#This Row],[30]]),"DNF",CONCATENATE(RANK(rounds_cum_time[[#This Row],[30]],rounds_cum_time[30],1),"."))</f>
        <v>99.</v>
      </c>
      <c r="AN93" s="130" t="str">
        <f>IF(ISBLANK(laps_times[[#This Row],[31]]),"DNF",CONCATENATE(RANK(rounds_cum_time[[#This Row],[31]],rounds_cum_time[31],1),"."))</f>
        <v>99.</v>
      </c>
      <c r="AO93" s="130" t="str">
        <f>IF(ISBLANK(laps_times[[#This Row],[32]]),"DNF",CONCATENATE(RANK(rounds_cum_time[[#This Row],[32]],rounds_cum_time[32],1),"."))</f>
        <v>99.</v>
      </c>
      <c r="AP93" s="130" t="str">
        <f>IF(ISBLANK(laps_times[[#This Row],[33]]),"DNF",CONCATENATE(RANK(rounds_cum_time[[#This Row],[33]],rounds_cum_time[33],1),"."))</f>
        <v>99.</v>
      </c>
      <c r="AQ93" s="130" t="str">
        <f>IF(ISBLANK(laps_times[[#This Row],[34]]),"DNF",CONCATENATE(RANK(rounds_cum_time[[#This Row],[34]],rounds_cum_time[34],1),"."))</f>
        <v>99.</v>
      </c>
      <c r="AR93" s="130" t="str">
        <f>IF(ISBLANK(laps_times[[#This Row],[35]]),"DNF",CONCATENATE(RANK(rounds_cum_time[[#This Row],[35]],rounds_cum_time[35],1),"."))</f>
        <v>99.</v>
      </c>
      <c r="AS93" s="130" t="str">
        <f>IF(ISBLANK(laps_times[[#This Row],[36]]),"DNF",CONCATENATE(RANK(rounds_cum_time[[#This Row],[36]],rounds_cum_time[36],1),"."))</f>
        <v>99.</v>
      </c>
      <c r="AT93" s="130" t="str">
        <f>IF(ISBLANK(laps_times[[#This Row],[37]]),"DNF",CONCATENATE(RANK(rounds_cum_time[[#This Row],[37]],rounds_cum_time[37],1),"."))</f>
        <v>97.</v>
      </c>
      <c r="AU93" s="130" t="str">
        <f>IF(ISBLANK(laps_times[[#This Row],[38]]),"DNF",CONCATENATE(RANK(rounds_cum_time[[#This Row],[38]],rounds_cum_time[38],1),"."))</f>
        <v>95.</v>
      </c>
      <c r="AV93" s="130" t="str">
        <f>IF(ISBLANK(laps_times[[#This Row],[39]]),"DNF",CONCATENATE(RANK(rounds_cum_time[[#This Row],[39]],rounds_cum_time[39],1),"."))</f>
        <v>93.</v>
      </c>
      <c r="AW93" s="130" t="str">
        <f>IF(ISBLANK(laps_times[[#This Row],[40]]),"DNF",CONCATENATE(RANK(rounds_cum_time[[#This Row],[40]],rounds_cum_time[40],1),"."))</f>
        <v>93.</v>
      </c>
      <c r="AX93" s="130" t="str">
        <f>IF(ISBLANK(laps_times[[#This Row],[41]]),"DNF",CONCATENATE(RANK(rounds_cum_time[[#This Row],[41]],rounds_cum_time[41],1),"."))</f>
        <v>93.</v>
      </c>
      <c r="AY93" s="130" t="str">
        <f>IF(ISBLANK(laps_times[[#This Row],[42]]),"DNF",CONCATENATE(RANK(rounds_cum_time[[#This Row],[42]],rounds_cum_time[42],1),"."))</f>
        <v>93.</v>
      </c>
      <c r="AZ93" s="130" t="str">
        <f>IF(ISBLANK(laps_times[[#This Row],[43]]),"DNF",CONCATENATE(RANK(rounds_cum_time[[#This Row],[43]],rounds_cum_time[43],1),"."))</f>
        <v>93.</v>
      </c>
      <c r="BA93" s="130" t="str">
        <f>IF(ISBLANK(laps_times[[#This Row],[44]]),"DNF",CONCATENATE(RANK(rounds_cum_time[[#This Row],[44]],rounds_cum_time[44],1),"."))</f>
        <v>93.</v>
      </c>
      <c r="BB93" s="130" t="str">
        <f>IF(ISBLANK(laps_times[[#This Row],[45]]),"DNF",CONCATENATE(RANK(rounds_cum_time[[#This Row],[45]],rounds_cum_time[45],1),"."))</f>
        <v>93.</v>
      </c>
      <c r="BC93" s="130" t="str">
        <f>IF(ISBLANK(laps_times[[#This Row],[46]]),"DNF",CONCATENATE(RANK(rounds_cum_time[[#This Row],[46]],rounds_cum_time[46],1),"."))</f>
        <v>94.</v>
      </c>
      <c r="BD93" s="130" t="str">
        <f>IF(ISBLANK(laps_times[[#This Row],[47]]),"DNF",CONCATENATE(RANK(rounds_cum_time[[#This Row],[47]],rounds_cum_time[47],1),"."))</f>
        <v>93.</v>
      </c>
      <c r="BE93" s="130" t="str">
        <f>IF(ISBLANK(laps_times[[#This Row],[48]]),"DNF",CONCATENATE(RANK(rounds_cum_time[[#This Row],[48]],rounds_cum_time[48],1),"."))</f>
        <v>93.</v>
      </c>
      <c r="BF93" s="130" t="str">
        <f>IF(ISBLANK(laps_times[[#This Row],[49]]),"DNF",CONCATENATE(RANK(rounds_cum_time[[#This Row],[49]],rounds_cum_time[49],1),"."))</f>
        <v>93.</v>
      </c>
      <c r="BG93" s="130" t="str">
        <f>IF(ISBLANK(laps_times[[#This Row],[50]]),"DNF",CONCATENATE(RANK(rounds_cum_time[[#This Row],[50]],rounds_cum_time[50],1),"."))</f>
        <v>93.</v>
      </c>
      <c r="BH93" s="130" t="str">
        <f>IF(ISBLANK(laps_times[[#This Row],[51]]),"DNF",CONCATENATE(RANK(rounds_cum_time[[#This Row],[51]],rounds_cum_time[51],1),"."))</f>
        <v>93.</v>
      </c>
      <c r="BI93" s="130" t="str">
        <f>IF(ISBLANK(laps_times[[#This Row],[52]]),"DNF",CONCATENATE(RANK(rounds_cum_time[[#This Row],[52]],rounds_cum_time[52],1),"."))</f>
        <v>93.</v>
      </c>
      <c r="BJ93" s="130" t="str">
        <f>IF(ISBLANK(laps_times[[#This Row],[53]]),"DNF",CONCATENATE(RANK(rounds_cum_time[[#This Row],[53]],rounds_cum_time[53],1),"."))</f>
        <v>93.</v>
      </c>
      <c r="BK93" s="130" t="str">
        <f>IF(ISBLANK(laps_times[[#This Row],[54]]),"DNF",CONCATENATE(RANK(rounds_cum_time[[#This Row],[54]],rounds_cum_time[54],1),"."))</f>
        <v>93.</v>
      </c>
      <c r="BL93" s="130" t="str">
        <f>IF(ISBLANK(laps_times[[#This Row],[55]]),"DNF",CONCATENATE(RANK(rounds_cum_time[[#This Row],[55]],rounds_cum_time[55],1),"."))</f>
        <v>93.</v>
      </c>
      <c r="BM93" s="130" t="str">
        <f>IF(ISBLANK(laps_times[[#This Row],[56]]),"DNF",CONCATENATE(RANK(rounds_cum_time[[#This Row],[56]],rounds_cum_time[56],1),"."))</f>
        <v>92.</v>
      </c>
      <c r="BN93" s="130" t="str">
        <f>IF(ISBLANK(laps_times[[#This Row],[57]]),"DNF",CONCATENATE(RANK(rounds_cum_time[[#This Row],[57]],rounds_cum_time[57],1),"."))</f>
        <v>92.</v>
      </c>
      <c r="BO93" s="130" t="str">
        <f>IF(ISBLANK(laps_times[[#This Row],[58]]),"DNF",CONCATENATE(RANK(rounds_cum_time[[#This Row],[58]],rounds_cum_time[58],1),"."))</f>
        <v>92.</v>
      </c>
      <c r="BP93" s="130" t="str">
        <f>IF(ISBLANK(laps_times[[#This Row],[59]]),"DNF",CONCATENATE(RANK(rounds_cum_time[[#This Row],[59]],rounds_cum_time[59],1),"."))</f>
        <v>92.</v>
      </c>
      <c r="BQ93" s="130" t="str">
        <f>IF(ISBLANK(laps_times[[#This Row],[60]]),"DNF",CONCATENATE(RANK(rounds_cum_time[[#This Row],[60]],rounds_cum_time[60],1),"."))</f>
        <v>92.</v>
      </c>
      <c r="BR93" s="130" t="str">
        <f>IF(ISBLANK(laps_times[[#This Row],[61]]),"DNF",CONCATENATE(RANK(rounds_cum_time[[#This Row],[61]],rounds_cum_time[61],1),"."))</f>
        <v>91.</v>
      </c>
      <c r="BS93" s="130" t="str">
        <f>IF(ISBLANK(laps_times[[#This Row],[62]]),"DNF",CONCATENATE(RANK(rounds_cum_time[[#This Row],[62]],rounds_cum_time[62],1),"."))</f>
        <v>90.</v>
      </c>
      <c r="BT93" s="131" t="str">
        <f>IF(ISBLANK(laps_times[[#This Row],[63]]),"DNF",CONCATENATE(RANK(rounds_cum_time[[#This Row],[63]],rounds_cum_time[63],1),"."))</f>
        <v>90.</v>
      </c>
      <c r="BU93" s="131" t="str">
        <f>IF(ISBLANK(laps_times[[#This Row],[64]]),"DNF",CONCATENATE(RANK(rounds_cum_time[[#This Row],[64]],rounds_cum_time[64],1),"."))</f>
        <v>90.</v>
      </c>
    </row>
    <row r="94" spans="2:73" x14ac:dyDescent="0.2">
      <c r="B94" s="124">
        <f>laps_times[[#This Row],[poř]]</f>
        <v>91</v>
      </c>
      <c r="C94" s="129">
        <f>laps_times[[#This Row],[s.č.]]</f>
        <v>41</v>
      </c>
      <c r="D94" s="125" t="str">
        <f>laps_times[[#This Row],[jméno]]</f>
        <v>Hrabuška Jaroslav</v>
      </c>
      <c r="E94" s="126">
        <f>laps_times[[#This Row],[roč]]</f>
        <v>1957</v>
      </c>
      <c r="F94" s="126" t="str">
        <f>laps_times[[#This Row],[kat]]</f>
        <v>M60</v>
      </c>
      <c r="G94" s="126">
        <f>laps_times[[#This Row],[poř_kat]]</f>
        <v>5</v>
      </c>
      <c r="H94" s="125" t="str">
        <f>IF(ISBLANK(laps_times[[#This Row],[klub]]),"-",laps_times[[#This Row],[klub]])</f>
        <v>MK Seitl Ostrava</v>
      </c>
      <c r="I94" s="161">
        <f>laps_times[[#This Row],[celk. čas]]</f>
        <v>0.18375810185185185</v>
      </c>
      <c r="J94" s="130" t="str">
        <f>IF(ISBLANK(laps_times[[#This Row],[1]]),"DNF",CONCATENATE(RANK(rounds_cum_time[[#This Row],[1]],rounds_cum_time[1],1),"."))</f>
        <v>75.</v>
      </c>
      <c r="K94" s="130" t="str">
        <f>IF(ISBLANK(laps_times[[#This Row],[2]]),"DNF",CONCATENATE(RANK(rounds_cum_time[[#This Row],[2]],rounds_cum_time[2],1),"."))</f>
        <v>73.</v>
      </c>
      <c r="L94" s="130" t="str">
        <f>IF(ISBLANK(laps_times[[#This Row],[3]]),"DNF",CONCATENATE(RANK(rounds_cum_time[[#This Row],[3]],rounds_cum_time[3],1),"."))</f>
        <v>73.</v>
      </c>
      <c r="M94" s="130" t="str">
        <f>IF(ISBLANK(laps_times[[#This Row],[4]]),"DNF",CONCATENATE(RANK(rounds_cum_time[[#This Row],[4]],rounds_cum_time[4],1),"."))</f>
        <v>73.</v>
      </c>
      <c r="N94" s="130" t="str">
        <f>IF(ISBLANK(laps_times[[#This Row],[5]]),"DNF",CONCATENATE(RANK(rounds_cum_time[[#This Row],[5]],rounds_cum_time[5],1),"."))</f>
        <v>73.</v>
      </c>
      <c r="O94" s="130" t="str">
        <f>IF(ISBLANK(laps_times[[#This Row],[6]]),"DNF",CONCATENATE(RANK(rounds_cum_time[[#This Row],[6]],rounds_cum_time[6],1),"."))</f>
        <v>73.</v>
      </c>
      <c r="P94" s="130" t="str">
        <f>IF(ISBLANK(laps_times[[#This Row],[7]]),"DNF",CONCATENATE(RANK(rounds_cum_time[[#This Row],[7]],rounds_cum_time[7],1),"."))</f>
        <v>73.</v>
      </c>
      <c r="Q94" s="130" t="str">
        <f>IF(ISBLANK(laps_times[[#This Row],[8]]),"DNF",CONCATENATE(RANK(rounds_cum_time[[#This Row],[8]],rounds_cum_time[8],1),"."))</f>
        <v>74.</v>
      </c>
      <c r="R94" s="130" t="str">
        <f>IF(ISBLANK(laps_times[[#This Row],[9]]),"DNF",CONCATENATE(RANK(rounds_cum_time[[#This Row],[9]],rounds_cum_time[9],1),"."))</f>
        <v>73.</v>
      </c>
      <c r="S94" s="130" t="str">
        <f>IF(ISBLANK(laps_times[[#This Row],[10]]),"DNF",CONCATENATE(RANK(rounds_cum_time[[#This Row],[10]],rounds_cum_time[10],1),"."))</f>
        <v>73.</v>
      </c>
      <c r="T94" s="130" t="str">
        <f>IF(ISBLANK(laps_times[[#This Row],[11]]),"DNF",CONCATENATE(RANK(rounds_cum_time[[#This Row],[11]],rounds_cum_time[11],1),"."))</f>
        <v>72.</v>
      </c>
      <c r="U94" s="130" t="str">
        <f>IF(ISBLANK(laps_times[[#This Row],[12]]),"DNF",CONCATENATE(RANK(rounds_cum_time[[#This Row],[12]],rounds_cum_time[12],1),"."))</f>
        <v>72.</v>
      </c>
      <c r="V94" s="130" t="str">
        <f>IF(ISBLANK(laps_times[[#This Row],[13]]),"DNF",CONCATENATE(RANK(rounds_cum_time[[#This Row],[13]],rounds_cum_time[13],1),"."))</f>
        <v>73.</v>
      </c>
      <c r="W94" s="130" t="str">
        <f>IF(ISBLANK(laps_times[[#This Row],[14]]),"DNF",CONCATENATE(RANK(rounds_cum_time[[#This Row],[14]],rounds_cum_time[14],1),"."))</f>
        <v>73.</v>
      </c>
      <c r="X94" s="130" t="str">
        <f>IF(ISBLANK(laps_times[[#This Row],[15]]),"DNF",CONCATENATE(RANK(rounds_cum_time[[#This Row],[15]],rounds_cum_time[15],1),"."))</f>
        <v>72.</v>
      </c>
      <c r="Y94" s="130" t="str">
        <f>IF(ISBLANK(laps_times[[#This Row],[16]]),"DNF",CONCATENATE(RANK(rounds_cum_time[[#This Row],[16]],rounds_cum_time[16],1),"."))</f>
        <v>70.</v>
      </c>
      <c r="Z94" s="130" t="str">
        <f>IF(ISBLANK(laps_times[[#This Row],[17]]),"DNF",CONCATENATE(RANK(rounds_cum_time[[#This Row],[17]],rounds_cum_time[17],1),"."))</f>
        <v>69.</v>
      </c>
      <c r="AA94" s="130" t="str">
        <f>IF(ISBLANK(laps_times[[#This Row],[18]]),"DNF",CONCATENATE(RANK(rounds_cum_time[[#This Row],[18]],rounds_cum_time[18],1),"."))</f>
        <v>68.</v>
      </c>
      <c r="AB94" s="130" t="str">
        <f>IF(ISBLANK(laps_times[[#This Row],[19]]),"DNF",CONCATENATE(RANK(rounds_cum_time[[#This Row],[19]],rounds_cum_time[19],1),"."))</f>
        <v>67.</v>
      </c>
      <c r="AC94" s="130" t="str">
        <f>IF(ISBLANK(laps_times[[#This Row],[20]]),"DNF",CONCATENATE(RANK(rounds_cum_time[[#This Row],[20]],rounds_cum_time[20],1),"."))</f>
        <v>66.</v>
      </c>
      <c r="AD94" s="130" t="str">
        <f>IF(ISBLANK(laps_times[[#This Row],[21]]),"DNF",CONCATENATE(RANK(rounds_cum_time[[#This Row],[21]],rounds_cum_time[21],1),"."))</f>
        <v>65.</v>
      </c>
      <c r="AE94" s="130" t="str">
        <f>IF(ISBLANK(laps_times[[#This Row],[22]]),"DNF",CONCATENATE(RANK(rounds_cum_time[[#This Row],[22]],rounds_cum_time[22],1),"."))</f>
        <v>65.</v>
      </c>
      <c r="AF94" s="130" t="str">
        <f>IF(ISBLANK(laps_times[[#This Row],[23]]),"DNF",CONCATENATE(RANK(rounds_cum_time[[#This Row],[23]],rounds_cum_time[23],1),"."))</f>
        <v>67.</v>
      </c>
      <c r="AG94" s="130" t="str">
        <f>IF(ISBLANK(laps_times[[#This Row],[24]]),"DNF",CONCATENATE(RANK(rounds_cum_time[[#This Row],[24]],rounds_cum_time[24],1),"."))</f>
        <v>66.</v>
      </c>
      <c r="AH94" s="130" t="str">
        <f>IF(ISBLANK(laps_times[[#This Row],[25]]),"DNF",CONCATENATE(RANK(rounds_cum_time[[#This Row],[25]],rounds_cum_time[25],1),"."))</f>
        <v>67.</v>
      </c>
      <c r="AI94" s="130" t="str">
        <f>IF(ISBLANK(laps_times[[#This Row],[26]]),"DNF",CONCATENATE(RANK(rounds_cum_time[[#This Row],[26]],rounds_cum_time[26],1),"."))</f>
        <v>69.</v>
      </c>
      <c r="AJ94" s="130" t="str">
        <f>IF(ISBLANK(laps_times[[#This Row],[27]]),"DNF",CONCATENATE(RANK(rounds_cum_time[[#This Row],[27]],rounds_cum_time[27],1),"."))</f>
        <v>69.</v>
      </c>
      <c r="AK94" s="130" t="str">
        <f>IF(ISBLANK(laps_times[[#This Row],[28]]),"DNF",CONCATENATE(RANK(rounds_cum_time[[#This Row],[28]],rounds_cum_time[28],1),"."))</f>
        <v>69.</v>
      </c>
      <c r="AL94" s="130" t="str">
        <f>IF(ISBLANK(laps_times[[#This Row],[29]]),"DNF",CONCATENATE(RANK(rounds_cum_time[[#This Row],[29]],rounds_cum_time[29],1),"."))</f>
        <v>69.</v>
      </c>
      <c r="AM94" s="130" t="str">
        <f>IF(ISBLANK(laps_times[[#This Row],[30]]),"DNF",CONCATENATE(RANK(rounds_cum_time[[#This Row],[30]],rounds_cum_time[30],1),"."))</f>
        <v>69.</v>
      </c>
      <c r="AN94" s="130" t="str">
        <f>IF(ISBLANK(laps_times[[#This Row],[31]]),"DNF",CONCATENATE(RANK(rounds_cum_time[[#This Row],[31]],rounds_cum_time[31],1),"."))</f>
        <v>70.</v>
      </c>
      <c r="AO94" s="130" t="str">
        <f>IF(ISBLANK(laps_times[[#This Row],[32]]),"DNF",CONCATENATE(RANK(rounds_cum_time[[#This Row],[32]],rounds_cum_time[32],1),"."))</f>
        <v>70.</v>
      </c>
      <c r="AP94" s="130" t="str">
        <f>IF(ISBLANK(laps_times[[#This Row],[33]]),"DNF",CONCATENATE(RANK(rounds_cum_time[[#This Row],[33]],rounds_cum_time[33],1),"."))</f>
        <v>70.</v>
      </c>
      <c r="AQ94" s="130" t="str">
        <f>IF(ISBLANK(laps_times[[#This Row],[34]]),"DNF",CONCATENATE(RANK(rounds_cum_time[[#This Row],[34]],rounds_cum_time[34],1),"."))</f>
        <v>71.</v>
      </c>
      <c r="AR94" s="130" t="str">
        <f>IF(ISBLANK(laps_times[[#This Row],[35]]),"DNF",CONCATENATE(RANK(rounds_cum_time[[#This Row],[35]],rounds_cum_time[35],1),"."))</f>
        <v>71.</v>
      </c>
      <c r="AS94" s="130" t="str">
        <f>IF(ISBLANK(laps_times[[#This Row],[36]]),"DNF",CONCATENATE(RANK(rounds_cum_time[[#This Row],[36]],rounds_cum_time[36],1),"."))</f>
        <v>72.</v>
      </c>
      <c r="AT94" s="130" t="str">
        <f>IF(ISBLANK(laps_times[[#This Row],[37]]),"DNF",CONCATENATE(RANK(rounds_cum_time[[#This Row],[37]],rounds_cum_time[37],1),"."))</f>
        <v>73.</v>
      </c>
      <c r="AU94" s="130" t="str">
        <f>IF(ISBLANK(laps_times[[#This Row],[38]]),"DNF",CONCATENATE(RANK(rounds_cum_time[[#This Row],[38]],rounds_cum_time[38],1),"."))</f>
        <v>73.</v>
      </c>
      <c r="AV94" s="130" t="str">
        <f>IF(ISBLANK(laps_times[[#This Row],[39]]),"DNF",CONCATENATE(RANK(rounds_cum_time[[#This Row],[39]],rounds_cum_time[39],1),"."))</f>
        <v>73.</v>
      </c>
      <c r="AW94" s="130" t="str">
        <f>IF(ISBLANK(laps_times[[#This Row],[40]]),"DNF",CONCATENATE(RANK(rounds_cum_time[[#This Row],[40]],rounds_cum_time[40],1),"."))</f>
        <v>74.</v>
      </c>
      <c r="AX94" s="130" t="str">
        <f>IF(ISBLANK(laps_times[[#This Row],[41]]),"DNF",CONCATENATE(RANK(rounds_cum_time[[#This Row],[41]],rounds_cum_time[41],1),"."))</f>
        <v>73.</v>
      </c>
      <c r="AY94" s="130" t="str">
        <f>IF(ISBLANK(laps_times[[#This Row],[42]]),"DNF",CONCATENATE(RANK(rounds_cum_time[[#This Row],[42]],rounds_cum_time[42],1),"."))</f>
        <v>74.</v>
      </c>
      <c r="AZ94" s="130" t="str">
        <f>IF(ISBLANK(laps_times[[#This Row],[43]]),"DNF",CONCATENATE(RANK(rounds_cum_time[[#This Row],[43]],rounds_cum_time[43],1),"."))</f>
        <v>74.</v>
      </c>
      <c r="BA94" s="130" t="str">
        <f>IF(ISBLANK(laps_times[[#This Row],[44]]),"DNF",CONCATENATE(RANK(rounds_cum_time[[#This Row],[44]],rounds_cum_time[44],1),"."))</f>
        <v>74.</v>
      </c>
      <c r="BB94" s="130" t="str">
        <f>IF(ISBLANK(laps_times[[#This Row],[45]]),"DNF",CONCATENATE(RANK(rounds_cum_time[[#This Row],[45]],rounds_cum_time[45],1),"."))</f>
        <v>77.</v>
      </c>
      <c r="BC94" s="130" t="str">
        <f>IF(ISBLANK(laps_times[[#This Row],[46]]),"DNF",CONCATENATE(RANK(rounds_cum_time[[#This Row],[46]],rounds_cum_time[46],1),"."))</f>
        <v>80.</v>
      </c>
      <c r="BD94" s="130" t="str">
        <f>IF(ISBLANK(laps_times[[#This Row],[47]]),"DNF",CONCATENATE(RANK(rounds_cum_time[[#This Row],[47]],rounds_cum_time[47],1),"."))</f>
        <v>84.</v>
      </c>
      <c r="BE94" s="130" t="str">
        <f>IF(ISBLANK(laps_times[[#This Row],[48]]),"DNF",CONCATENATE(RANK(rounds_cum_time[[#This Row],[48]],rounds_cum_time[48],1),"."))</f>
        <v>84.</v>
      </c>
      <c r="BF94" s="130" t="str">
        <f>IF(ISBLANK(laps_times[[#This Row],[49]]),"DNF",CONCATENATE(RANK(rounds_cum_time[[#This Row],[49]],rounds_cum_time[49],1),"."))</f>
        <v>83.</v>
      </c>
      <c r="BG94" s="130" t="str">
        <f>IF(ISBLANK(laps_times[[#This Row],[50]]),"DNF",CONCATENATE(RANK(rounds_cum_time[[#This Row],[50]],rounds_cum_time[50],1),"."))</f>
        <v>83.</v>
      </c>
      <c r="BH94" s="130" t="str">
        <f>IF(ISBLANK(laps_times[[#This Row],[51]]),"DNF",CONCATENATE(RANK(rounds_cum_time[[#This Row],[51]],rounds_cum_time[51],1),"."))</f>
        <v>85.</v>
      </c>
      <c r="BI94" s="130" t="str">
        <f>IF(ISBLANK(laps_times[[#This Row],[52]]),"DNF",CONCATENATE(RANK(rounds_cum_time[[#This Row],[52]],rounds_cum_time[52],1),"."))</f>
        <v>87.</v>
      </c>
      <c r="BJ94" s="130" t="str">
        <f>IF(ISBLANK(laps_times[[#This Row],[53]]),"DNF",CONCATENATE(RANK(rounds_cum_time[[#This Row],[53]],rounds_cum_time[53],1),"."))</f>
        <v>87.</v>
      </c>
      <c r="BK94" s="130" t="str">
        <f>IF(ISBLANK(laps_times[[#This Row],[54]]),"DNF",CONCATENATE(RANK(rounds_cum_time[[#This Row],[54]],rounds_cum_time[54],1),"."))</f>
        <v>89.</v>
      </c>
      <c r="BL94" s="130" t="str">
        <f>IF(ISBLANK(laps_times[[#This Row],[55]]),"DNF",CONCATENATE(RANK(rounds_cum_time[[#This Row],[55]],rounds_cum_time[55],1),"."))</f>
        <v>89.</v>
      </c>
      <c r="BM94" s="130" t="str">
        <f>IF(ISBLANK(laps_times[[#This Row],[56]]),"DNF",CONCATENATE(RANK(rounds_cum_time[[#This Row],[56]],rounds_cum_time[56],1),"."))</f>
        <v>91.</v>
      </c>
      <c r="BN94" s="130" t="str">
        <f>IF(ISBLANK(laps_times[[#This Row],[57]]),"DNF",CONCATENATE(RANK(rounds_cum_time[[#This Row],[57]],rounds_cum_time[57],1),"."))</f>
        <v>91.</v>
      </c>
      <c r="BO94" s="130" t="str">
        <f>IF(ISBLANK(laps_times[[#This Row],[58]]),"DNF",CONCATENATE(RANK(rounds_cum_time[[#This Row],[58]],rounds_cum_time[58],1),"."))</f>
        <v>91.</v>
      </c>
      <c r="BP94" s="130" t="str">
        <f>IF(ISBLANK(laps_times[[#This Row],[59]]),"DNF",CONCATENATE(RANK(rounds_cum_time[[#This Row],[59]],rounds_cum_time[59],1),"."))</f>
        <v>91.</v>
      </c>
      <c r="BQ94" s="130" t="str">
        <f>IF(ISBLANK(laps_times[[#This Row],[60]]),"DNF",CONCATENATE(RANK(rounds_cum_time[[#This Row],[60]],rounds_cum_time[60],1),"."))</f>
        <v>90.</v>
      </c>
      <c r="BR94" s="130" t="str">
        <f>IF(ISBLANK(laps_times[[#This Row],[61]]),"DNF",CONCATENATE(RANK(rounds_cum_time[[#This Row],[61]],rounds_cum_time[61],1),"."))</f>
        <v>90.</v>
      </c>
      <c r="BS94" s="130" t="str">
        <f>IF(ISBLANK(laps_times[[#This Row],[62]]),"DNF",CONCATENATE(RANK(rounds_cum_time[[#This Row],[62]],rounds_cum_time[62],1),"."))</f>
        <v>91.</v>
      </c>
      <c r="BT94" s="131" t="str">
        <f>IF(ISBLANK(laps_times[[#This Row],[63]]),"DNF",CONCATENATE(RANK(rounds_cum_time[[#This Row],[63]],rounds_cum_time[63],1),"."))</f>
        <v>91.</v>
      </c>
      <c r="BU94" s="131" t="str">
        <f>IF(ISBLANK(laps_times[[#This Row],[64]]),"DNF",CONCATENATE(RANK(rounds_cum_time[[#This Row],[64]],rounds_cum_time[64],1),"."))</f>
        <v>91.</v>
      </c>
    </row>
    <row r="95" spans="2:73" x14ac:dyDescent="0.2">
      <c r="B95" s="124">
        <f>laps_times[[#This Row],[poř]]</f>
        <v>92</v>
      </c>
      <c r="C95" s="129">
        <f>laps_times[[#This Row],[s.č.]]</f>
        <v>141</v>
      </c>
      <c r="D95" s="125" t="str">
        <f>laps_times[[#This Row],[jméno]]</f>
        <v>Vysoudil Oldřich</v>
      </c>
      <c r="E95" s="126">
        <f>laps_times[[#This Row],[roč]]</f>
        <v>1961</v>
      </c>
      <c r="F95" s="126" t="str">
        <f>laps_times[[#This Row],[kat]]</f>
        <v>M50</v>
      </c>
      <c r="G95" s="126">
        <f>laps_times[[#This Row],[poř_kat]]</f>
        <v>22</v>
      </c>
      <c r="H95" s="125" t="str">
        <f>IF(ISBLANK(laps_times[[#This Row],[klub]]),"-",laps_times[[#This Row],[klub]])</f>
        <v>MK Chalupa Na Sněžníku</v>
      </c>
      <c r="I95" s="161">
        <f>laps_times[[#This Row],[celk. čas]]</f>
        <v>0.18631828703703704</v>
      </c>
      <c r="J95" s="130" t="str">
        <f>IF(ISBLANK(laps_times[[#This Row],[1]]),"DNF",CONCATENATE(RANK(rounds_cum_time[[#This Row],[1]],rounds_cum_time[1],1),"."))</f>
        <v>46.</v>
      </c>
      <c r="K95" s="130" t="str">
        <f>IF(ISBLANK(laps_times[[#This Row],[2]]),"DNF",CONCATENATE(RANK(rounds_cum_time[[#This Row],[2]],rounds_cum_time[2],1),"."))</f>
        <v>45.</v>
      </c>
      <c r="L95" s="130" t="str">
        <f>IF(ISBLANK(laps_times[[#This Row],[3]]),"DNF",CONCATENATE(RANK(rounds_cum_time[[#This Row],[3]],rounds_cum_time[3],1),"."))</f>
        <v>43.</v>
      </c>
      <c r="M95" s="130" t="str">
        <f>IF(ISBLANK(laps_times[[#This Row],[4]]),"DNF",CONCATENATE(RANK(rounds_cum_time[[#This Row],[4]],rounds_cum_time[4],1),"."))</f>
        <v>42.</v>
      </c>
      <c r="N95" s="130" t="str">
        <f>IF(ISBLANK(laps_times[[#This Row],[5]]),"DNF",CONCATENATE(RANK(rounds_cum_time[[#This Row],[5]],rounds_cum_time[5],1),"."))</f>
        <v>43.</v>
      </c>
      <c r="O95" s="130" t="str">
        <f>IF(ISBLANK(laps_times[[#This Row],[6]]),"DNF",CONCATENATE(RANK(rounds_cum_time[[#This Row],[6]],rounds_cum_time[6],1),"."))</f>
        <v>43.</v>
      </c>
      <c r="P95" s="130" t="str">
        <f>IF(ISBLANK(laps_times[[#This Row],[7]]),"DNF",CONCATENATE(RANK(rounds_cum_time[[#This Row],[7]],rounds_cum_time[7],1),"."))</f>
        <v>43.</v>
      </c>
      <c r="Q95" s="130" t="str">
        <f>IF(ISBLANK(laps_times[[#This Row],[8]]),"DNF",CONCATENATE(RANK(rounds_cum_time[[#This Row],[8]],rounds_cum_time[8],1),"."))</f>
        <v>43.</v>
      </c>
      <c r="R95" s="130" t="str">
        <f>IF(ISBLANK(laps_times[[#This Row],[9]]),"DNF",CONCATENATE(RANK(rounds_cum_time[[#This Row],[9]],rounds_cum_time[9],1),"."))</f>
        <v>43.</v>
      </c>
      <c r="S95" s="130" t="str">
        <f>IF(ISBLANK(laps_times[[#This Row],[10]]),"DNF",CONCATENATE(RANK(rounds_cum_time[[#This Row],[10]],rounds_cum_time[10],1),"."))</f>
        <v>43.</v>
      </c>
      <c r="T95" s="130" t="str">
        <f>IF(ISBLANK(laps_times[[#This Row],[11]]),"DNF",CONCATENATE(RANK(rounds_cum_time[[#This Row],[11]],rounds_cum_time[11],1),"."))</f>
        <v>41.</v>
      </c>
      <c r="U95" s="130" t="str">
        <f>IF(ISBLANK(laps_times[[#This Row],[12]]),"DNF",CONCATENATE(RANK(rounds_cum_time[[#This Row],[12]],rounds_cum_time[12],1),"."))</f>
        <v>41.</v>
      </c>
      <c r="V95" s="130" t="str">
        <f>IF(ISBLANK(laps_times[[#This Row],[13]]),"DNF",CONCATENATE(RANK(rounds_cum_time[[#This Row],[13]],rounds_cum_time[13],1),"."))</f>
        <v>41.</v>
      </c>
      <c r="W95" s="130" t="str">
        <f>IF(ISBLANK(laps_times[[#This Row],[14]]),"DNF",CONCATENATE(RANK(rounds_cum_time[[#This Row],[14]],rounds_cum_time[14],1),"."))</f>
        <v>41.</v>
      </c>
      <c r="X95" s="130" t="str">
        <f>IF(ISBLANK(laps_times[[#This Row],[15]]),"DNF",CONCATENATE(RANK(rounds_cum_time[[#This Row],[15]],rounds_cum_time[15],1),"."))</f>
        <v>42.</v>
      </c>
      <c r="Y95" s="130" t="str">
        <f>IF(ISBLANK(laps_times[[#This Row],[16]]),"DNF",CONCATENATE(RANK(rounds_cum_time[[#This Row],[16]],rounds_cum_time[16],1),"."))</f>
        <v>43.</v>
      </c>
      <c r="Z95" s="130" t="str">
        <f>IF(ISBLANK(laps_times[[#This Row],[17]]),"DNF",CONCATENATE(RANK(rounds_cum_time[[#This Row],[17]],rounds_cum_time[17],1),"."))</f>
        <v>44.</v>
      </c>
      <c r="AA95" s="130" t="str">
        <f>IF(ISBLANK(laps_times[[#This Row],[18]]),"DNF",CONCATENATE(RANK(rounds_cum_time[[#This Row],[18]],rounds_cum_time[18],1),"."))</f>
        <v>44.</v>
      </c>
      <c r="AB95" s="130" t="str">
        <f>IF(ISBLANK(laps_times[[#This Row],[19]]),"DNF",CONCATENATE(RANK(rounds_cum_time[[#This Row],[19]],rounds_cum_time[19],1),"."))</f>
        <v>45.</v>
      </c>
      <c r="AC95" s="130" t="str">
        <f>IF(ISBLANK(laps_times[[#This Row],[20]]),"DNF",CONCATENATE(RANK(rounds_cum_time[[#This Row],[20]],rounds_cum_time[20],1),"."))</f>
        <v>45.</v>
      </c>
      <c r="AD95" s="130" t="str">
        <f>IF(ISBLANK(laps_times[[#This Row],[21]]),"DNF",CONCATENATE(RANK(rounds_cum_time[[#This Row],[21]],rounds_cum_time[21],1),"."))</f>
        <v>46.</v>
      </c>
      <c r="AE95" s="130" t="str">
        <f>IF(ISBLANK(laps_times[[#This Row],[22]]),"DNF",CONCATENATE(RANK(rounds_cum_time[[#This Row],[22]],rounds_cum_time[22],1),"."))</f>
        <v>45.</v>
      </c>
      <c r="AF95" s="130" t="str">
        <f>IF(ISBLANK(laps_times[[#This Row],[23]]),"DNF",CONCATENATE(RANK(rounds_cum_time[[#This Row],[23]],rounds_cum_time[23],1),"."))</f>
        <v>46.</v>
      </c>
      <c r="AG95" s="130" t="str">
        <f>IF(ISBLANK(laps_times[[#This Row],[24]]),"DNF",CONCATENATE(RANK(rounds_cum_time[[#This Row],[24]],rounds_cum_time[24],1),"."))</f>
        <v>49.</v>
      </c>
      <c r="AH95" s="130" t="str">
        <f>IF(ISBLANK(laps_times[[#This Row],[25]]),"DNF",CONCATENATE(RANK(rounds_cum_time[[#This Row],[25]],rounds_cum_time[25],1),"."))</f>
        <v>51.</v>
      </c>
      <c r="AI95" s="130" t="str">
        <f>IF(ISBLANK(laps_times[[#This Row],[26]]),"DNF",CONCATENATE(RANK(rounds_cum_time[[#This Row],[26]],rounds_cum_time[26],1),"."))</f>
        <v>53.</v>
      </c>
      <c r="AJ95" s="130" t="str">
        <f>IF(ISBLANK(laps_times[[#This Row],[27]]),"DNF",CONCATENATE(RANK(rounds_cum_time[[#This Row],[27]],rounds_cum_time[27],1),"."))</f>
        <v>53.</v>
      </c>
      <c r="AK95" s="130" t="str">
        <f>IF(ISBLANK(laps_times[[#This Row],[28]]),"DNF",CONCATENATE(RANK(rounds_cum_time[[#This Row],[28]],rounds_cum_time[28],1),"."))</f>
        <v>53.</v>
      </c>
      <c r="AL95" s="130" t="str">
        <f>IF(ISBLANK(laps_times[[#This Row],[29]]),"DNF",CONCATENATE(RANK(rounds_cum_time[[#This Row],[29]],rounds_cum_time[29],1),"."))</f>
        <v>57.</v>
      </c>
      <c r="AM95" s="130" t="str">
        <f>IF(ISBLANK(laps_times[[#This Row],[30]]),"DNF",CONCATENATE(RANK(rounds_cum_time[[#This Row],[30]],rounds_cum_time[30],1),"."))</f>
        <v>59.</v>
      </c>
      <c r="AN95" s="130" t="str">
        <f>IF(ISBLANK(laps_times[[#This Row],[31]]),"DNF",CONCATENATE(RANK(rounds_cum_time[[#This Row],[31]],rounds_cum_time[31],1),"."))</f>
        <v>62.</v>
      </c>
      <c r="AO95" s="130" t="str">
        <f>IF(ISBLANK(laps_times[[#This Row],[32]]),"DNF",CONCATENATE(RANK(rounds_cum_time[[#This Row],[32]],rounds_cum_time[32],1),"."))</f>
        <v>63.</v>
      </c>
      <c r="AP95" s="130" t="str">
        <f>IF(ISBLANK(laps_times[[#This Row],[33]]),"DNF",CONCATENATE(RANK(rounds_cum_time[[#This Row],[33]],rounds_cum_time[33],1),"."))</f>
        <v>67.</v>
      </c>
      <c r="AQ95" s="130" t="str">
        <f>IF(ISBLANK(laps_times[[#This Row],[34]]),"DNF",CONCATENATE(RANK(rounds_cum_time[[#This Row],[34]],rounds_cum_time[34],1),"."))</f>
        <v>67.</v>
      </c>
      <c r="AR95" s="130" t="str">
        <f>IF(ISBLANK(laps_times[[#This Row],[35]]),"DNF",CONCATENATE(RANK(rounds_cum_time[[#This Row],[35]],rounds_cum_time[35],1),"."))</f>
        <v>67.</v>
      </c>
      <c r="AS95" s="130" t="str">
        <f>IF(ISBLANK(laps_times[[#This Row],[36]]),"DNF",CONCATENATE(RANK(rounds_cum_time[[#This Row],[36]],rounds_cum_time[36],1),"."))</f>
        <v>67.</v>
      </c>
      <c r="AT95" s="130" t="str">
        <f>IF(ISBLANK(laps_times[[#This Row],[37]]),"DNF",CONCATENATE(RANK(rounds_cum_time[[#This Row],[37]],rounds_cum_time[37],1),"."))</f>
        <v>68.</v>
      </c>
      <c r="AU95" s="130" t="str">
        <f>IF(ISBLANK(laps_times[[#This Row],[38]]),"DNF",CONCATENATE(RANK(rounds_cum_time[[#This Row],[38]],rounds_cum_time[38],1),"."))</f>
        <v>70.</v>
      </c>
      <c r="AV95" s="130" t="str">
        <f>IF(ISBLANK(laps_times[[#This Row],[39]]),"DNF",CONCATENATE(RANK(rounds_cum_time[[#This Row],[39]],rounds_cum_time[39],1),"."))</f>
        <v>72.</v>
      </c>
      <c r="AW95" s="130" t="str">
        <f>IF(ISBLANK(laps_times[[#This Row],[40]]),"DNF",CONCATENATE(RANK(rounds_cum_time[[#This Row],[40]],rounds_cum_time[40],1),"."))</f>
        <v>75.</v>
      </c>
      <c r="AX95" s="130" t="str">
        <f>IF(ISBLANK(laps_times[[#This Row],[41]]),"DNF",CONCATENATE(RANK(rounds_cum_time[[#This Row],[41]],rounds_cum_time[41],1),"."))</f>
        <v>76.</v>
      </c>
      <c r="AY95" s="130" t="str">
        <f>IF(ISBLANK(laps_times[[#This Row],[42]]),"DNF",CONCATENATE(RANK(rounds_cum_time[[#This Row],[42]],rounds_cum_time[42],1),"."))</f>
        <v>78.</v>
      </c>
      <c r="AZ95" s="130" t="str">
        <f>IF(ISBLANK(laps_times[[#This Row],[43]]),"DNF",CONCATENATE(RANK(rounds_cum_time[[#This Row],[43]],rounds_cum_time[43],1),"."))</f>
        <v>80.</v>
      </c>
      <c r="BA95" s="130" t="str">
        <f>IF(ISBLANK(laps_times[[#This Row],[44]]),"DNF",CONCATENATE(RANK(rounds_cum_time[[#This Row],[44]],rounds_cum_time[44],1),"."))</f>
        <v>82.</v>
      </c>
      <c r="BB95" s="130" t="str">
        <f>IF(ISBLANK(laps_times[[#This Row],[45]]),"DNF",CONCATENATE(RANK(rounds_cum_time[[#This Row],[45]],rounds_cum_time[45],1),"."))</f>
        <v>82.</v>
      </c>
      <c r="BC95" s="130" t="str">
        <f>IF(ISBLANK(laps_times[[#This Row],[46]]),"DNF",CONCATENATE(RANK(rounds_cum_time[[#This Row],[46]],rounds_cum_time[46],1),"."))</f>
        <v>84.</v>
      </c>
      <c r="BD95" s="130" t="str">
        <f>IF(ISBLANK(laps_times[[#This Row],[47]]),"DNF",CONCATENATE(RANK(rounds_cum_time[[#This Row],[47]],rounds_cum_time[47],1),"."))</f>
        <v>82.</v>
      </c>
      <c r="BE95" s="130" t="str">
        <f>IF(ISBLANK(laps_times[[#This Row],[48]]),"DNF",CONCATENATE(RANK(rounds_cum_time[[#This Row],[48]],rounds_cum_time[48],1),"."))</f>
        <v>81.</v>
      </c>
      <c r="BF95" s="130" t="str">
        <f>IF(ISBLANK(laps_times[[#This Row],[49]]),"DNF",CONCATENATE(RANK(rounds_cum_time[[#This Row],[49]],rounds_cum_time[49],1),"."))</f>
        <v>82.</v>
      </c>
      <c r="BG95" s="130" t="str">
        <f>IF(ISBLANK(laps_times[[#This Row],[50]]),"DNF",CONCATENATE(RANK(rounds_cum_time[[#This Row],[50]],rounds_cum_time[50],1),"."))</f>
        <v>82.</v>
      </c>
      <c r="BH95" s="130" t="str">
        <f>IF(ISBLANK(laps_times[[#This Row],[51]]),"DNF",CONCATENATE(RANK(rounds_cum_time[[#This Row],[51]],rounds_cum_time[51],1),"."))</f>
        <v>83.</v>
      </c>
      <c r="BI95" s="130" t="str">
        <f>IF(ISBLANK(laps_times[[#This Row],[52]]),"DNF",CONCATENATE(RANK(rounds_cum_time[[#This Row],[52]],rounds_cum_time[52],1),"."))</f>
        <v>84.</v>
      </c>
      <c r="BJ95" s="130" t="str">
        <f>IF(ISBLANK(laps_times[[#This Row],[53]]),"DNF",CONCATENATE(RANK(rounds_cum_time[[#This Row],[53]],rounds_cum_time[53],1),"."))</f>
        <v>85.</v>
      </c>
      <c r="BK95" s="130" t="str">
        <f>IF(ISBLANK(laps_times[[#This Row],[54]]),"DNF",CONCATENATE(RANK(rounds_cum_time[[#This Row],[54]],rounds_cum_time[54],1),"."))</f>
        <v>85.</v>
      </c>
      <c r="BL95" s="130" t="str">
        <f>IF(ISBLANK(laps_times[[#This Row],[55]]),"DNF",CONCATENATE(RANK(rounds_cum_time[[#This Row],[55]],rounds_cum_time[55],1),"."))</f>
        <v>86.</v>
      </c>
      <c r="BM95" s="130" t="str">
        <f>IF(ISBLANK(laps_times[[#This Row],[56]]),"DNF",CONCATENATE(RANK(rounds_cum_time[[#This Row],[56]],rounds_cum_time[56],1),"."))</f>
        <v>86.</v>
      </c>
      <c r="BN95" s="130" t="str">
        <f>IF(ISBLANK(laps_times[[#This Row],[57]]),"DNF",CONCATENATE(RANK(rounds_cum_time[[#This Row],[57]],rounds_cum_time[57],1),"."))</f>
        <v>90.</v>
      </c>
      <c r="BO95" s="130" t="str">
        <f>IF(ISBLANK(laps_times[[#This Row],[58]]),"DNF",CONCATENATE(RANK(rounds_cum_time[[#This Row],[58]],rounds_cum_time[58],1),"."))</f>
        <v>90.</v>
      </c>
      <c r="BP95" s="130" t="str">
        <f>IF(ISBLANK(laps_times[[#This Row],[59]]),"DNF",CONCATENATE(RANK(rounds_cum_time[[#This Row],[59]],rounds_cum_time[59],1),"."))</f>
        <v>90.</v>
      </c>
      <c r="BQ95" s="130" t="str">
        <f>IF(ISBLANK(laps_times[[#This Row],[60]]),"DNF",CONCATENATE(RANK(rounds_cum_time[[#This Row],[60]],rounds_cum_time[60],1),"."))</f>
        <v>91.</v>
      </c>
      <c r="BR95" s="130" t="str">
        <f>IF(ISBLANK(laps_times[[#This Row],[61]]),"DNF",CONCATENATE(RANK(rounds_cum_time[[#This Row],[61]],rounds_cum_time[61],1),"."))</f>
        <v>92.</v>
      </c>
      <c r="BS95" s="130" t="str">
        <f>IF(ISBLANK(laps_times[[#This Row],[62]]),"DNF",CONCATENATE(RANK(rounds_cum_time[[#This Row],[62]],rounds_cum_time[62],1),"."))</f>
        <v>92.</v>
      </c>
      <c r="BT95" s="131" t="str">
        <f>IF(ISBLANK(laps_times[[#This Row],[63]]),"DNF",CONCATENATE(RANK(rounds_cum_time[[#This Row],[63]],rounds_cum_time[63],1),"."))</f>
        <v>92.</v>
      </c>
      <c r="BU95" s="131" t="str">
        <f>IF(ISBLANK(laps_times[[#This Row],[64]]),"DNF",CONCATENATE(RANK(rounds_cum_time[[#This Row],[64]],rounds_cum_time[64],1),"."))</f>
        <v>92.</v>
      </c>
    </row>
    <row r="96" spans="2:73" x14ac:dyDescent="0.2">
      <c r="B96" s="124">
        <f>laps_times[[#This Row],[poř]]</f>
        <v>93</v>
      </c>
      <c r="C96" s="129">
        <f>laps_times[[#This Row],[s.č.]]</f>
        <v>21</v>
      </c>
      <c r="D96" s="125" t="str">
        <f>laps_times[[#This Row],[jméno]]</f>
        <v>Dolejš Jan</v>
      </c>
      <c r="E96" s="126">
        <f>laps_times[[#This Row],[roč]]</f>
        <v>1949</v>
      </c>
      <c r="F96" s="126" t="str">
        <f>laps_times[[#This Row],[kat]]</f>
        <v>M60</v>
      </c>
      <c r="G96" s="126">
        <f>laps_times[[#This Row],[poř_kat]]</f>
        <v>6</v>
      </c>
      <c r="H96" s="125" t="str">
        <f>IF(ISBLANK(laps_times[[#This Row],[klub]]),"-",laps_times[[#This Row],[klub]])</f>
        <v>TJ Sokol Unhošt´</v>
      </c>
      <c r="I96" s="161">
        <f>laps_times[[#This Row],[celk. čas]]</f>
        <v>0.18704282407407405</v>
      </c>
      <c r="J96" s="130" t="str">
        <f>IF(ISBLANK(laps_times[[#This Row],[1]]),"DNF",CONCATENATE(RANK(rounds_cum_time[[#This Row],[1]],rounds_cum_time[1],1),"."))</f>
        <v>94.</v>
      </c>
      <c r="K96" s="130" t="str">
        <f>IF(ISBLANK(laps_times[[#This Row],[2]]),"DNF",CONCATENATE(RANK(rounds_cum_time[[#This Row],[2]],rounds_cum_time[2],1),"."))</f>
        <v>90.</v>
      </c>
      <c r="L96" s="130" t="str">
        <f>IF(ISBLANK(laps_times[[#This Row],[3]]),"DNF",CONCATENATE(RANK(rounds_cum_time[[#This Row],[3]],rounds_cum_time[3],1),"."))</f>
        <v>90.</v>
      </c>
      <c r="M96" s="130" t="str">
        <f>IF(ISBLANK(laps_times[[#This Row],[4]]),"DNF",CONCATENATE(RANK(rounds_cum_time[[#This Row],[4]],rounds_cum_time[4],1),"."))</f>
        <v>89.</v>
      </c>
      <c r="N96" s="130" t="str">
        <f>IF(ISBLANK(laps_times[[#This Row],[5]]),"DNF",CONCATENATE(RANK(rounds_cum_time[[#This Row],[5]],rounds_cum_time[5],1),"."))</f>
        <v>90.</v>
      </c>
      <c r="O96" s="130" t="str">
        <f>IF(ISBLANK(laps_times[[#This Row],[6]]),"DNF",CONCATENATE(RANK(rounds_cum_time[[#This Row],[6]],rounds_cum_time[6],1),"."))</f>
        <v>90.</v>
      </c>
      <c r="P96" s="130" t="str">
        <f>IF(ISBLANK(laps_times[[#This Row],[7]]),"DNF",CONCATENATE(RANK(rounds_cum_time[[#This Row],[7]],rounds_cum_time[7],1),"."))</f>
        <v>90.</v>
      </c>
      <c r="Q96" s="130" t="str">
        <f>IF(ISBLANK(laps_times[[#This Row],[8]]),"DNF",CONCATENATE(RANK(rounds_cum_time[[#This Row],[8]],rounds_cum_time[8],1),"."))</f>
        <v>91.</v>
      </c>
      <c r="R96" s="130" t="str">
        <f>IF(ISBLANK(laps_times[[#This Row],[9]]),"DNF",CONCATENATE(RANK(rounds_cum_time[[#This Row],[9]],rounds_cum_time[9],1),"."))</f>
        <v>91.</v>
      </c>
      <c r="S96" s="130" t="str">
        <f>IF(ISBLANK(laps_times[[#This Row],[10]]),"DNF",CONCATENATE(RANK(rounds_cum_time[[#This Row],[10]],rounds_cum_time[10],1),"."))</f>
        <v>92.</v>
      </c>
      <c r="T96" s="130" t="str">
        <f>IF(ISBLANK(laps_times[[#This Row],[11]]),"DNF",CONCATENATE(RANK(rounds_cum_time[[#This Row],[11]],rounds_cum_time[11],1),"."))</f>
        <v>92.</v>
      </c>
      <c r="U96" s="130" t="str">
        <f>IF(ISBLANK(laps_times[[#This Row],[12]]),"DNF",CONCATENATE(RANK(rounds_cum_time[[#This Row],[12]],rounds_cum_time[12],1),"."))</f>
        <v>92.</v>
      </c>
      <c r="V96" s="130" t="str">
        <f>IF(ISBLANK(laps_times[[#This Row],[13]]),"DNF",CONCATENATE(RANK(rounds_cum_time[[#This Row],[13]],rounds_cum_time[13],1),"."))</f>
        <v>92.</v>
      </c>
      <c r="W96" s="130" t="str">
        <f>IF(ISBLANK(laps_times[[#This Row],[14]]),"DNF",CONCATENATE(RANK(rounds_cum_time[[#This Row],[14]],rounds_cum_time[14],1),"."))</f>
        <v>92.</v>
      </c>
      <c r="X96" s="130" t="str">
        <f>IF(ISBLANK(laps_times[[#This Row],[15]]),"DNF",CONCATENATE(RANK(rounds_cum_time[[#This Row],[15]],rounds_cum_time[15],1),"."))</f>
        <v>93.</v>
      </c>
      <c r="Y96" s="130" t="str">
        <f>IF(ISBLANK(laps_times[[#This Row],[16]]),"DNF",CONCATENATE(RANK(rounds_cum_time[[#This Row],[16]],rounds_cum_time[16],1),"."))</f>
        <v>93.</v>
      </c>
      <c r="Z96" s="130" t="str">
        <f>IF(ISBLANK(laps_times[[#This Row],[17]]),"DNF",CONCATENATE(RANK(rounds_cum_time[[#This Row],[17]],rounds_cum_time[17],1),"."))</f>
        <v>94.</v>
      </c>
      <c r="AA96" s="130" t="str">
        <f>IF(ISBLANK(laps_times[[#This Row],[18]]),"DNF",CONCATENATE(RANK(rounds_cum_time[[#This Row],[18]],rounds_cum_time[18],1),"."))</f>
        <v>94.</v>
      </c>
      <c r="AB96" s="130" t="str">
        <f>IF(ISBLANK(laps_times[[#This Row],[19]]),"DNF",CONCATENATE(RANK(rounds_cum_time[[#This Row],[19]],rounds_cum_time[19],1),"."))</f>
        <v>95.</v>
      </c>
      <c r="AC96" s="130" t="str">
        <f>IF(ISBLANK(laps_times[[#This Row],[20]]),"DNF",CONCATENATE(RANK(rounds_cum_time[[#This Row],[20]],rounds_cum_time[20],1),"."))</f>
        <v>95.</v>
      </c>
      <c r="AD96" s="130" t="str">
        <f>IF(ISBLANK(laps_times[[#This Row],[21]]),"DNF",CONCATENATE(RANK(rounds_cum_time[[#This Row],[21]],rounds_cum_time[21],1),"."))</f>
        <v>95.</v>
      </c>
      <c r="AE96" s="130" t="str">
        <f>IF(ISBLANK(laps_times[[#This Row],[22]]),"DNF",CONCATENATE(RANK(rounds_cum_time[[#This Row],[22]],rounds_cum_time[22],1),"."))</f>
        <v>95.</v>
      </c>
      <c r="AF96" s="130" t="str">
        <f>IF(ISBLANK(laps_times[[#This Row],[23]]),"DNF",CONCATENATE(RANK(rounds_cum_time[[#This Row],[23]],rounds_cum_time[23],1),"."))</f>
        <v>95.</v>
      </c>
      <c r="AG96" s="130" t="str">
        <f>IF(ISBLANK(laps_times[[#This Row],[24]]),"DNF",CONCATENATE(RANK(rounds_cum_time[[#This Row],[24]],rounds_cum_time[24],1),"."))</f>
        <v>95.</v>
      </c>
      <c r="AH96" s="130" t="str">
        <f>IF(ISBLANK(laps_times[[#This Row],[25]]),"DNF",CONCATENATE(RANK(rounds_cum_time[[#This Row],[25]],rounds_cum_time[25],1),"."))</f>
        <v>97.</v>
      </c>
      <c r="AI96" s="130" t="str">
        <f>IF(ISBLANK(laps_times[[#This Row],[26]]),"DNF",CONCATENATE(RANK(rounds_cum_time[[#This Row],[26]],rounds_cum_time[26],1),"."))</f>
        <v>97.</v>
      </c>
      <c r="AJ96" s="130" t="str">
        <f>IF(ISBLANK(laps_times[[#This Row],[27]]),"DNF",CONCATENATE(RANK(rounds_cum_time[[#This Row],[27]],rounds_cum_time[27],1),"."))</f>
        <v>97.</v>
      </c>
      <c r="AK96" s="130" t="str">
        <f>IF(ISBLANK(laps_times[[#This Row],[28]]),"DNF",CONCATENATE(RANK(rounds_cum_time[[#This Row],[28]],rounds_cum_time[28],1),"."))</f>
        <v>97.</v>
      </c>
      <c r="AL96" s="130" t="str">
        <f>IF(ISBLANK(laps_times[[#This Row],[29]]),"DNF",CONCATENATE(RANK(rounds_cum_time[[#This Row],[29]],rounds_cum_time[29],1),"."))</f>
        <v>97.</v>
      </c>
      <c r="AM96" s="130" t="str">
        <f>IF(ISBLANK(laps_times[[#This Row],[30]]),"DNF",CONCATENATE(RANK(rounds_cum_time[[#This Row],[30]],rounds_cum_time[30],1),"."))</f>
        <v>97.</v>
      </c>
      <c r="AN96" s="130" t="str">
        <f>IF(ISBLANK(laps_times[[#This Row],[31]]),"DNF",CONCATENATE(RANK(rounds_cum_time[[#This Row],[31]],rounds_cum_time[31],1),"."))</f>
        <v>97.</v>
      </c>
      <c r="AO96" s="130" t="str">
        <f>IF(ISBLANK(laps_times[[#This Row],[32]]),"DNF",CONCATENATE(RANK(rounds_cum_time[[#This Row],[32]],rounds_cum_time[32],1),"."))</f>
        <v>97.</v>
      </c>
      <c r="AP96" s="130" t="str">
        <f>IF(ISBLANK(laps_times[[#This Row],[33]]),"DNF",CONCATENATE(RANK(rounds_cum_time[[#This Row],[33]],rounds_cum_time[33],1),"."))</f>
        <v>97.</v>
      </c>
      <c r="AQ96" s="130" t="str">
        <f>IF(ISBLANK(laps_times[[#This Row],[34]]),"DNF",CONCATENATE(RANK(rounds_cum_time[[#This Row],[34]],rounds_cum_time[34],1),"."))</f>
        <v>97.</v>
      </c>
      <c r="AR96" s="130" t="str">
        <f>IF(ISBLANK(laps_times[[#This Row],[35]]),"DNF",CONCATENATE(RANK(rounds_cum_time[[#This Row],[35]],rounds_cum_time[35],1),"."))</f>
        <v>97.</v>
      </c>
      <c r="AS96" s="130" t="str">
        <f>IF(ISBLANK(laps_times[[#This Row],[36]]),"DNF",CONCATENATE(RANK(rounds_cum_time[[#This Row],[36]],rounds_cum_time[36],1),"."))</f>
        <v>97.</v>
      </c>
      <c r="AT96" s="130" t="str">
        <f>IF(ISBLANK(laps_times[[#This Row],[37]]),"DNF",CONCATENATE(RANK(rounds_cum_time[[#This Row],[37]],rounds_cum_time[37],1),"."))</f>
        <v>99.</v>
      </c>
      <c r="AU96" s="130" t="str">
        <f>IF(ISBLANK(laps_times[[#This Row],[38]]),"DNF",CONCATENATE(RANK(rounds_cum_time[[#This Row],[38]],rounds_cum_time[38],1),"."))</f>
        <v>100.</v>
      </c>
      <c r="AV96" s="130" t="str">
        <f>IF(ISBLANK(laps_times[[#This Row],[39]]),"DNF",CONCATENATE(RANK(rounds_cum_time[[#This Row],[39]],rounds_cum_time[39],1),"."))</f>
        <v>99.</v>
      </c>
      <c r="AW96" s="130" t="str">
        <f>IF(ISBLANK(laps_times[[#This Row],[40]]),"DNF",CONCATENATE(RANK(rounds_cum_time[[#This Row],[40]],rounds_cum_time[40],1),"."))</f>
        <v>98.</v>
      </c>
      <c r="AX96" s="130" t="str">
        <f>IF(ISBLANK(laps_times[[#This Row],[41]]),"DNF",CONCATENATE(RANK(rounds_cum_time[[#This Row],[41]],rounds_cum_time[41],1),"."))</f>
        <v>98.</v>
      </c>
      <c r="AY96" s="130" t="str">
        <f>IF(ISBLANK(laps_times[[#This Row],[42]]),"DNF",CONCATENATE(RANK(rounds_cum_time[[#This Row],[42]],rounds_cum_time[42],1),"."))</f>
        <v>98.</v>
      </c>
      <c r="AZ96" s="130" t="str">
        <f>IF(ISBLANK(laps_times[[#This Row],[43]]),"DNF",CONCATENATE(RANK(rounds_cum_time[[#This Row],[43]],rounds_cum_time[43],1),"."))</f>
        <v>97.</v>
      </c>
      <c r="BA96" s="130" t="str">
        <f>IF(ISBLANK(laps_times[[#This Row],[44]]),"DNF",CONCATENATE(RANK(rounds_cum_time[[#This Row],[44]],rounds_cum_time[44],1),"."))</f>
        <v>96.</v>
      </c>
      <c r="BB96" s="130" t="str">
        <f>IF(ISBLANK(laps_times[[#This Row],[45]]),"DNF",CONCATENATE(RANK(rounds_cum_time[[#This Row],[45]],rounds_cum_time[45],1),"."))</f>
        <v>96.</v>
      </c>
      <c r="BC96" s="130" t="str">
        <f>IF(ISBLANK(laps_times[[#This Row],[46]]),"DNF",CONCATENATE(RANK(rounds_cum_time[[#This Row],[46]],rounds_cum_time[46],1),"."))</f>
        <v>96.</v>
      </c>
      <c r="BD96" s="130" t="str">
        <f>IF(ISBLANK(laps_times[[#This Row],[47]]),"DNF",CONCATENATE(RANK(rounds_cum_time[[#This Row],[47]],rounds_cum_time[47],1),"."))</f>
        <v>96.</v>
      </c>
      <c r="BE96" s="130" t="str">
        <f>IF(ISBLANK(laps_times[[#This Row],[48]]),"DNF",CONCATENATE(RANK(rounds_cum_time[[#This Row],[48]],rounds_cum_time[48],1),"."))</f>
        <v>96.</v>
      </c>
      <c r="BF96" s="130" t="str">
        <f>IF(ISBLANK(laps_times[[#This Row],[49]]),"DNF",CONCATENATE(RANK(rounds_cum_time[[#This Row],[49]],rounds_cum_time[49],1),"."))</f>
        <v>96.</v>
      </c>
      <c r="BG96" s="130" t="str">
        <f>IF(ISBLANK(laps_times[[#This Row],[50]]),"DNF",CONCATENATE(RANK(rounds_cum_time[[#This Row],[50]],rounds_cum_time[50],1),"."))</f>
        <v>96.</v>
      </c>
      <c r="BH96" s="130" t="str">
        <f>IF(ISBLANK(laps_times[[#This Row],[51]]),"DNF",CONCATENATE(RANK(rounds_cum_time[[#This Row],[51]],rounds_cum_time[51],1),"."))</f>
        <v>96.</v>
      </c>
      <c r="BI96" s="130" t="str">
        <f>IF(ISBLANK(laps_times[[#This Row],[52]]),"DNF",CONCATENATE(RANK(rounds_cum_time[[#This Row],[52]],rounds_cum_time[52],1),"."))</f>
        <v>95.</v>
      </c>
      <c r="BJ96" s="130" t="str">
        <f>IF(ISBLANK(laps_times[[#This Row],[53]]),"DNF",CONCATENATE(RANK(rounds_cum_time[[#This Row],[53]],rounds_cum_time[53],1),"."))</f>
        <v>95.</v>
      </c>
      <c r="BK96" s="130" t="str">
        <f>IF(ISBLANK(laps_times[[#This Row],[54]]),"DNF",CONCATENATE(RANK(rounds_cum_time[[#This Row],[54]],rounds_cum_time[54],1),"."))</f>
        <v>94.</v>
      </c>
      <c r="BL96" s="130" t="str">
        <f>IF(ISBLANK(laps_times[[#This Row],[55]]),"DNF",CONCATENATE(RANK(rounds_cum_time[[#This Row],[55]],rounds_cum_time[55],1),"."))</f>
        <v>94.</v>
      </c>
      <c r="BM96" s="130" t="str">
        <f>IF(ISBLANK(laps_times[[#This Row],[56]]),"DNF",CONCATENATE(RANK(rounds_cum_time[[#This Row],[56]],rounds_cum_time[56],1),"."))</f>
        <v>94.</v>
      </c>
      <c r="BN96" s="130" t="str">
        <f>IF(ISBLANK(laps_times[[#This Row],[57]]),"DNF",CONCATENATE(RANK(rounds_cum_time[[#This Row],[57]],rounds_cum_time[57],1),"."))</f>
        <v>94.</v>
      </c>
      <c r="BO96" s="130" t="str">
        <f>IF(ISBLANK(laps_times[[#This Row],[58]]),"DNF",CONCATENATE(RANK(rounds_cum_time[[#This Row],[58]],rounds_cum_time[58],1),"."))</f>
        <v>93.</v>
      </c>
      <c r="BP96" s="130" t="str">
        <f>IF(ISBLANK(laps_times[[#This Row],[59]]),"DNF",CONCATENATE(RANK(rounds_cum_time[[#This Row],[59]],rounds_cum_time[59],1),"."))</f>
        <v>95.</v>
      </c>
      <c r="BQ96" s="130" t="str">
        <f>IF(ISBLANK(laps_times[[#This Row],[60]]),"DNF",CONCATENATE(RANK(rounds_cum_time[[#This Row],[60]],rounds_cum_time[60],1),"."))</f>
        <v>94.</v>
      </c>
      <c r="BR96" s="130" t="str">
        <f>IF(ISBLANK(laps_times[[#This Row],[61]]),"DNF",CONCATENATE(RANK(rounds_cum_time[[#This Row],[61]],rounds_cum_time[61],1),"."))</f>
        <v>94.</v>
      </c>
      <c r="BS96" s="130" t="str">
        <f>IF(ISBLANK(laps_times[[#This Row],[62]]),"DNF",CONCATENATE(RANK(rounds_cum_time[[#This Row],[62]],rounds_cum_time[62],1),"."))</f>
        <v>93.</v>
      </c>
      <c r="BT96" s="131" t="str">
        <f>IF(ISBLANK(laps_times[[#This Row],[63]]),"DNF",CONCATENATE(RANK(rounds_cum_time[[#This Row],[63]],rounds_cum_time[63],1),"."))</f>
        <v>93.</v>
      </c>
      <c r="BU96" s="131" t="str">
        <f>IF(ISBLANK(laps_times[[#This Row],[64]]),"DNF",CONCATENATE(RANK(rounds_cum_time[[#This Row],[64]],rounds_cum_time[64],1),"."))</f>
        <v>93.</v>
      </c>
    </row>
    <row r="97" spans="2:73" x14ac:dyDescent="0.2">
      <c r="B97" s="124">
        <f>laps_times[[#This Row],[poř]]</f>
        <v>94</v>
      </c>
      <c r="C97" s="129">
        <f>laps_times[[#This Row],[s.č.]]</f>
        <v>46</v>
      </c>
      <c r="D97" s="125" t="str">
        <f>laps_times[[#This Row],[jméno]]</f>
        <v>Keiler Bernhard</v>
      </c>
      <c r="E97" s="126">
        <f>laps_times[[#This Row],[roč]]</f>
        <v>1958</v>
      </c>
      <c r="F97" s="126" t="str">
        <f>laps_times[[#This Row],[kat]]</f>
        <v>M50</v>
      </c>
      <c r="G97" s="126">
        <f>laps_times[[#This Row],[poř_kat]]</f>
        <v>23</v>
      </c>
      <c r="H97" s="125" t="str">
        <f>IF(ISBLANK(laps_times[[#This Row],[klub]]),"-",laps_times[[#This Row],[klub]])</f>
        <v>100 Marathonclub Austria</v>
      </c>
      <c r="I97" s="161">
        <f>laps_times[[#This Row],[celk. čas]]</f>
        <v>0.18819212962962961</v>
      </c>
      <c r="J97" s="130" t="str">
        <f>IF(ISBLANK(laps_times[[#This Row],[1]]),"DNF",CONCATENATE(RANK(rounds_cum_time[[#This Row],[1]],rounds_cum_time[1],1),"."))</f>
        <v>100.</v>
      </c>
      <c r="K97" s="130" t="str">
        <f>IF(ISBLANK(laps_times[[#This Row],[2]]),"DNF",CONCATENATE(RANK(rounds_cum_time[[#This Row],[2]],rounds_cum_time[2],1),"."))</f>
        <v>102.</v>
      </c>
      <c r="L97" s="130" t="str">
        <f>IF(ISBLANK(laps_times[[#This Row],[3]]),"DNF",CONCATENATE(RANK(rounds_cum_time[[#This Row],[3]],rounds_cum_time[3],1),"."))</f>
        <v>102.</v>
      </c>
      <c r="M97" s="130" t="str">
        <f>IF(ISBLANK(laps_times[[#This Row],[4]]),"DNF",CONCATENATE(RANK(rounds_cum_time[[#This Row],[4]],rounds_cum_time[4],1),"."))</f>
        <v>101.</v>
      </c>
      <c r="N97" s="130" t="str">
        <f>IF(ISBLANK(laps_times[[#This Row],[5]]),"DNF",CONCATENATE(RANK(rounds_cum_time[[#This Row],[5]],rounds_cum_time[5],1),"."))</f>
        <v>101.</v>
      </c>
      <c r="O97" s="130" t="str">
        <f>IF(ISBLANK(laps_times[[#This Row],[6]]),"DNF",CONCATENATE(RANK(rounds_cum_time[[#This Row],[6]],rounds_cum_time[6],1),"."))</f>
        <v>102.</v>
      </c>
      <c r="P97" s="130" t="str">
        <f>IF(ISBLANK(laps_times[[#This Row],[7]]),"DNF",CONCATENATE(RANK(rounds_cum_time[[#This Row],[7]],rounds_cum_time[7],1),"."))</f>
        <v>101.</v>
      </c>
      <c r="Q97" s="130" t="str">
        <f>IF(ISBLANK(laps_times[[#This Row],[8]]),"DNF",CONCATENATE(RANK(rounds_cum_time[[#This Row],[8]],rounds_cum_time[8],1),"."))</f>
        <v>99.</v>
      </c>
      <c r="R97" s="130" t="str">
        <f>IF(ISBLANK(laps_times[[#This Row],[9]]),"DNF",CONCATENATE(RANK(rounds_cum_time[[#This Row],[9]],rounds_cum_time[9],1),"."))</f>
        <v>100.</v>
      </c>
      <c r="S97" s="130" t="str">
        <f>IF(ISBLANK(laps_times[[#This Row],[10]]),"DNF",CONCATENATE(RANK(rounds_cum_time[[#This Row],[10]],rounds_cum_time[10],1),"."))</f>
        <v>100.</v>
      </c>
      <c r="T97" s="130" t="str">
        <f>IF(ISBLANK(laps_times[[#This Row],[11]]),"DNF",CONCATENATE(RANK(rounds_cum_time[[#This Row],[11]],rounds_cum_time[11],1),"."))</f>
        <v>99.</v>
      </c>
      <c r="U97" s="130" t="str">
        <f>IF(ISBLANK(laps_times[[#This Row],[12]]),"DNF",CONCATENATE(RANK(rounds_cum_time[[#This Row],[12]],rounds_cum_time[12],1),"."))</f>
        <v>99.</v>
      </c>
      <c r="V97" s="130" t="str">
        <f>IF(ISBLANK(laps_times[[#This Row],[13]]),"DNF",CONCATENATE(RANK(rounds_cum_time[[#This Row],[13]],rounds_cum_time[13],1),"."))</f>
        <v>99.</v>
      </c>
      <c r="W97" s="130" t="str">
        <f>IF(ISBLANK(laps_times[[#This Row],[14]]),"DNF",CONCATENATE(RANK(rounds_cum_time[[#This Row],[14]],rounds_cum_time[14],1),"."))</f>
        <v>99.</v>
      </c>
      <c r="X97" s="130" t="str">
        <f>IF(ISBLANK(laps_times[[#This Row],[15]]),"DNF",CONCATENATE(RANK(rounds_cum_time[[#This Row],[15]],rounds_cum_time[15],1),"."))</f>
        <v>99.</v>
      </c>
      <c r="Y97" s="130" t="str">
        <f>IF(ISBLANK(laps_times[[#This Row],[16]]),"DNF",CONCATENATE(RANK(rounds_cum_time[[#This Row],[16]],rounds_cum_time[16],1),"."))</f>
        <v>99.</v>
      </c>
      <c r="Z97" s="130" t="str">
        <f>IF(ISBLANK(laps_times[[#This Row],[17]]),"DNF",CONCATENATE(RANK(rounds_cum_time[[#This Row],[17]],rounds_cum_time[17],1),"."))</f>
        <v>99.</v>
      </c>
      <c r="AA97" s="130" t="str">
        <f>IF(ISBLANK(laps_times[[#This Row],[18]]),"DNF",CONCATENATE(RANK(rounds_cum_time[[#This Row],[18]],rounds_cum_time[18],1),"."))</f>
        <v>99.</v>
      </c>
      <c r="AB97" s="130" t="str">
        <f>IF(ISBLANK(laps_times[[#This Row],[19]]),"DNF",CONCATENATE(RANK(rounds_cum_time[[#This Row],[19]],rounds_cum_time[19],1),"."))</f>
        <v>99.</v>
      </c>
      <c r="AC97" s="130" t="str">
        <f>IF(ISBLANK(laps_times[[#This Row],[20]]),"DNF",CONCATENATE(RANK(rounds_cum_time[[#This Row],[20]],rounds_cum_time[20],1),"."))</f>
        <v>99.</v>
      </c>
      <c r="AD97" s="130" t="str">
        <f>IF(ISBLANK(laps_times[[#This Row],[21]]),"DNF",CONCATENATE(RANK(rounds_cum_time[[#This Row],[21]],rounds_cum_time[21],1),"."))</f>
        <v>99.</v>
      </c>
      <c r="AE97" s="130" t="str">
        <f>IF(ISBLANK(laps_times[[#This Row],[22]]),"DNF",CONCATENATE(RANK(rounds_cum_time[[#This Row],[22]],rounds_cum_time[22],1),"."))</f>
        <v>99.</v>
      </c>
      <c r="AF97" s="130" t="str">
        <f>IF(ISBLANK(laps_times[[#This Row],[23]]),"DNF",CONCATENATE(RANK(rounds_cum_time[[#This Row],[23]],rounds_cum_time[23],1),"."))</f>
        <v>99.</v>
      </c>
      <c r="AG97" s="130" t="str">
        <f>IF(ISBLANK(laps_times[[#This Row],[24]]),"DNF",CONCATENATE(RANK(rounds_cum_time[[#This Row],[24]],rounds_cum_time[24],1),"."))</f>
        <v>99.</v>
      </c>
      <c r="AH97" s="130" t="str">
        <f>IF(ISBLANK(laps_times[[#This Row],[25]]),"DNF",CONCATENATE(RANK(rounds_cum_time[[#This Row],[25]],rounds_cum_time[25],1),"."))</f>
        <v>99.</v>
      </c>
      <c r="AI97" s="130" t="str">
        <f>IF(ISBLANK(laps_times[[#This Row],[26]]),"DNF",CONCATENATE(RANK(rounds_cum_time[[#This Row],[26]],rounds_cum_time[26],1),"."))</f>
        <v>99.</v>
      </c>
      <c r="AJ97" s="130" t="str">
        <f>IF(ISBLANK(laps_times[[#This Row],[27]]),"DNF",CONCATENATE(RANK(rounds_cum_time[[#This Row],[27]],rounds_cum_time[27],1),"."))</f>
        <v>99.</v>
      </c>
      <c r="AK97" s="130" t="str">
        <f>IF(ISBLANK(laps_times[[#This Row],[28]]),"DNF",CONCATENATE(RANK(rounds_cum_time[[#This Row],[28]],rounds_cum_time[28],1),"."))</f>
        <v>99.</v>
      </c>
      <c r="AL97" s="130" t="str">
        <f>IF(ISBLANK(laps_times[[#This Row],[29]]),"DNF",CONCATENATE(RANK(rounds_cum_time[[#This Row],[29]],rounds_cum_time[29],1),"."))</f>
        <v>100.</v>
      </c>
      <c r="AM97" s="130" t="str">
        <f>IF(ISBLANK(laps_times[[#This Row],[30]]),"DNF",CONCATENATE(RANK(rounds_cum_time[[#This Row],[30]],rounds_cum_time[30],1),"."))</f>
        <v>100.</v>
      </c>
      <c r="AN97" s="130" t="str">
        <f>IF(ISBLANK(laps_times[[#This Row],[31]]),"DNF",CONCATENATE(RANK(rounds_cum_time[[#This Row],[31]],rounds_cum_time[31],1),"."))</f>
        <v>100.</v>
      </c>
      <c r="AO97" s="130" t="str">
        <f>IF(ISBLANK(laps_times[[#This Row],[32]]),"DNF",CONCATENATE(RANK(rounds_cum_time[[#This Row],[32]],rounds_cum_time[32],1),"."))</f>
        <v>101.</v>
      </c>
      <c r="AP97" s="130" t="str">
        <f>IF(ISBLANK(laps_times[[#This Row],[33]]),"DNF",CONCATENATE(RANK(rounds_cum_time[[#This Row],[33]],rounds_cum_time[33],1),"."))</f>
        <v>101.</v>
      </c>
      <c r="AQ97" s="130" t="str">
        <f>IF(ISBLANK(laps_times[[#This Row],[34]]),"DNF",CONCATENATE(RANK(rounds_cum_time[[#This Row],[34]],rounds_cum_time[34],1),"."))</f>
        <v>101.</v>
      </c>
      <c r="AR97" s="130" t="str">
        <f>IF(ISBLANK(laps_times[[#This Row],[35]]),"DNF",CONCATENATE(RANK(rounds_cum_time[[#This Row],[35]],rounds_cum_time[35],1),"."))</f>
        <v>101.</v>
      </c>
      <c r="AS97" s="130" t="str">
        <f>IF(ISBLANK(laps_times[[#This Row],[36]]),"DNF",CONCATENATE(RANK(rounds_cum_time[[#This Row],[36]],rounds_cum_time[36],1),"."))</f>
        <v>101.</v>
      </c>
      <c r="AT97" s="130" t="str">
        <f>IF(ISBLANK(laps_times[[#This Row],[37]]),"DNF",CONCATENATE(RANK(rounds_cum_time[[#This Row],[37]],rounds_cum_time[37],1),"."))</f>
        <v>101.</v>
      </c>
      <c r="AU97" s="130" t="str">
        <f>IF(ISBLANK(laps_times[[#This Row],[38]]),"DNF",CONCATENATE(RANK(rounds_cum_time[[#This Row],[38]],rounds_cum_time[38],1),"."))</f>
        <v>99.</v>
      </c>
      <c r="AV97" s="130" t="str">
        <f>IF(ISBLANK(laps_times[[#This Row],[39]]),"DNF",CONCATENATE(RANK(rounds_cum_time[[#This Row],[39]],rounds_cum_time[39],1),"."))</f>
        <v>98.</v>
      </c>
      <c r="AW97" s="130" t="str">
        <f>IF(ISBLANK(laps_times[[#This Row],[40]]),"DNF",CONCATENATE(RANK(rounds_cum_time[[#This Row],[40]],rounds_cum_time[40],1),"."))</f>
        <v>99.</v>
      </c>
      <c r="AX97" s="130" t="str">
        <f>IF(ISBLANK(laps_times[[#This Row],[41]]),"DNF",CONCATENATE(RANK(rounds_cum_time[[#This Row],[41]],rounds_cum_time[41],1),"."))</f>
        <v>99.</v>
      </c>
      <c r="AY97" s="130" t="str">
        <f>IF(ISBLANK(laps_times[[#This Row],[42]]),"DNF",CONCATENATE(RANK(rounds_cum_time[[#This Row],[42]],rounds_cum_time[42],1),"."))</f>
        <v>99.</v>
      </c>
      <c r="AZ97" s="130" t="str">
        <f>IF(ISBLANK(laps_times[[#This Row],[43]]),"DNF",CONCATENATE(RANK(rounds_cum_time[[#This Row],[43]],rounds_cum_time[43],1),"."))</f>
        <v>98.</v>
      </c>
      <c r="BA97" s="130" t="str">
        <f>IF(ISBLANK(laps_times[[#This Row],[44]]),"DNF",CONCATENATE(RANK(rounds_cum_time[[#This Row],[44]],rounds_cum_time[44],1),"."))</f>
        <v>98.</v>
      </c>
      <c r="BB97" s="130" t="str">
        <f>IF(ISBLANK(laps_times[[#This Row],[45]]),"DNF",CONCATENATE(RANK(rounds_cum_time[[#This Row],[45]],rounds_cum_time[45],1),"."))</f>
        <v>97.</v>
      </c>
      <c r="BC97" s="130" t="str">
        <f>IF(ISBLANK(laps_times[[#This Row],[46]]),"DNF",CONCATENATE(RANK(rounds_cum_time[[#This Row],[46]],rounds_cum_time[46],1),"."))</f>
        <v>97.</v>
      </c>
      <c r="BD97" s="130" t="str">
        <f>IF(ISBLANK(laps_times[[#This Row],[47]]),"DNF",CONCATENATE(RANK(rounds_cum_time[[#This Row],[47]],rounds_cum_time[47],1),"."))</f>
        <v>95.</v>
      </c>
      <c r="BE97" s="130" t="str">
        <f>IF(ISBLANK(laps_times[[#This Row],[48]]),"DNF",CONCATENATE(RANK(rounds_cum_time[[#This Row],[48]],rounds_cum_time[48],1),"."))</f>
        <v>95.</v>
      </c>
      <c r="BF97" s="130" t="str">
        <f>IF(ISBLANK(laps_times[[#This Row],[49]]),"DNF",CONCATENATE(RANK(rounds_cum_time[[#This Row],[49]],rounds_cum_time[49],1),"."))</f>
        <v>95.</v>
      </c>
      <c r="BG97" s="130" t="str">
        <f>IF(ISBLANK(laps_times[[#This Row],[50]]),"DNF",CONCATENATE(RANK(rounds_cum_time[[#This Row],[50]],rounds_cum_time[50],1),"."))</f>
        <v>95.</v>
      </c>
      <c r="BH97" s="130" t="str">
        <f>IF(ISBLANK(laps_times[[#This Row],[51]]),"DNF",CONCATENATE(RANK(rounds_cum_time[[#This Row],[51]],rounds_cum_time[51],1),"."))</f>
        <v>95.</v>
      </c>
      <c r="BI97" s="130" t="str">
        <f>IF(ISBLANK(laps_times[[#This Row],[52]]),"DNF",CONCATENATE(RANK(rounds_cum_time[[#This Row],[52]],rounds_cum_time[52],1),"."))</f>
        <v>94.</v>
      </c>
      <c r="BJ97" s="130" t="str">
        <f>IF(ISBLANK(laps_times[[#This Row],[53]]),"DNF",CONCATENATE(RANK(rounds_cum_time[[#This Row],[53]],rounds_cum_time[53],1),"."))</f>
        <v>94.</v>
      </c>
      <c r="BK97" s="130" t="str">
        <f>IF(ISBLANK(laps_times[[#This Row],[54]]),"DNF",CONCATENATE(RANK(rounds_cum_time[[#This Row],[54]],rounds_cum_time[54],1),"."))</f>
        <v>95.</v>
      </c>
      <c r="BL97" s="130" t="str">
        <f>IF(ISBLANK(laps_times[[#This Row],[55]]),"DNF",CONCATENATE(RANK(rounds_cum_time[[#This Row],[55]],rounds_cum_time[55],1),"."))</f>
        <v>95.</v>
      </c>
      <c r="BM97" s="130" t="str">
        <f>IF(ISBLANK(laps_times[[#This Row],[56]]),"DNF",CONCATENATE(RANK(rounds_cum_time[[#This Row],[56]],rounds_cum_time[56],1),"."))</f>
        <v>95.</v>
      </c>
      <c r="BN97" s="130" t="str">
        <f>IF(ISBLANK(laps_times[[#This Row],[57]]),"DNF",CONCATENATE(RANK(rounds_cum_time[[#This Row],[57]],rounds_cum_time[57],1),"."))</f>
        <v>95.</v>
      </c>
      <c r="BO97" s="130" t="str">
        <f>IF(ISBLANK(laps_times[[#This Row],[58]]),"DNF",CONCATENATE(RANK(rounds_cum_time[[#This Row],[58]],rounds_cum_time[58],1),"."))</f>
        <v>95.</v>
      </c>
      <c r="BP97" s="130" t="str">
        <f>IF(ISBLANK(laps_times[[#This Row],[59]]),"DNF",CONCATENATE(RANK(rounds_cum_time[[#This Row],[59]],rounds_cum_time[59],1),"."))</f>
        <v>93.</v>
      </c>
      <c r="BQ97" s="130" t="str">
        <f>IF(ISBLANK(laps_times[[#This Row],[60]]),"DNF",CONCATENATE(RANK(rounds_cum_time[[#This Row],[60]],rounds_cum_time[60],1),"."))</f>
        <v>93.</v>
      </c>
      <c r="BR97" s="130" t="str">
        <f>IF(ISBLANK(laps_times[[#This Row],[61]]),"DNF",CONCATENATE(RANK(rounds_cum_time[[#This Row],[61]],rounds_cum_time[61],1),"."))</f>
        <v>93.</v>
      </c>
      <c r="BS97" s="130" t="str">
        <f>IF(ISBLANK(laps_times[[#This Row],[62]]),"DNF",CONCATENATE(RANK(rounds_cum_time[[#This Row],[62]],rounds_cum_time[62],1),"."))</f>
        <v>94.</v>
      </c>
      <c r="BT97" s="131" t="str">
        <f>IF(ISBLANK(laps_times[[#This Row],[63]]),"DNF",CONCATENATE(RANK(rounds_cum_time[[#This Row],[63]],rounds_cum_time[63],1),"."))</f>
        <v>94.</v>
      </c>
      <c r="BU97" s="131" t="str">
        <f>IF(ISBLANK(laps_times[[#This Row],[64]]),"DNF",CONCATENATE(RANK(rounds_cum_time[[#This Row],[64]],rounds_cum_time[64],1),"."))</f>
        <v>94.</v>
      </c>
    </row>
    <row r="98" spans="2:73" x14ac:dyDescent="0.2">
      <c r="B98" s="124">
        <f>laps_times[[#This Row],[poř]]</f>
        <v>95</v>
      </c>
      <c r="C98" s="129">
        <f>laps_times[[#This Row],[s.č.]]</f>
        <v>120</v>
      </c>
      <c r="D98" s="125" t="str">
        <f>laps_times[[#This Row],[jméno]]</f>
        <v>Svoboda Václav</v>
      </c>
      <c r="E98" s="126">
        <f>laps_times[[#This Row],[roč]]</f>
        <v>1949</v>
      </c>
      <c r="F98" s="126" t="str">
        <f>laps_times[[#This Row],[kat]]</f>
        <v>M60</v>
      </c>
      <c r="G98" s="126">
        <f>laps_times[[#This Row],[poř_kat]]</f>
        <v>7</v>
      </c>
      <c r="H98" s="125" t="str">
        <f>IF(ISBLANK(laps_times[[#This Row],[klub]]),"-",laps_times[[#This Row],[klub]])</f>
        <v>JKM Č.Budějovice</v>
      </c>
      <c r="I98" s="161">
        <f>laps_times[[#This Row],[celk. čas]]</f>
        <v>0.19003241898148149</v>
      </c>
      <c r="J98" s="130" t="str">
        <f>IF(ISBLANK(laps_times[[#This Row],[1]]),"DNF",CONCATENATE(RANK(rounds_cum_time[[#This Row],[1]],rounds_cum_time[1],1),"."))</f>
        <v>53.</v>
      </c>
      <c r="K98" s="130" t="str">
        <f>IF(ISBLANK(laps_times[[#This Row],[2]]),"DNF",CONCATENATE(RANK(rounds_cum_time[[#This Row],[2]],rounds_cum_time[2],1),"."))</f>
        <v>56.</v>
      </c>
      <c r="L98" s="130" t="str">
        <f>IF(ISBLANK(laps_times[[#This Row],[3]]),"DNF",CONCATENATE(RANK(rounds_cum_time[[#This Row],[3]],rounds_cum_time[3],1),"."))</f>
        <v>57.</v>
      </c>
      <c r="M98" s="130" t="str">
        <f>IF(ISBLANK(laps_times[[#This Row],[4]]),"DNF",CONCATENATE(RANK(rounds_cum_time[[#This Row],[4]],rounds_cum_time[4],1),"."))</f>
        <v>58.</v>
      </c>
      <c r="N98" s="130" t="str">
        <f>IF(ISBLANK(laps_times[[#This Row],[5]]),"DNF",CONCATENATE(RANK(rounds_cum_time[[#This Row],[5]],rounds_cum_time[5],1),"."))</f>
        <v>59.</v>
      </c>
      <c r="O98" s="130" t="str">
        <f>IF(ISBLANK(laps_times[[#This Row],[6]]),"DNF",CONCATENATE(RANK(rounds_cum_time[[#This Row],[6]],rounds_cum_time[6],1),"."))</f>
        <v>63.</v>
      </c>
      <c r="P98" s="130" t="str">
        <f>IF(ISBLANK(laps_times[[#This Row],[7]]),"DNF",CONCATENATE(RANK(rounds_cum_time[[#This Row],[7]],rounds_cum_time[7],1),"."))</f>
        <v>63.</v>
      </c>
      <c r="Q98" s="130" t="str">
        <f>IF(ISBLANK(laps_times[[#This Row],[8]]),"DNF",CONCATENATE(RANK(rounds_cum_time[[#This Row],[8]],rounds_cum_time[8],1),"."))</f>
        <v>64.</v>
      </c>
      <c r="R98" s="130" t="str">
        <f>IF(ISBLANK(laps_times[[#This Row],[9]]),"DNF",CONCATENATE(RANK(rounds_cum_time[[#This Row],[9]],rounds_cum_time[9],1),"."))</f>
        <v>64.</v>
      </c>
      <c r="S98" s="130" t="str">
        <f>IF(ISBLANK(laps_times[[#This Row],[10]]),"DNF",CONCATENATE(RANK(rounds_cum_time[[#This Row],[10]],rounds_cum_time[10],1),"."))</f>
        <v>64.</v>
      </c>
      <c r="T98" s="130" t="str">
        <f>IF(ISBLANK(laps_times[[#This Row],[11]]),"DNF",CONCATENATE(RANK(rounds_cum_time[[#This Row],[11]],rounds_cum_time[11],1),"."))</f>
        <v>63.</v>
      </c>
      <c r="U98" s="130" t="str">
        <f>IF(ISBLANK(laps_times[[#This Row],[12]]),"DNF",CONCATENATE(RANK(rounds_cum_time[[#This Row],[12]],rounds_cum_time[12],1),"."))</f>
        <v>60.</v>
      </c>
      <c r="V98" s="130" t="str">
        <f>IF(ISBLANK(laps_times[[#This Row],[13]]),"DNF",CONCATENATE(RANK(rounds_cum_time[[#This Row],[13]],rounds_cum_time[13],1),"."))</f>
        <v>59.</v>
      </c>
      <c r="W98" s="130" t="str">
        <f>IF(ISBLANK(laps_times[[#This Row],[14]]),"DNF",CONCATENATE(RANK(rounds_cum_time[[#This Row],[14]],rounds_cum_time[14],1),"."))</f>
        <v>59.</v>
      </c>
      <c r="X98" s="130" t="str">
        <f>IF(ISBLANK(laps_times[[#This Row],[15]]),"DNF",CONCATENATE(RANK(rounds_cum_time[[#This Row],[15]],rounds_cum_time[15],1),"."))</f>
        <v>58.</v>
      </c>
      <c r="Y98" s="130" t="str">
        <f>IF(ISBLANK(laps_times[[#This Row],[16]]),"DNF",CONCATENATE(RANK(rounds_cum_time[[#This Row],[16]],rounds_cum_time[16],1),"."))</f>
        <v>59.</v>
      </c>
      <c r="Z98" s="130" t="str">
        <f>IF(ISBLANK(laps_times[[#This Row],[17]]),"DNF",CONCATENATE(RANK(rounds_cum_time[[#This Row],[17]],rounds_cum_time[17],1),"."))</f>
        <v>59.</v>
      </c>
      <c r="AA98" s="130" t="str">
        <f>IF(ISBLANK(laps_times[[#This Row],[18]]),"DNF",CONCATENATE(RANK(rounds_cum_time[[#This Row],[18]],rounds_cum_time[18],1),"."))</f>
        <v>60.</v>
      </c>
      <c r="AB98" s="130" t="str">
        <f>IF(ISBLANK(laps_times[[#This Row],[19]]),"DNF",CONCATENATE(RANK(rounds_cum_time[[#This Row],[19]],rounds_cum_time[19],1),"."))</f>
        <v>59.</v>
      </c>
      <c r="AC98" s="130" t="str">
        <f>IF(ISBLANK(laps_times[[#This Row],[20]]),"DNF",CONCATENATE(RANK(rounds_cum_time[[#This Row],[20]],rounds_cum_time[20],1),"."))</f>
        <v>59.</v>
      </c>
      <c r="AD98" s="130" t="str">
        <f>IF(ISBLANK(laps_times[[#This Row],[21]]),"DNF",CONCATENATE(RANK(rounds_cum_time[[#This Row],[21]],rounds_cum_time[21],1),"."))</f>
        <v>59.</v>
      </c>
      <c r="AE98" s="130" t="str">
        <f>IF(ISBLANK(laps_times[[#This Row],[22]]),"DNF",CONCATENATE(RANK(rounds_cum_time[[#This Row],[22]],rounds_cum_time[22],1),"."))</f>
        <v>59.</v>
      </c>
      <c r="AF98" s="130" t="str">
        <f>IF(ISBLANK(laps_times[[#This Row],[23]]),"DNF",CONCATENATE(RANK(rounds_cum_time[[#This Row],[23]],rounds_cum_time[23],1),"."))</f>
        <v>60.</v>
      </c>
      <c r="AG98" s="130" t="str">
        <f>IF(ISBLANK(laps_times[[#This Row],[24]]),"DNF",CONCATENATE(RANK(rounds_cum_time[[#This Row],[24]],rounds_cum_time[24],1),"."))</f>
        <v>61.</v>
      </c>
      <c r="AH98" s="130" t="str">
        <f>IF(ISBLANK(laps_times[[#This Row],[25]]),"DNF",CONCATENATE(RANK(rounds_cum_time[[#This Row],[25]],rounds_cum_time[25],1),"."))</f>
        <v>62.</v>
      </c>
      <c r="AI98" s="130" t="str">
        <f>IF(ISBLANK(laps_times[[#This Row],[26]]),"DNF",CONCATENATE(RANK(rounds_cum_time[[#This Row],[26]],rounds_cum_time[26],1),"."))</f>
        <v>63.</v>
      </c>
      <c r="AJ98" s="130" t="str">
        <f>IF(ISBLANK(laps_times[[#This Row],[27]]),"DNF",CONCATENATE(RANK(rounds_cum_time[[#This Row],[27]],rounds_cum_time[27],1),"."))</f>
        <v>64.</v>
      </c>
      <c r="AK98" s="130" t="str">
        <f>IF(ISBLANK(laps_times[[#This Row],[28]]),"DNF",CONCATENATE(RANK(rounds_cum_time[[#This Row],[28]],rounds_cum_time[28],1),"."))</f>
        <v>65.</v>
      </c>
      <c r="AL98" s="130" t="str">
        <f>IF(ISBLANK(laps_times[[#This Row],[29]]),"DNF",CONCATENATE(RANK(rounds_cum_time[[#This Row],[29]],rounds_cum_time[29],1),"."))</f>
        <v>65.</v>
      </c>
      <c r="AM98" s="130" t="str">
        <f>IF(ISBLANK(laps_times[[#This Row],[30]]),"DNF",CONCATENATE(RANK(rounds_cum_time[[#This Row],[30]],rounds_cum_time[30],1),"."))</f>
        <v>66.</v>
      </c>
      <c r="AN98" s="130" t="str">
        <f>IF(ISBLANK(laps_times[[#This Row],[31]]),"DNF",CONCATENATE(RANK(rounds_cum_time[[#This Row],[31]],rounds_cum_time[31],1),"."))</f>
        <v>68.</v>
      </c>
      <c r="AO98" s="130" t="str">
        <f>IF(ISBLANK(laps_times[[#This Row],[32]]),"DNF",CONCATENATE(RANK(rounds_cum_time[[#This Row],[32]],rounds_cum_time[32],1),"."))</f>
        <v>68.</v>
      </c>
      <c r="AP98" s="130" t="str">
        <f>IF(ISBLANK(laps_times[[#This Row],[33]]),"DNF",CONCATENATE(RANK(rounds_cum_time[[#This Row],[33]],rounds_cum_time[33],1),"."))</f>
        <v>68.</v>
      </c>
      <c r="AQ98" s="130" t="str">
        <f>IF(ISBLANK(laps_times[[#This Row],[34]]),"DNF",CONCATENATE(RANK(rounds_cum_time[[#This Row],[34]],rounds_cum_time[34],1),"."))</f>
        <v>68.</v>
      </c>
      <c r="AR98" s="130" t="str">
        <f>IF(ISBLANK(laps_times[[#This Row],[35]]),"DNF",CONCATENATE(RANK(rounds_cum_time[[#This Row],[35]],rounds_cum_time[35],1),"."))</f>
        <v>68.</v>
      </c>
      <c r="AS98" s="130" t="str">
        <f>IF(ISBLANK(laps_times[[#This Row],[36]]),"DNF",CONCATENATE(RANK(rounds_cum_time[[#This Row],[36]],rounds_cum_time[36],1),"."))</f>
        <v>68.</v>
      </c>
      <c r="AT98" s="130" t="str">
        <f>IF(ISBLANK(laps_times[[#This Row],[37]]),"DNF",CONCATENATE(RANK(rounds_cum_time[[#This Row],[37]],rounds_cum_time[37],1),"."))</f>
        <v>70.</v>
      </c>
      <c r="AU98" s="130" t="str">
        <f>IF(ISBLANK(laps_times[[#This Row],[38]]),"DNF",CONCATENATE(RANK(rounds_cum_time[[#This Row],[38]],rounds_cum_time[38],1),"."))</f>
        <v>69.</v>
      </c>
      <c r="AV98" s="130" t="str">
        <f>IF(ISBLANK(laps_times[[#This Row],[39]]),"DNF",CONCATENATE(RANK(rounds_cum_time[[#This Row],[39]],rounds_cum_time[39],1),"."))</f>
        <v>71.</v>
      </c>
      <c r="AW98" s="130" t="str">
        <f>IF(ISBLANK(laps_times[[#This Row],[40]]),"DNF",CONCATENATE(RANK(rounds_cum_time[[#This Row],[40]],rounds_cum_time[40],1),"."))</f>
        <v>72.</v>
      </c>
      <c r="AX98" s="130" t="str">
        <f>IF(ISBLANK(laps_times[[#This Row],[41]]),"DNF",CONCATENATE(RANK(rounds_cum_time[[#This Row],[41]],rounds_cum_time[41],1),"."))</f>
        <v>75.</v>
      </c>
      <c r="AY98" s="130" t="str">
        <f>IF(ISBLANK(laps_times[[#This Row],[42]]),"DNF",CONCATENATE(RANK(rounds_cum_time[[#This Row],[42]],rounds_cum_time[42],1),"."))</f>
        <v>75.</v>
      </c>
      <c r="AZ98" s="130" t="str">
        <f>IF(ISBLANK(laps_times[[#This Row],[43]]),"DNF",CONCATENATE(RANK(rounds_cum_time[[#This Row],[43]],rounds_cum_time[43],1),"."))</f>
        <v>76.</v>
      </c>
      <c r="BA98" s="130" t="str">
        <f>IF(ISBLANK(laps_times[[#This Row],[44]]),"DNF",CONCATENATE(RANK(rounds_cum_time[[#This Row],[44]],rounds_cum_time[44],1),"."))</f>
        <v>80.</v>
      </c>
      <c r="BB98" s="130" t="str">
        <f>IF(ISBLANK(laps_times[[#This Row],[45]]),"DNF",CONCATENATE(RANK(rounds_cum_time[[#This Row],[45]],rounds_cum_time[45],1),"."))</f>
        <v>81.</v>
      </c>
      <c r="BC98" s="130" t="str">
        <f>IF(ISBLANK(laps_times[[#This Row],[46]]),"DNF",CONCATENATE(RANK(rounds_cum_time[[#This Row],[46]],rounds_cum_time[46],1),"."))</f>
        <v>83.</v>
      </c>
      <c r="BD98" s="130" t="str">
        <f>IF(ISBLANK(laps_times[[#This Row],[47]]),"DNF",CONCATENATE(RANK(rounds_cum_time[[#This Row],[47]],rounds_cum_time[47],1),"."))</f>
        <v>81.</v>
      </c>
      <c r="BE98" s="130" t="str">
        <f>IF(ISBLANK(laps_times[[#This Row],[48]]),"DNF",CONCATENATE(RANK(rounds_cum_time[[#This Row],[48]],rounds_cum_time[48],1),"."))</f>
        <v>82.</v>
      </c>
      <c r="BF98" s="130" t="str">
        <f>IF(ISBLANK(laps_times[[#This Row],[49]]),"DNF",CONCATENATE(RANK(rounds_cum_time[[#This Row],[49]],rounds_cum_time[49],1),"."))</f>
        <v>85.</v>
      </c>
      <c r="BG98" s="130" t="str">
        <f>IF(ISBLANK(laps_times[[#This Row],[50]]),"DNF",CONCATENATE(RANK(rounds_cum_time[[#This Row],[50]],rounds_cum_time[50],1),"."))</f>
        <v>88.</v>
      </c>
      <c r="BH98" s="130" t="str">
        <f>IF(ISBLANK(laps_times[[#This Row],[51]]),"DNF",CONCATENATE(RANK(rounds_cum_time[[#This Row],[51]],rounds_cum_time[51],1),"."))</f>
        <v>89.</v>
      </c>
      <c r="BI98" s="130" t="str">
        <f>IF(ISBLANK(laps_times[[#This Row],[52]]),"DNF",CONCATENATE(RANK(rounds_cum_time[[#This Row],[52]],rounds_cum_time[52],1),"."))</f>
        <v>91.</v>
      </c>
      <c r="BJ98" s="130" t="str">
        <f>IF(ISBLANK(laps_times[[#This Row],[53]]),"DNF",CONCATENATE(RANK(rounds_cum_time[[#This Row],[53]],rounds_cum_time[53],1),"."))</f>
        <v>92.</v>
      </c>
      <c r="BK98" s="130" t="str">
        <f>IF(ISBLANK(laps_times[[#This Row],[54]]),"DNF",CONCATENATE(RANK(rounds_cum_time[[#This Row],[54]],rounds_cum_time[54],1),"."))</f>
        <v>92.</v>
      </c>
      <c r="BL98" s="130" t="str">
        <f>IF(ISBLANK(laps_times[[#This Row],[55]]),"DNF",CONCATENATE(RANK(rounds_cum_time[[#This Row],[55]],rounds_cum_time[55],1),"."))</f>
        <v>92.</v>
      </c>
      <c r="BM98" s="130" t="str">
        <f>IF(ISBLANK(laps_times[[#This Row],[56]]),"DNF",CONCATENATE(RANK(rounds_cum_time[[#This Row],[56]],rounds_cum_time[56],1),"."))</f>
        <v>93.</v>
      </c>
      <c r="BN98" s="130" t="str">
        <f>IF(ISBLANK(laps_times[[#This Row],[57]]),"DNF",CONCATENATE(RANK(rounds_cum_time[[#This Row],[57]],rounds_cum_time[57],1),"."))</f>
        <v>93.</v>
      </c>
      <c r="BO98" s="130" t="str">
        <f>IF(ISBLANK(laps_times[[#This Row],[58]]),"DNF",CONCATENATE(RANK(rounds_cum_time[[#This Row],[58]],rounds_cum_time[58],1),"."))</f>
        <v>94.</v>
      </c>
      <c r="BP98" s="130" t="str">
        <f>IF(ISBLANK(laps_times[[#This Row],[59]]),"DNF",CONCATENATE(RANK(rounds_cum_time[[#This Row],[59]],rounds_cum_time[59],1),"."))</f>
        <v>94.</v>
      </c>
      <c r="BQ98" s="130" t="str">
        <f>IF(ISBLANK(laps_times[[#This Row],[60]]),"DNF",CONCATENATE(RANK(rounds_cum_time[[#This Row],[60]],rounds_cum_time[60],1),"."))</f>
        <v>95.</v>
      </c>
      <c r="BR98" s="130" t="str">
        <f>IF(ISBLANK(laps_times[[#This Row],[61]]),"DNF",CONCATENATE(RANK(rounds_cum_time[[#This Row],[61]],rounds_cum_time[61],1),"."))</f>
        <v>95.</v>
      </c>
      <c r="BS98" s="130" t="str">
        <f>IF(ISBLANK(laps_times[[#This Row],[62]]),"DNF",CONCATENATE(RANK(rounds_cum_time[[#This Row],[62]],rounds_cum_time[62],1),"."))</f>
        <v>95.</v>
      </c>
      <c r="BT98" s="131" t="str">
        <f>IF(ISBLANK(laps_times[[#This Row],[63]]),"DNF",CONCATENATE(RANK(rounds_cum_time[[#This Row],[63]],rounds_cum_time[63],1),"."))</f>
        <v>95.</v>
      </c>
      <c r="BU98" s="131" t="str">
        <f>IF(ISBLANK(laps_times[[#This Row],[64]]),"DNF",CONCATENATE(RANK(rounds_cum_time[[#This Row],[64]],rounds_cum_time[64],1),"."))</f>
        <v>95.</v>
      </c>
    </row>
    <row r="99" spans="2:73" x14ac:dyDescent="0.2">
      <c r="B99" s="124">
        <f>laps_times[[#This Row],[poř]]</f>
        <v>96</v>
      </c>
      <c r="C99" s="129">
        <f>laps_times[[#This Row],[s.č.]]</f>
        <v>140</v>
      </c>
      <c r="D99" s="125" t="str">
        <f>laps_times[[#This Row],[jméno]]</f>
        <v>Vostrý Miroslav</v>
      </c>
      <c r="E99" s="126">
        <f>laps_times[[#This Row],[roč]]</f>
        <v>1977</v>
      </c>
      <c r="F99" s="126" t="str">
        <f>laps_times[[#This Row],[kat]]</f>
        <v>M40</v>
      </c>
      <c r="G99" s="126">
        <f>laps_times[[#This Row],[poř_kat]]</f>
        <v>29</v>
      </c>
      <c r="H99" s="125" t="str">
        <f>IF(ISBLANK(laps_times[[#This Row],[klub]]),"-",laps_times[[#This Row],[klub]])</f>
        <v>MK Kladno</v>
      </c>
      <c r="I99" s="161">
        <f>laps_times[[#This Row],[celk. čas]]</f>
        <v>0.19244328703703703</v>
      </c>
      <c r="J99" s="130" t="str">
        <f>IF(ISBLANK(laps_times[[#This Row],[1]]),"DNF",CONCATENATE(RANK(rounds_cum_time[[#This Row],[1]],rounds_cum_time[1],1),"."))</f>
        <v>66.</v>
      </c>
      <c r="K99" s="130" t="str">
        <f>IF(ISBLANK(laps_times[[#This Row],[2]]),"DNF",CONCATENATE(RANK(rounds_cum_time[[#This Row],[2]],rounds_cum_time[2],1),"."))</f>
        <v>58.</v>
      </c>
      <c r="L99" s="130" t="str">
        <f>IF(ISBLANK(laps_times[[#This Row],[3]]),"DNF",CONCATENATE(RANK(rounds_cum_time[[#This Row],[3]],rounds_cum_time[3],1),"."))</f>
        <v>64.</v>
      </c>
      <c r="M99" s="130" t="str">
        <f>IF(ISBLANK(laps_times[[#This Row],[4]]),"DNF",CONCATENATE(RANK(rounds_cum_time[[#This Row],[4]],rounds_cum_time[4],1),"."))</f>
        <v>70.</v>
      </c>
      <c r="N99" s="130" t="str">
        <f>IF(ISBLANK(laps_times[[#This Row],[5]]),"DNF",CONCATENATE(RANK(rounds_cum_time[[#This Row],[5]],rounds_cum_time[5],1),"."))</f>
        <v>66.</v>
      </c>
      <c r="O99" s="130" t="str">
        <f>IF(ISBLANK(laps_times[[#This Row],[6]]),"DNF",CONCATENATE(RANK(rounds_cum_time[[#This Row],[6]],rounds_cum_time[6],1),"."))</f>
        <v>64.</v>
      </c>
      <c r="P99" s="130" t="str">
        <f>IF(ISBLANK(laps_times[[#This Row],[7]]),"DNF",CONCATENATE(RANK(rounds_cum_time[[#This Row],[7]],rounds_cum_time[7],1),"."))</f>
        <v>65.</v>
      </c>
      <c r="Q99" s="130" t="str">
        <f>IF(ISBLANK(laps_times[[#This Row],[8]]),"DNF",CONCATENATE(RANK(rounds_cum_time[[#This Row],[8]],rounds_cum_time[8],1),"."))</f>
        <v>65.</v>
      </c>
      <c r="R99" s="130" t="str">
        <f>IF(ISBLANK(laps_times[[#This Row],[9]]),"DNF",CONCATENATE(RANK(rounds_cum_time[[#This Row],[9]],rounds_cum_time[9],1),"."))</f>
        <v>66.</v>
      </c>
      <c r="S99" s="130" t="str">
        <f>IF(ISBLANK(laps_times[[#This Row],[10]]),"DNF",CONCATENATE(RANK(rounds_cum_time[[#This Row],[10]],rounds_cum_time[10],1),"."))</f>
        <v>67.</v>
      </c>
      <c r="T99" s="130" t="str">
        <f>IF(ISBLANK(laps_times[[#This Row],[11]]),"DNF",CONCATENATE(RANK(rounds_cum_time[[#This Row],[11]],rounds_cum_time[11],1),"."))</f>
        <v>69.</v>
      </c>
      <c r="U99" s="130" t="str">
        <f>IF(ISBLANK(laps_times[[#This Row],[12]]),"DNF",CONCATENATE(RANK(rounds_cum_time[[#This Row],[12]],rounds_cum_time[12],1),"."))</f>
        <v>69.</v>
      </c>
      <c r="V99" s="130" t="str">
        <f>IF(ISBLANK(laps_times[[#This Row],[13]]),"DNF",CONCATENATE(RANK(rounds_cum_time[[#This Row],[13]],rounds_cum_time[13],1),"."))</f>
        <v>69.</v>
      </c>
      <c r="W99" s="130" t="str">
        <f>IF(ISBLANK(laps_times[[#This Row],[14]]),"DNF",CONCATENATE(RANK(rounds_cum_time[[#This Row],[14]],rounds_cum_time[14],1),"."))</f>
        <v>68.</v>
      </c>
      <c r="X99" s="130" t="str">
        <f>IF(ISBLANK(laps_times[[#This Row],[15]]),"DNF",CONCATENATE(RANK(rounds_cum_time[[#This Row],[15]],rounds_cum_time[15],1),"."))</f>
        <v>69.</v>
      </c>
      <c r="Y99" s="130" t="str">
        <f>IF(ISBLANK(laps_times[[#This Row],[16]]),"DNF",CONCATENATE(RANK(rounds_cum_time[[#This Row],[16]],rounds_cum_time[16],1),"."))</f>
        <v>69.</v>
      </c>
      <c r="Z99" s="130" t="str">
        <f>IF(ISBLANK(laps_times[[#This Row],[17]]),"DNF",CONCATENATE(RANK(rounds_cum_time[[#This Row],[17]],rounds_cum_time[17],1),"."))</f>
        <v>72.</v>
      </c>
      <c r="AA99" s="130" t="str">
        <f>IF(ISBLANK(laps_times[[#This Row],[18]]),"DNF",CONCATENATE(RANK(rounds_cum_time[[#This Row],[18]],rounds_cum_time[18],1),"."))</f>
        <v>75.</v>
      </c>
      <c r="AB99" s="130" t="str">
        <f>IF(ISBLANK(laps_times[[#This Row],[19]]),"DNF",CONCATENATE(RANK(rounds_cum_time[[#This Row],[19]],rounds_cum_time[19],1),"."))</f>
        <v>75.</v>
      </c>
      <c r="AC99" s="130" t="str">
        <f>IF(ISBLANK(laps_times[[#This Row],[20]]),"DNF",CONCATENATE(RANK(rounds_cum_time[[#This Row],[20]],rounds_cum_time[20],1),"."))</f>
        <v>75.</v>
      </c>
      <c r="AD99" s="130" t="str">
        <f>IF(ISBLANK(laps_times[[#This Row],[21]]),"DNF",CONCATENATE(RANK(rounds_cum_time[[#This Row],[21]],rounds_cum_time[21],1),"."))</f>
        <v>75.</v>
      </c>
      <c r="AE99" s="130" t="str">
        <f>IF(ISBLANK(laps_times[[#This Row],[22]]),"DNF",CONCATENATE(RANK(rounds_cum_time[[#This Row],[22]],rounds_cum_time[22],1),"."))</f>
        <v>76.</v>
      </c>
      <c r="AF99" s="130" t="str">
        <f>IF(ISBLANK(laps_times[[#This Row],[23]]),"DNF",CONCATENATE(RANK(rounds_cum_time[[#This Row],[23]],rounds_cum_time[23],1),"."))</f>
        <v>76.</v>
      </c>
      <c r="AG99" s="130" t="str">
        <f>IF(ISBLANK(laps_times[[#This Row],[24]]),"DNF",CONCATENATE(RANK(rounds_cum_time[[#This Row],[24]],rounds_cum_time[24],1),"."))</f>
        <v>79.</v>
      </c>
      <c r="AH99" s="130" t="str">
        <f>IF(ISBLANK(laps_times[[#This Row],[25]]),"DNF",CONCATENATE(RANK(rounds_cum_time[[#This Row],[25]],rounds_cum_time[25],1),"."))</f>
        <v>82.</v>
      </c>
      <c r="AI99" s="130" t="str">
        <f>IF(ISBLANK(laps_times[[#This Row],[26]]),"DNF",CONCATENATE(RANK(rounds_cum_time[[#This Row],[26]],rounds_cum_time[26],1),"."))</f>
        <v>82.</v>
      </c>
      <c r="AJ99" s="130" t="str">
        <f>IF(ISBLANK(laps_times[[#This Row],[27]]),"DNF",CONCATENATE(RANK(rounds_cum_time[[#This Row],[27]],rounds_cum_time[27],1),"."))</f>
        <v>82.</v>
      </c>
      <c r="AK99" s="130" t="str">
        <f>IF(ISBLANK(laps_times[[#This Row],[28]]),"DNF",CONCATENATE(RANK(rounds_cum_time[[#This Row],[28]],rounds_cum_time[28],1),"."))</f>
        <v>84.</v>
      </c>
      <c r="AL99" s="130" t="str">
        <f>IF(ISBLANK(laps_times[[#This Row],[29]]),"DNF",CONCATENATE(RANK(rounds_cum_time[[#This Row],[29]],rounds_cum_time[29],1),"."))</f>
        <v>84.</v>
      </c>
      <c r="AM99" s="130" t="str">
        <f>IF(ISBLANK(laps_times[[#This Row],[30]]),"DNF",CONCATENATE(RANK(rounds_cum_time[[#This Row],[30]],rounds_cum_time[30],1),"."))</f>
        <v>85.</v>
      </c>
      <c r="AN99" s="130" t="str">
        <f>IF(ISBLANK(laps_times[[#This Row],[31]]),"DNF",CONCATENATE(RANK(rounds_cum_time[[#This Row],[31]],rounds_cum_time[31],1),"."))</f>
        <v>85.</v>
      </c>
      <c r="AO99" s="130" t="str">
        <f>IF(ISBLANK(laps_times[[#This Row],[32]]),"DNF",CONCATENATE(RANK(rounds_cum_time[[#This Row],[32]],rounds_cum_time[32],1),"."))</f>
        <v>88.</v>
      </c>
      <c r="AP99" s="130" t="str">
        <f>IF(ISBLANK(laps_times[[#This Row],[33]]),"DNF",CONCATENATE(RANK(rounds_cum_time[[#This Row],[33]],rounds_cum_time[33],1),"."))</f>
        <v>91.</v>
      </c>
      <c r="AQ99" s="130" t="str">
        <f>IF(ISBLANK(laps_times[[#This Row],[34]]),"DNF",CONCATENATE(RANK(rounds_cum_time[[#This Row],[34]],rounds_cum_time[34],1),"."))</f>
        <v>93.</v>
      </c>
      <c r="AR99" s="130" t="str">
        <f>IF(ISBLANK(laps_times[[#This Row],[35]]),"DNF",CONCATENATE(RANK(rounds_cum_time[[#This Row],[35]],rounds_cum_time[35],1),"."))</f>
        <v>93.</v>
      </c>
      <c r="AS99" s="130" t="str">
        <f>IF(ISBLANK(laps_times[[#This Row],[36]]),"DNF",CONCATENATE(RANK(rounds_cum_time[[#This Row],[36]],rounds_cum_time[36],1),"."))</f>
        <v>96.</v>
      </c>
      <c r="AT99" s="130" t="str">
        <f>IF(ISBLANK(laps_times[[#This Row],[37]]),"DNF",CONCATENATE(RANK(rounds_cum_time[[#This Row],[37]],rounds_cum_time[37],1),"."))</f>
        <v>100.</v>
      </c>
      <c r="AU99" s="130" t="str">
        <f>IF(ISBLANK(laps_times[[#This Row],[38]]),"DNF",CONCATENATE(RANK(rounds_cum_time[[#This Row],[38]],rounds_cum_time[38],1),"."))</f>
        <v>98.</v>
      </c>
      <c r="AV99" s="130" t="str">
        <f>IF(ISBLANK(laps_times[[#This Row],[39]]),"DNF",CONCATENATE(RANK(rounds_cum_time[[#This Row],[39]],rounds_cum_time[39],1),"."))</f>
        <v>100.</v>
      </c>
      <c r="AW99" s="130" t="str">
        <f>IF(ISBLANK(laps_times[[#This Row],[40]]),"DNF",CONCATENATE(RANK(rounds_cum_time[[#This Row],[40]],rounds_cum_time[40],1),"."))</f>
        <v>101.</v>
      </c>
      <c r="AX99" s="130" t="str">
        <f>IF(ISBLANK(laps_times[[#This Row],[41]]),"DNF",CONCATENATE(RANK(rounds_cum_time[[#This Row],[41]],rounds_cum_time[41],1),"."))</f>
        <v>101.</v>
      </c>
      <c r="AY99" s="130" t="str">
        <f>IF(ISBLANK(laps_times[[#This Row],[42]]),"DNF",CONCATENATE(RANK(rounds_cum_time[[#This Row],[42]],rounds_cum_time[42],1),"."))</f>
        <v>101.</v>
      </c>
      <c r="AZ99" s="130" t="str">
        <f>IF(ISBLANK(laps_times[[#This Row],[43]]),"DNF",CONCATENATE(RANK(rounds_cum_time[[#This Row],[43]],rounds_cum_time[43],1),"."))</f>
        <v>101.</v>
      </c>
      <c r="BA99" s="130" t="str">
        <f>IF(ISBLANK(laps_times[[#This Row],[44]]),"DNF",CONCATENATE(RANK(rounds_cum_time[[#This Row],[44]],rounds_cum_time[44],1),"."))</f>
        <v>101.</v>
      </c>
      <c r="BB99" s="130" t="str">
        <f>IF(ISBLANK(laps_times[[#This Row],[45]]),"DNF",CONCATENATE(RANK(rounds_cum_time[[#This Row],[45]],rounds_cum_time[45],1),"."))</f>
        <v>100.</v>
      </c>
      <c r="BC99" s="130" t="str">
        <f>IF(ISBLANK(laps_times[[#This Row],[46]]),"DNF",CONCATENATE(RANK(rounds_cum_time[[#This Row],[46]],rounds_cum_time[46],1),"."))</f>
        <v>100.</v>
      </c>
      <c r="BD99" s="130" t="str">
        <f>IF(ISBLANK(laps_times[[#This Row],[47]]),"DNF",CONCATENATE(RANK(rounds_cum_time[[#This Row],[47]],rounds_cum_time[47],1),"."))</f>
        <v>99.</v>
      </c>
      <c r="BE99" s="130" t="str">
        <f>IF(ISBLANK(laps_times[[#This Row],[48]]),"DNF",CONCATENATE(RANK(rounds_cum_time[[#This Row],[48]],rounds_cum_time[48],1),"."))</f>
        <v>99.</v>
      </c>
      <c r="BF99" s="130" t="str">
        <f>IF(ISBLANK(laps_times[[#This Row],[49]]),"DNF",CONCATENATE(RANK(rounds_cum_time[[#This Row],[49]],rounds_cum_time[49],1),"."))</f>
        <v>99.</v>
      </c>
      <c r="BG99" s="130" t="str">
        <f>IF(ISBLANK(laps_times[[#This Row],[50]]),"DNF",CONCATENATE(RANK(rounds_cum_time[[#This Row],[50]],rounds_cum_time[50],1),"."))</f>
        <v>98.</v>
      </c>
      <c r="BH99" s="130" t="str">
        <f>IF(ISBLANK(laps_times[[#This Row],[51]]),"DNF",CONCATENATE(RANK(rounds_cum_time[[#This Row],[51]],rounds_cum_time[51],1),"."))</f>
        <v>98.</v>
      </c>
      <c r="BI99" s="130" t="str">
        <f>IF(ISBLANK(laps_times[[#This Row],[52]]),"DNF",CONCATENATE(RANK(rounds_cum_time[[#This Row],[52]],rounds_cum_time[52],1),"."))</f>
        <v>98.</v>
      </c>
      <c r="BJ99" s="130" t="str">
        <f>IF(ISBLANK(laps_times[[#This Row],[53]]),"DNF",CONCATENATE(RANK(rounds_cum_time[[#This Row],[53]],rounds_cum_time[53],1),"."))</f>
        <v>98.</v>
      </c>
      <c r="BK99" s="130" t="str">
        <f>IF(ISBLANK(laps_times[[#This Row],[54]]),"DNF",CONCATENATE(RANK(rounds_cum_time[[#This Row],[54]],rounds_cum_time[54],1),"."))</f>
        <v>98.</v>
      </c>
      <c r="BL99" s="130" t="str">
        <f>IF(ISBLANK(laps_times[[#This Row],[55]]),"DNF",CONCATENATE(RANK(rounds_cum_time[[#This Row],[55]],rounds_cum_time[55],1),"."))</f>
        <v>96.</v>
      </c>
      <c r="BM99" s="130" t="str">
        <f>IF(ISBLANK(laps_times[[#This Row],[56]]),"DNF",CONCATENATE(RANK(rounds_cum_time[[#This Row],[56]],rounds_cum_time[56],1),"."))</f>
        <v>96.</v>
      </c>
      <c r="BN99" s="130" t="str">
        <f>IF(ISBLANK(laps_times[[#This Row],[57]]),"DNF",CONCATENATE(RANK(rounds_cum_time[[#This Row],[57]],rounds_cum_time[57],1),"."))</f>
        <v>96.</v>
      </c>
      <c r="BO99" s="130" t="str">
        <f>IF(ISBLANK(laps_times[[#This Row],[58]]),"DNF",CONCATENATE(RANK(rounds_cum_time[[#This Row],[58]],rounds_cum_time[58],1),"."))</f>
        <v>96.</v>
      </c>
      <c r="BP99" s="130" t="str">
        <f>IF(ISBLANK(laps_times[[#This Row],[59]]),"DNF",CONCATENATE(RANK(rounds_cum_time[[#This Row],[59]],rounds_cum_time[59],1),"."))</f>
        <v>96.</v>
      </c>
      <c r="BQ99" s="130" t="str">
        <f>IF(ISBLANK(laps_times[[#This Row],[60]]),"DNF",CONCATENATE(RANK(rounds_cum_time[[#This Row],[60]],rounds_cum_time[60],1),"."))</f>
        <v>96.</v>
      </c>
      <c r="BR99" s="130" t="str">
        <f>IF(ISBLANK(laps_times[[#This Row],[61]]),"DNF",CONCATENATE(RANK(rounds_cum_time[[#This Row],[61]],rounds_cum_time[61],1),"."))</f>
        <v>96.</v>
      </c>
      <c r="BS99" s="130" t="str">
        <f>IF(ISBLANK(laps_times[[#This Row],[62]]),"DNF",CONCATENATE(RANK(rounds_cum_time[[#This Row],[62]],rounds_cum_time[62],1),"."))</f>
        <v>96.</v>
      </c>
      <c r="BT99" s="131" t="str">
        <f>IF(ISBLANK(laps_times[[#This Row],[63]]),"DNF",CONCATENATE(RANK(rounds_cum_time[[#This Row],[63]],rounds_cum_time[63],1),"."))</f>
        <v>96.</v>
      </c>
      <c r="BU99" s="131" t="str">
        <f>IF(ISBLANK(laps_times[[#This Row],[64]]),"DNF",CONCATENATE(RANK(rounds_cum_time[[#This Row],[64]],rounds_cum_time[64],1),"."))</f>
        <v>96.</v>
      </c>
    </row>
    <row r="100" spans="2:73" x14ac:dyDescent="0.2">
      <c r="B100" s="124">
        <f>laps_times[[#This Row],[poř]]</f>
        <v>97</v>
      </c>
      <c r="C100" s="129">
        <f>laps_times[[#This Row],[s.č.]]</f>
        <v>106</v>
      </c>
      <c r="D100" s="125" t="str">
        <f>laps_times[[#This Row],[jméno]]</f>
        <v>Schlöglhofer Günter</v>
      </c>
      <c r="E100" s="126">
        <f>laps_times[[#This Row],[roč]]</f>
        <v>1965</v>
      </c>
      <c r="F100" s="126" t="str">
        <f>laps_times[[#This Row],[kat]]</f>
        <v>M50</v>
      </c>
      <c r="G100" s="126">
        <f>laps_times[[#This Row],[poř_kat]]</f>
        <v>24</v>
      </c>
      <c r="H100" s="125" t="str">
        <f>IF(ISBLANK(laps_times[[#This Row],[klub]]),"-",laps_times[[#This Row],[klub]])</f>
        <v>Laufstammtisch flotte Sohle</v>
      </c>
      <c r="I100" s="161">
        <f>laps_times[[#This Row],[celk. čas]]</f>
        <v>0.19405208333333335</v>
      </c>
      <c r="J100" s="130" t="str">
        <f>IF(ISBLANK(laps_times[[#This Row],[1]]),"DNF",CONCATENATE(RANK(rounds_cum_time[[#This Row],[1]],rounds_cum_time[1],1),"."))</f>
        <v>106.</v>
      </c>
      <c r="K100" s="130" t="str">
        <f>IF(ISBLANK(laps_times[[#This Row],[2]]),"DNF",CONCATENATE(RANK(rounds_cum_time[[#This Row],[2]],rounds_cum_time[2],1),"."))</f>
        <v>104.</v>
      </c>
      <c r="L100" s="130" t="str">
        <f>IF(ISBLANK(laps_times[[#This Row],[3]]),"DNF",CONCATENATE(RANK(rounds_cum_time[[#This Row],[3]],rounds_cum_time[3],1),"."))</f>
        <v>103.</v>
      </c>
      <c r="M100" s="130" t="str">
        <f>IF(ISBLANK(laps_times[[#This Row],[4]]),"DNF",CONCATENATE(RANK(rounds_cum_time[[#This Row],[4]],rounds_cum_time[4],1),"."))</f>
        <v>102.</v>
      </c>
      <c r="N100" s="130" t="str">
        <f>IF(ISBLANK(laps_times[[#This Row],[5]]),"DNF",CONCATENATE(RANK(rounds_cum_time[[#This Row],[5]],rounds_cum_time[5],1),"."))</f>
        <v>103.</v>
      </c>
      <c r="O100" s="130" t="str">
        <f>IF(ISBLANK(laps_times[[#This Row],[6]]),"DNF",CONCATENATE(RANK(rounds_cum_time[[#This Row],[6]],rounds_cum_time[6],1),"."))</f>
        <v>104.</v>
      </c>
      <c r="P100" s="130" t="str">
        <f>IF(ISBLANK(laps_times[[#This Row],[7]]),"DNF",CONCATENATE(RANK(rounds_cum_time[[#This Row],[7]],rounds_cum_time[7],1),"."))</f>
        <v>104.</v>
      </c>
      <c r="Q100" s="130" t="str">
        <f>IF(ISBLANK(laps_times[[#This Row],[8]]),"DNF",CONCATENATE(RANK(rounds_cum_time[[#This Row],[8]],rounds_cum_time[8],1),"."))</f>
        <v>104.</v>
      </c>
      <c r="R100" s="130" t="str">
        <f>IF(ISBLANK(laps_times[[#This Row],[9]]),"DNF",CONCATENATE(RANK(rounds_cum_time[[#This Row],[9]],rounds_cum_time[9],1),"."))</f>
        <v>103.</v>
      </c>
      <c r="S100" s="130" t="str">
        <f>IF(ISBLANK(laps_times[[#This Row],[10]]),"DNF",CONCATENATE(RANK(rounds_cum_time[[#This Row],[10]],rounds_cum_time[10],1),"."))</f>
        <v>104.</v>
      </c>
      <c r="T100" s="130" t="str">
        <f>IF(ISBLANK(laps_times[[#This Row],[11]]),"DNF",CONCATENATE(RANK(rounds_cum_time[[#This Row],[11]],rounds_cum_time[11],1),"."))</f>
        <v>103.</v>
      </c>
      <c r="U100" s="130" t="str">
        <f>IF(ISBLANK(laps_times[[#This Row],[12]]),"DNF",CONCATENATE(RANK(rounds_cum_time[[#This Row],[12]],rounds_cum_time[12],1),"."))</f>
        <v>103.</v>
      </c>
      <c r="V100" s="130" t="str">
        <f>IF(ISBLANK(laps_times[[#This Row],[13]]),"DNF",CONCATENATE(RANK(rounds_cum_time[[#This Row],[13]],rounds_cum_time[13],1),"."))</f>
        <v>103.</v>
      </c>
      <c r="W100" s="130" t="str">
        <f>IF(ISBLANK(laps_times[[#This Row],[14]]),"DNF",CONCATENATE(RANK(rounds_cum_time[[#This Row],[14]],rounds_cum_time[14],1),"."))</f>
        <v>103.</v>
      </c>
      <c r="X100" s="130" t="str">
        <f>IF(ISBLANK(laps_times[[#This Row],[15]]),"DNF",CONCATENATE(RANK(rounds_cum_time[[#This Row],[15]],rounds_cum_time[15],1),"."))</f>
        <v>102.</v>
      </c>
      <c r="Y100" s="130" t="str">
        <f>IF(ISBLANK(laps_times[[#This Row],[16]]),"DNF",CONCATENATE(RANK(rounds_cum_time[[#This Row],[16]],rounds_cum_time[16],1),"."))</f>
        <v>102.</v>
      </c>
      <c r="Z100" s="130" t="str">
        <f>IF(ISBLANK(laps_times[[#This Row],[17]]),"DNF",CONCATENATE(RANK(rounds_cum_time[[#This Row],[17]],rounds_cum_time[17],1),"."))</f>
        <v>103.</v>
      </c>
      <c r="AA100" s="130" t="str">
        <f>IF(ISBLANK(laps_times[[#This Row],[18]]),"DNF",CONCATENATE(RANK(rounds_cum_time[[#This Row],[18]],rounds_cum_time[18],1),"."))</f>
        <v>103.</v>
      </c>
      <c r="AB100" s="130" t="str">
        <f>IF(ISBLANK(laps_times[[#This Row],[19]]),"DNF",CONCATENATE(RANK(rounds_cum_time[[#This Row],[19]],rounds_cum_time[19],1),"."))</f>
        <v>103.</v>
      </c>
      <c r="AC100" s="130" t="str">
        <f>IF(ISBLANK(laps_times[[#This Row],[20]]),"DNF",CONCATENATE(RANK(rounds_cum_time[[#This Row],[20]],rounds_cum_time[20],1),"."))</f>
        <v>103.</v>
      </c>
      <c r="AD100" s="130" t="str">
        <f>IF(ISBLANK(laps_times[[#This Row],[21]]),"DNF",CONCATENATE(RANK(rounds_cum_time[[#This Row],[21]],rounds_cum_time[21],1),"."))</f>
        <v>103.</v>
      </c>
      <c r="AE100" s="130" t="str">
        <f>IF(ISBLANK(laps_times[[#This Row],[22]]),"DNF",CONCATENATE(RANK(rounds_cum_time[[#This Row],[22]],rounds_cum_time[22],1),"."))</f>
        <v>101.</v>
      </c>
      <c r="AF100" s="130" t="str">
        <f>IF(ISBLANK(laps_times[[#This Row],[23]]),"DNF",CONCATENATE(RANK(rounds_cum_time[[#This Row],[23]],rounds_cum_time[23],1),"."))</f>
        <v>102.</v>
      </c>
      <c r="AG100" s="130" t="str">
        <f>IF(ISBLANK(laps_times[[#This Row],[24]]),"DNF",CONCATENATE(RANK(rounds_cum_time[[#This Row],[24]],rounds_cum_time[24],1),"."))</f>
        <v>102.</v>
      </c>
      <c r="AH100" s="130" t="str">
        <f>IF(ISBLANK(laps_times[[#This Row],[25]]),"DNF",CONCATENATE(RANK(rounds_cum_time[[#This Row],[25]],rounds_cum_time[25],1),"."))</f>
        <v>102.</v>
      </c>
      <c r="AI100" s="130" t="str">
        <f>IF(ISBLANK(laps_times[[#This Row],[26]]),"DNF",CONCATENATE(RANK(rounds_cum_time[[#This Row],[26]],rounds_cum_time[26],1),"."))</f>
        <v>102.</v>
      </c>
      <c r="AJ100" s="130" t="str">
        <f>IF(ISBLANK(laps_times[[#This Row],[27]]),"DNF",CONCATENATE(RANK(rounds_cum_time[[#This Row],[27]],rounds_cum_time[27],1),"."))</f>
        <v>102.</v>
      </c>
      <c r="AK100" s="130" t="str">
        <f>IF(ISBLANK(laps_times[[#This Row],[28]]),"DNF",CONCATENATE(RANK(rounds_cum_time[[#This Row],[28]],rounds_cum_time[28],1),"."))</f>
        <v>101.</v>
      </c>
      <c r="AL100" s="130" t="str">
        <f>IF(ISBLANK(laps_times[[#This Row],[29]]),"DNF",CONCATENATE(RANK(rounds_cum_time[[#This Row],[29]],rounds_cum_time[29],1),"."))</f>
        <v>101.</v>
      </c>
      <c r="AM100" s="130" t="str">
        <f>IF(ISBLANK(laps_times[[#This Row],[30]]),"DNF",CONCATENATE(RANK(rounds_cum_time[[#This Row],[30]],rounds_cum_time[30],1),"."))</f>
        <v>101.</v>
      </c>
      <c r="AN100" s="130" t="str">
        <f>IF(ISBLANK(laps_times[[#This Row],[31]]),"DNF",CONCATENATE(RANK(rounds_cum_time[[#This Row],[31]],rounds_cum_time[31],1),"."))</f>
        <v>101.</v>
      </c>
      <c r="AO100" s="130" t="str">
        <f>IF(ISBLANK(laps_times[[#This Row],[32]]),"DNF",CONCATENATE(RANK(rounds_cum_time[[#This Row],[32]],rounds_cum_time[32],1),"."))</f>
        <v>100.</v>
      </c>
      <c r="AP100" s="130" t="str">
        <f>IF(ISBLANK(laps_times[[#This Row],[33]]),"DNF",CONCATENATE(RANK(rounds_cum_time[[#This Row],[33]],rounds_cum_time[33],1),"."))</f>
        <v>100.</v>
      </c>
      <c r="AQ100" s="130" t="str">
        <f>IF(ISBLANK(laps_times[[#This Row],[34]]),"DNF",CONCATENATE(RANK(rounds_cum_time[[#This Row],[34]],rounds_cum_time[34],1),"."))</f>
        <v>100.</v>
      </c>
      <c r="AR100" s="130" t="str">
        <f>IF(ISBLANK(laps_times[[#This Row],[35]]),"DNF",CONCATENATE(RANK(rounds_cum_time[[#This Row],[35]],rounds_cum_time[35],1),"."))</f>
        <v>100.</v>
      </c>
      <c r="AS100" s="130" t="str">
        <f>IF(ISBLANK(laps_times[[#This Row],[36]]),"DNF",CONCATENATE(RANK(rounds_cum_time[[#This Row],[36]],rounds_cum_time[36],1),"."))</f>
        <v>100.</v>
      </c>
      <c r="AT100" s="130" t="str">
        <f>IF(ISBLANK(laps_times[[#This Row],[37]]),"DNF",CONCATENATE(RANK(rounds_cum_time[[#This Row],[37]],rounds_cum_time[37],1),"."))</f>
        <v>98.</v>
      </c>
      <c r="AU100" s="130" t="str">
        <f>IF(ISBLANK(laps_times[[#This Row],[38]]),"DNF",CONCATENATE(RANK(rounds_cum_time[[#This Row],[38]],rounds_cum_time[38],1),"."))</f>
        <v>97.</v>
      </c>
      <c r="AV100" s="130" t="str">
        <f>IF(ISBLANK(laps_times[[#This Row],[39]]),"DNF",CONCATENATE(RANK(rounds_cum_time[[#This Row],[39]],rounds_cum_time[39],1),"."))</f>
        <v>97.</v>
      </c>
      <c r="AW100" s="130" t="str">
        <f>IF(ISBLANK(laps_times[[#This Row],[40]]),"DNF",CONCATENATE(RANK(rounds_cum_time[[#This Row],[40]],rounds_cum_time[40],1),"."))</f>
        <v>96.</v>
      </c>
      <c r="AX100" s="130" t="str">
        <f>IF(ISBLANK(laps_times[[#This Row],[41]]),"DNF",CONCATENATE(RANK(rounds_cum_time[[#This Row],[41]],rounds_cum_time[41],1),"."))</f>
        <v>95.</v>
      </c>
      <c r="AY100" s="130" t="str">
        <f>IF(ISBLANK(laps_times[[#This Row],[42]]),"DNF",CONCATENATE(RANK(rounds_cum_time[[#This Row],[42]],rounds_cum_time[42],1),"."))</f>
        <v>96.</v>
      </c>
      <c r="AZ100" s="130" t="str">
        <f>IF(ISBLANK(laps_times[[#This Row],[43]]),"DNF",CONCATENATE(RANK(rounds_cum_time[[#This Row],[43]],rounds_cum_time[43],1),"."))</f>
        <v>96.</v>
      </c>
      <c r="BA100" s="130" t="str">
        <f>IF(ISBLANK(laps_times[[#This Row],[44]]),"DNF",CONCATENATE(RANK(rounds_cum_time[[#This Row],[44]],rounds_cum_time[44],1),"."))</f>
        <v>97.</v>
      </c>
      <c r="BB100" s="130" t="str">
        <f>IF(ISBLANK(laps_times[[#This Row],[45]]),"DNF",CONCATENATE(RANK(rounds_cum_time[[#This Row],[45]],rounds_cum_time[45],1),"."))</f>
        <v>98.</v>
      </c>
      <c r="BC100" s="130" t="str">
        <f>IF(ISBLANK(laps_times[[#This Row],[46]]),"DNF",CONCATENATE(RANK(rounds_cum_time[[#This Row],[46]],rounds_cum_time[46],1),"."))</f>
        <v>98.</v>
      </c>
      <c r="BD100" s="130" t="str">
        <f>IF(ISBLANK(laps_times[[#This Row],[47]]),"DNF",CONCATENATE(RANK(rounds_cum_time[[#This Row],[47]],rounds_cum_time[47],1),"."))</f>
        <v>97.</v>
      </c>
      <c r="BE100" s="130" t="str">
        <f>IF(ISBLANK(laps_times[[#This Row],[48]]),"DNF",CONCATENATE(RANK(rounds_cum_time[[#This Row],[48]],rounds_cum_time[48],1),"."))</f>
        <v>97.</v>
      </c>
      <c r="BF100" s="130" t="str">
        <f>IF(ISBLANK(laps_times[[#This Row],[49]]),"DNF",CONCATENATE(RANK(rounds_cum_time[[#This Row],[49]],rounds_cum_time[49],1),"."))</f>
        <v>97.</v>
      </c>
      <c r="BG100" s="130" t="str">
        <f>IF(ISBLANK(laps_times[[#This Row],[50]]),"DNF",CONCATENATE(RANK(rounds_cum_time[[#This Row],[50]],rounds_cum_time[50],1),"."))</f>
        <v>97.</v>
      </c>
      <c r="BH100" s="130" t="str">
        <f>IF(ISBLANK(laps_times[[#This Row],[51]]),"DNF",CONCATENATE(RANK(rounds_cum_time[[#This Row],[51]],rounds_cum_time[51],1),"."))</f>
        <v>97.</v>
      </c>
      <c r="BI100" s="130" t="str">
        <f>IF(ISBLANK(laps_times[[#This Row],[52]]),"DNF",CONCATENATE(RANK(rounds_cum_time[[#This Row],[52]],rounds_cum_time[52],1),"."))</f>
        <v>96.</v>
      </c>
      <c r="BJ100" s="130" t="str">
        <f>IF(ISBLANK(laps_times[[#This Row],[53]]),"DNF",CONCATENATE(RANK(rounds_cum_time[[#This Row],[53]],rounds_cum_time[53],1),"."))</f>
        <v>97.</v>
      </c>
      <c r="BK100" s="130" t="str">
        <f>IF(ISBLANK(laps_times[[#This Row],[54]]),"DNF",CONCATENATE(RANK(rounds_cum_time[[#This Row],[54]],rounds_cum_time[54],1),"."))</f>
        <v>97.</v>
      </c>
      <c r="BL100" s="130" t="str">
        <f>IF(ISBLANK(laps_times[[#This Row],[55]]),"DNF",CONCATENATE(RANK(rounds_cum_time[[#This Row],[55]],rounds_cum_time[55],1),"."))</f>
        <v>97.</v>
      </c>
      <c r="BM100" s="130" t="str">
        <f>IF(ISBLANK(laps_times[[#This Row],[56]]),"DNF",CONCATENATE(RANK(rounds_cum_time[[#This Row],[56]],rounds_cum_time[56],1),"."))</f>
        <v>97.</v>
      </c>
      <c r="BN100" s="130" t="str">
        <f>IF(ISBLANK(laps_times[[#This Row],[57]]),"DNF",CONCATENATE(RANK(rounds_cum_time[[#This Row],[57]],rounds_cum_time[57],1),"."))</f>
        <v>97.</v>
      </c>
      <c r="BO100" s="130" t="str">
        <f>IF(ISBLANK(laps_times[[#This Row],[58]]),"DNF",CONCATENATE(RANK(rounds_cum_time[[#This Row],[58]],rounds_cum_time[58],1),"."))</f>
        <v>97.</v>
      </c>
      <c r="BP100" s="130" t="str">
        <f>IF(ISBLANK(laps_times[[#This Row],[59]]),"DNF",CONCATENATE(RANK(rounds_cum_time[[#This Row],[59]],rounds_cum_time[59],1),"."))</f>
        <v>97.</v>
      </c>
      <c r="BQ100" s="130" t="str">
        <f>IF(ISBLANK(laps_times[[#This Row],[60]]),"DNF",CONCATENATE(RANK(rounds_cum_time[[#This Row],[60]],rounds_cum_time[60],1),"."))</f>
        <v>97.</v>
      </c>
      <c r="BR100" s="130" t="str">
        <f>IF(ISBLANK(laps_times[[#This Row],[61]]),"DNF",CONCATENATE(RANK(rounds_cum_time[[#This Row],[61]],rounds_cum_time[61],1),"."))</f>
        <v>97.</v>
      </c>
      <c r="BS100" s="130" t="str">
        <f>IF(ISBLANK(laps_times[[#This Row],[62]]),"DNF",CONCATENATE(RANK(rounds_cum_time[[#This Row],[62]],rounds_cum_time[62],1),"."))</f>
        <v>97.</v>
      </c>
      <c r="BT100" s="131" t="str">
        <f>IF(ISBLANK(laps_times[[#This Row],[63]]),"DNF",CONCATENATE(RANK(rounds_cum_time[[#This Row],[63]],rounds_cum_time[63],1),"."))</f>
        <v>97.</v>
      </c>
      <c r="BU100" s="131" t="str">
        <f>IF(ISBLANK(laps_times[[#This Row],[64]]),"DNF",CONCATENATE(RANK(rounds_cum_time[[#This Row],[64]],rounds_cum_time[64],1),"."))</f>
        <v>97.</v>
      </c>
    </row>
    <row r="101" spans="2:73" x14ac:dyDescent="0.2">
      <c r="B101" s="124">
        <f>laps_times[[#This Row],[poř]]</f>
        <v>98</v>
      </c>
      <c r="C101" s="129">
        <f>laps_times[[#This Row],[s.č.]]</f>
        <v>142</v>
      </c>
      <c r="D101" s="125" t="str">
        <f>laps_times[[#This Row],[jméno]]</f>
        <v>Sadílek Václav</v>
      </c>
      <c r="E101" s="126">
        <f>laps_times[[#This Row],[roč]]</f>
        <v>1950</v>
      </c>
      <c r="F101" s="126" t="str">
        <f>laps_times[[#This Row],[kat]]</f>
        <v>M60</v>
      </c>
      <c r="G101" s="126">
        <f>laps_times[[#This Row],[poř_kat]]</f>
        <v>8</v>
      </c>
      <c r="H101" s="125" t="str">
        <f>IF(ISBLANK(laps_times[[#This Row],[klub]]),"-",laps_times[[#This Row],[klub]])</f>
        <v>-</v>
      </c>
      <c r="I101" s="161">
        <f>laps_times[[#This Row],[celk. čas]]</f>
        <v>0.1981851736111111</v>
      </c>
      <c r="J101" s="130" t="str">
        <f>IF(ISBLANK(laps_times[[#This Row],[1]]),"DNF",CONCATENATE(RANK(rounds_cum_time[[#This Row],[1]],rounds_cum_time[1],1),"."))</f>
        <v>93.</v>
      </c>
      <c r="K101" s="130" t="str">
        <f>IF(ISBLANK(laps_times[[#This Row],[2]]),"DNF",CONCATENATE(RANK(rounds_cum_time[[#This Row],[2]],rounds_cum_time[2],1),"."))</f>
        <v>89.</v>
      </c>
      <c r="L101" s="130" t="str">
        <f>IF(ISBLANK(laps_times[[#This Row],[3]]),"DNF",CONCATENATE(RANK(rounds_cum_time[[#This Row],[3]],rounds_cum_time[3],1),"."))</f>
        <v>89.</v>
      </c>
      <c r="M101" s="130" t="str">
        <f>IF(ISBLANK(laps_times[[#This Row],[4]]),"DNF",CONCATENATE(RANK(rounds_cum_time[[#This Row],[4]],rounds_cum_time[4],1),"."))</f>
        <v>88.</v>
      </c>
      <c r="N101" s="130" t="str">
        <f>IF(ISBLANK(laps_times[[#This Row],[5]]),"DNF",CONCATENATE(RANK(rounds_cum_time[[#This Row],[5]],rounds_cum_time[5],1),"."))</f>
        <v>89.</v>
      </c>
      <c r="O101" s="130" t="str">
        <f>IF(ISBLANK(laps_times[[#This Row],[6]]),"DNF",CONCATENATE(RANK(rounds_cum_time[[#This Row],[6]],rounds_cum_time[6],1),"."))</f>
        <v>89.</v>
      </c>
      <c r="P101" s="130" t="str">
        <f>IF(ISBLANK(laps_times[[#This Row],[7]]),"DNF",CONCATENATE(RANK(rounds_cum_time[[#This Row],[7]],rounds_cum_time[7],1),"."))</f>
        <v>89.</v>
      </c>
      <c r="Q101" s="130" t="str">
        <f>IF(ISBLANK(laps_times[[#This Row],[8]]),"DNF",CONCATENATE(RANK(rounds_cum_time[[#This Row],[8]],rounds_cum_time[8],1),"."))</f>
        <v>90.</v>
      </c>
      <c r="R101" s="130" t="str">
        <f>IF(ISBLANK(laps_times[[#This Row],[9]]),"DNF",CONCATENATE(RANK(rounds_cum_time[[#This Row],[9]],rounds_cum_time[9],1),"."))</f>
        <v>90.</v>
      </c>
      <c r="S101" s="130" t="str">
        <f>IF(ISBLANK(laps_times[[#This Row],[10]]),"DNF",CONCATENATE(RANK(rounds_cum_time[[#This Row],[10]],rounds_cum_time[10],1),"."))</f>
        <v>90.</v>
      </c>
      <c r="T101" s="130" t="str">
        <f>IF(ISBLANK(laps_times[[#This Row],[11]]),"DNF",CONCATENATE(RANK(rounds_cum_time[[#This Row],[11]],rounds_cum_time[11],1),"."))</f>
        <v>90.</v>
      </c>
      <c r="U101" s="130" t="str">
        <f>IF(ISBLANK(laps_times[[#This Row],[12]]),"DNF",CONCATENATE(RANK(rounds_cum_time[[#This Row],[12]],rounds_cum_time[12],1),"."))</f>
        <v>90.</v>
      </c>
      <c r="V101" s="130" t="str">
        <f>IF(ISBLANK(laps_times[[#This Row],[13]]),"DNF",CONCATENATE(RANK(rounds_cum_time[[#This Row],[13]],rounds_cum_time[13],1),"."))</f>
        <v>90.</v>
      </c>
      <c r="W101" s="130" t="str">
        <f>IF(ISBLANK(laps_times[[#This Row],[14]]),"DNF",CONCATENATE(RANK(rounds_cum_time[[#This Row],[14]],rounds_cum_time[14],1),"."))</f>
        <v>90.</v>
      </c>
      <c r="X101" s="130" t="str">
        <f>IF(ISBLANK(laps_times[[#This Row],[15]]),"DNF",CONCATENATE(RANK(rounds_cum_time[[#This Row],[15]],rounds_cum_time[15],1),"."))</f>
        <v>90.</v>
      </c>
      <c r="Y101" s="130" t="str">
        <f>IF(ISBLANK(laps_times[[#This Row],[16]]),"DNF",CONCATENATE(RANK(rounds_cum_time[[#This Row],[16]],rounds_cum_time[16],1),"."))</f>
        <v>90.</v>
      </c>
      <c r="Z101" s="130" t="str">
        <f>IF(ISBLANK(laps_times[[#This Row],[17]]),"DNF",CONCATENATE(RANK(rounds_cum_time[[#This Row],[17]],rounds_cum_time[17],1),"."))</f>
        <v>91.</v>
      </c>
      <c r="AA101" s="130" t="str">
        <f>IF(ISBLANK(laps_times[[#This Row],[18]]),"DNF",CONCATENATE(RANK(rounds_cum_time[[#This Row],[18]],rounds_cum_time[18],1),"."))</f>
        <v>91.</v>
      </c>
      <c r="AB101" s="130" t="str">
        <f>IF(ISBLANK(laps_times[[#This Row],[19]]),"DNF",CONCATENATE(RANK(rounds_cum_time[[#This Row],[19]],rounds_cum_time[19],1),"."))</f>
        <v>91.</v>
      </c>
      <c r="AC101" s="130" t="str">
        <f>IF(ISBLANK(laps_times[[#This Row],[20]]),"DNF",CONCATENATE(RANK(rounds_cum_time[[#This Row],[20]],rounds_cum_time[20],1),"."))</f>
        <v>91.</v>
      </c>
      <c r="AD101" s="130" t="str">
        <f>IF(ISBLANK(laps_times[[#This Row],[21]]),"DNF",CONCATENATE(RANK(rounds_cum_time[[#This Row],[21]],rounds_cum_time[21],1),"."))</f>
        <v>92.</v>
      </c>
      <c r="AE101" s="130" t="str">
        <f>IF(ISBLANK(laps_times[[#This Row],[22]]),"DNF",CONCATENATE(RANK(rounds_cum_time[[#This Row],[22]],rounds_cum_time[22],1),"."))</f>
        <v>93.</v>
      </c>
      <c r="AF101" s="130" t="str">
        <f>IF(ISBLANK(laps_times[[#This Row],[23]]),"DNF",CONCATENATE(RANK(rounds_cum_time[[#This Row],[23]],rounds_cum_time[23],1),"."))</f>
        <v>92.</v>
      </c>
      <c r="AG101" s="130" t="str">
        <f>IF(ISBLANK(laps_times[[#This Row],[24]]),"DNF",CONCATENATE(RANK(rounds_cum_time[[#This Row],[24]],rounds_cum_time[24],1),"."))</f>
        <v>92.</v>
      </c>
      <c r="AH101" s="130" t="str">
        <f>IF(ISBLANK(laps_times[[#This Row],[25]]),"DNF",CONCATENATE(RANK(rounds_cum_time[[#This Row],[25]],rounds_cum_time[25],1),"."))</f>
        <v>93.</v>
      </c>
      <c r="AI101" s="130" t="str">
        <f>IF(ISBLANK(laps_times[[#This Row],[26]]),"DNF",CONCATENATE(RANK(rounds_cum_time[[#This Row],[26]],rounds_cum_time[26],1),"."))</f>
        <v>93.</v>
      </c>
      <c r="AJ101" s="130" t="str">
        <f>IF(ISBLANK(laps_times[[#This Row],[27]]),"DNF",CONCATENATE(RANK(rounds_cum_time[[#This Row],[27]],rounds_cum_time[27],1),"."))</f>
        <v>93.</v>
      </c>
      <c r="AK101" s="130" t="str">
        <f>IF(ISBLANK(laps_times[[#This Row],[28]]),"DNF",CONCATENATE(RANK(rounds_cum_time[[#This Row],[28]],rounds_cum_time[28],1),"."))</f>
        <v>93.</v>
      </c>
      <c r="AL101" s="130" t="str">
        <f>IF(ISBLANK(laps_times[[#This Row],[29]]),"DNF",CONCATENATE(RANK(rounds_cum_time[[#This Row],[29]],rounds_cum_time[29],1),"."))</f>
        <v>93.</v>
      </c>
      <c r="AM101" s="130" t="str">
        <f>IF(ISBLANK(laps_times[[#This Row],[30]]),"DNF",CONCATENATE(RANK(rounds_cum_time[[#This Row],[30]],rounds_cum_time[30],1),"."))</f>
        <v>93.</v>
      </c>
      <c r="AN101" s="130" t="str">
        <f>IF(ISBLANK(laps_times[[#This Row],[31]]),"DNF",CONCATENATE(RANK(rounds_cum_time[[#This Row],[31]],rounds_cum_time[31],1),"."))</f>
        <v>93.</v>
      </c>
      <c r="AO101" s="130" t="str">
        <f>IF(ISBLANK(laps_times[[#This Row],[32]]),"DNF",CONCATENATE(RANK(rounds_cum_time[[#This Row],[32]],rounds_cum_time[32],1),"."))</f>
        <v>93.</v>
      </c>
      <c r="AP101" s="130" t="str">
        <f>IF(ISBLANK(laps_times[[#This Row],[33]]),"DNF",CONCATENATE(RANK(rounds_cum_time[[#This Row],[33]],rounds_cum_time[33],1),"."))</f>
        <v>93.</v>
      </c>
      <c r="AQ101" s="130" t="str">
        <f>IF(ISBLANK(laps_times[[#This Row],[34]]),"DNF",CONCATENATE(RANK(rounds_cum_time[[#This Row],[34]],rounds_cum_time[34],1),"."))</f>
        <v>92.</v>
      </c>
      <c r="AR101" s="130" t="str">
        <f>IF(ISBLANK(laps_times[[#This Row],[35]]),"DNF",CONCATENATE(RANK(rounds_cum_time[[#This Row],[35]],rounds_cum_time[35],1),"."))</f>
        <v>92.</v>
      </c>
      <c r="AS101" s="130" t="str">
        <f>IF(ISBLANK(laps_times[[#This Row],[36]]),"DNF",CONCATENATE(RANK(rounds_cum_time[[#This Row],[36]],rounds_cum_time[36],1),"."))</f>
        <v>92.</v>
      </c>
      <c r="AT101" s="130" t="str">
        <f>IF(ISBLANK(laps_times[[#This Row],[37]]),"DNF",CONCATENATE(RANK(rounds_cum_time[[#This Row],[37]],rounds_cum_time[37],1),"."))</f>
        <v>93.</v>
      </c>
      <c r="AU101" s="130" t="str">
        <f>IF(ISBLANK(laps_times[[#This Row],[38]]),"DNF",CONCATENATE(RANK(rounds_cum_time[[#This Row],[38]],rounds_cum_time[38],1),"."))</f>
        <v>93.</v>
      </c>
      <c r="AV101" s="130" t="str">
        <f>IF(ISBLANK(laps_times[[#This Row],[39]]),"DNF",CONCATENATE(RANK(rounds_cum_time[[#This Row],[39]],rounds_cum_time[39],1),"."))</f>
        <v>96.</v>
      </c>
      <c r="AW101" s="130" t="str">
        <f>IF(ISBLANK(laps_times[[#This Row],[40]]),"DNF",CONCATENATE(RANK(rounds_cum_time[[#This Row],[40]],rounds_cum_time[40],1),"."))</f>
        <v>95.</v>
      </c>
      <c r="AX101" s="130" t="str">
        <f>IF(ISBLANK(laps_times[[#This Row],[41]]),"DNF",CONCATENATE(RANK(rounds_cum_time[[#This Row],[41]],rounds_cum_time[41],1),"."))</f>
        <v>96.</v>
      </c>
      <c r="AY101" s="130" t="str">
        <f>IF(ISBLANK(laps_times[[#This Row],[42]]),"DNF",CONCATENATE(RANK(rounds_cum_time[[#This Row],[42]],rounds_cum_time[42],1),"."))</f>
        <v>97.</v>
      </c>
      <c r="AZ101" s="130" t="str">
        <f>IF(ISBLANK(laps_times[[#This Row],[43]]),"DNF",CONCATENATE(RANK(rounds_cum_time[[#This Row],[43]],rounds_cum_time[43],1),"."))</f>
        <v>99.</v>
      </c>
      <c r="BA101" s="130" t="str">
        <f>IF(ISBLANK(laps_times[[#This Row],[44]]),"DNF",CONCATENATE(RANK(rounds_cum_time[[#This Row],[44]],rounds_cum_time[44],1),"."))</f>
        <v>99.</v>
      </c>
      <c r="BB101" s="130" t="str">
        <f>IF(ISBLANK(laps_times[[#This Row],[45]]),"DNF",CONCATENATE(RANK(rounds_cum_time[[#This Row],[45]],rounds_cum_time[45],1),"."))</f>
        <v>99.</v>
      </c>
      <c r="BC101" s="130" t="str">
        <f>IF(ISBLANK(laps_times[[#This Row],[46]]),"DNF",CONCATENATE(RANK(rounds_cum_time[[#This Row],[46]],rounds_cum_time[46],1),"."))</f>
        <v>99.</v>
      </c>
      <c r="BD101" s="130" t="str">
        <f>IF(ISBLANK(laps_times[[#This Row],[47]]),"DNF",CONCATENATE(RANK(rounds_cum_time[[#This Row],[47]],rounds_cum_time[47],1),"."))</f>
        <v>98.</v>
      </c>
      <c r="BE101" s="130" t="str">
        <f>IF(ISBLANK(laps_times[[#This Row],[48]]),"DNF",CONCATENATE(RANK(rounds_cum_time[[#This Row],[48]],rounds_cum_time[48],1),"."))</f>
        <v>98.</v>
      </c>
      <c r="BF101" s="130" t="str">
        <f>IF(ISBLANK(laps_times[[#This Row],[49]]),"DNF",CONCATENATE(RANK(rounds_cum_time[[#This Row],[49]],rounds_cum_time[49],1),"."))</f>
        <v>98.</v>
      </c>
      <c r="BG101" s="130" t="str">
        <f>IF(ISBLANK(laps_times[[#This Row],[50]]),"DNF",CONCATENATE(RANK(rounds_cum_time[[#This Row],[50]],rounds_cum_time[50],1),"."))</f>
        <v>99.</v>
      </c>
      <c r="BH101" s="130" t="str">
        <f>IF(ISBLANK(laps_times[[#This Row],[51]]),"DNF",CONCATENATE(RANK(rounds_cum_time[[#This Row],[51]],rounds_cum_time[51],1),"."))</f>
        <v>99.</v>
      </c>
      <c r="BI101" s="130" t="str">
        <f>IF(ISBLANK(laps_times[[#This Row],[52]]),"DNF",CONCATENATE(RANK(rounds_cum_time[[#This Row],[52]],rounds_cum_time[52],1),"."))</f>
        <v>100.</v>
      </c>
      <c r="BJ101" s="130" t="str">
        <f>IF(ISBLANK(laps_times[[#This Row],[53]]),"DNF",CONCATENATE(RANK(rounds_cum_time[[#This Row],[53]],rounds_cum_time[53],1),"."))</f>
        <v>101.</v>
      </c>
      <c r="BK101" s="130" t="str">
        <f>IF(ISBLANK(laps_times[[#This Row],[54]]),"DNF",CONCATENATE(RANK(rounds_cum_time[[#This Row],[54]],rounds_cum_time[54],1),"."))</f>
        <v>101.</v>
      </c>
      <c r="BL101" s="130" t="str">
        <f>IF(ISBLANK(laps_times[[#This Row],[55]]),"DNF",CONCATENATE(RANK(rounds_cum_time[[#This Row],[55]],rounds_cum_time[55],1),"."))</f>
        <v>101.</v>
      </c>
      <c r="BM101" s="130" t="str">
        <f>IF(ISBLANK(laps_times[[#This Row],[56]]),"DNF",CONCATENATE(RANK(rounds_cum_time[[#This Row],[56]],rounds_cum_time[56],1),"."))</f>
        <v>102.</v>
      </c>
      <c r="BN101" s="130" t="str">
        <f>IF(ISBLANK(laps_times[[#This Row],[57]]),"DNF",CONCATENATE(RANK(rounds_cum_time[[#This Row],[57]],rounds_cum_time[57],1),"."))</f>
        <v>100.</v>
      </c>
      <c r="BO101" s="130" t="str">
        <f>IF(ISBLANK(laps_times[[#This Row],[58]]),"DNF",CONCATENATE(RANK(rounds_cum_time[[#This Row],[58]],rounds_cum_time[58],1),"."))</f>
        <v>100.</v>
      </c>
      <c r="BP101" s="130" t="str">
        <f>IF(ISBLANK(laps_times[[#This Row],[59]]),"DNF",CONCATENATE(RANK(rounds_cum_time[[#This Row],[59]],rounds_cum_time[59],1),"."))</f>
        <v>100.</v>
      </c>
      <c r="BQ101" s="130" t="str">
        <f>IF(ISBLANK(laps_times[[#This Row],[60]]),"DNF",CONCATENATE(RANK(rounds_cum_time[[#This Row],[60]],rounds_cum_time[60],1),"."))</f>
        <v>100.</v>
      </c>
      <c r="BR101" s="130" t="str">
        <f>IF(ISBLANK(laps_times[[#This Row],[61]]),"DNF",CONCATENATE(RANK(rounds_cum_time[[#This Row],[61]],rounds_cum_time[61],1),"."))</f>
        <v>100.</v>
      </c>
      <c r="BS101" s="130" t="str">
        <f>IF(ISBLANK(laps_times[[#This Row],[62]]),"DNF",CONCATENATE(RANK(rounds_cum_time[[#This Row],[62]],rounds_cum_time[62],1),"."))</f>
        <v>99.</v>
      </c>
      <c r="BT101" s="131" t="str">
        <f>IF(ISBLANK(laps_times[[#This Row],[63]]),"DNF",CONCATENATE(RANK(rounds_cum_time[[#This Row],[63]],rounds_cum_time[63],1),"."))</f>
        <v>99.</v>
      </c>
      <c r="BU101" s="131" t="str">
        <f>IF(ISBLANK(laps_times[[#This Row],[64]]),"DNF",CONCATENATE(RANK(rounds_cum_time[[#This Row],[64]],rounds_cum_time[64],1),"."))</f>
        <v>98.</v>
      </c>
    </row>
    <row r="102" spans="2:73" x14ac:dyDescent="0.2">
      <c r="B102" s="124">
        <f>laps_times[[#This Row],[poř]]</f>
        <v>99</v>
      </c>
      <c r="C102" s="129">
        <f>laps_times[[#This Row],[s.č.]]</f>
        <v>78</v>
      </c>
      <c r="D102" s="125" t="str">
        <f>laps_times[[#This Row],[jméno]]</f>
        <v>Němečková Martina</v>
      </c>
      <c r="E102" s="126">
        <f>laps_times[[#This Row],[roč]]</f>
        <v>1965</v>
      </c>
      <c r="F102" s="126" t="str">
        <f>laps_times[[#This Row],[kat]]</f>
        <v>Z2</v>
      </c>
      <c r="G102" s="126">
        <f>laps_times[[#This Row],[poř_kat]]</f>
        <v>9</v>
      </c>
      <c r="H102" s="125" t="str">
        <f>IF(ISBLANK(laps_times[[#This Row],[klub]]),"-",laps_times[[#This Row],[klub]])</f>
        <v>SK 4 DV České Budějovice</v>
      </c>
      <c r="I102" s="161">
        <f>laps_times[[#This Row],[celk. čas]]</f>
        <v>0.19978239583333335</v>
      </c>
      <c r="J102" s="130" t="str">
        <f>IF(ISBLANK(laps_times[[#This Row],[1]]),"DNF",CONCATENATE(RANK(rounds_cum_time[[#This Row],[1]],rounds_cum_time[1],1),"."))</f>
        <v>86.</v>
      </c>
      <c r="K102" s="130" t="str">
        <f>IF(ISBLANK(laps_times[[#This Row],[2]]),"DNF",CONCATENATE(RANK(rounds_cum_time[[#This Row],[2]],rounds_cum_time[2],1),"."))</f>
        <v>87.</v>
      </c>
      <c r="L102" s="130" t="str">
        <f>IF(ISBLANK(laps_times[[#This Row],[3]]),"DNF",CONCATENATE(RANK(rounds_cum_time[[#This Row],[3]],rounds_cum_time[3],1),"."))</f>
        <v>91.</v>
      </c>
      <c r="M102" s="130" t="str">
        <f>IF(ISBLANK(laps_times[[#This Row],[4]]),"DNF",CONCATENATE(RANK(rounds_cum_time[[#This Row],[4]],rounds_cum_time[4],1),"."))</f>
        <v>94.</v>
      </c>
      <c r="N102" s="130" t="str">
        <f>IF(ISBLANK(laps_times[[#This Row],[5]]),"DNF",CONCATENATE(RANK(rounds_cum_time[[#This Row],[5]],rounds_cum_time[5],1),"."))</f>
        <v>95.</v>
      </c>
      <c r="O102" s="130" t="str">
        <f>IF(ISBLANK(laps_times[[#This Row],[6]]),"DNF",CONCATENATE(RANK(rounds_cum_time[[#This Row],[6]],rounds_cum_time[6],1),"."))</f>
        <v>94.</v>
      </c>
      <c r="P102" s="130" t="str">
        <f>IF(ISBLANK(laps_times[[#This Row],[7]]),"DNF",CONCATENATE(RANK(rounds_cum_time[[#This Row],[7]],rounds_cum_time[7],1),"."))</f>
        <v>94.</v>
      </c>
      <c r="Q102" s="130" t="str">
        <f>IF(ISBLANK(laps_times[[#This Row],[8]]),"DNF",CONCATENATE(RANK(rounds_cum_time[[#This Row],[8]],rounds_cum_time[8],1),"."))</f>
        <v>95.</v>
      </c>
      <c r="R102" s="130" t="str">
        <f>IF(ISBLANK(laps_times[[#This Row],[9]]),"DNF",CONCATENATE(RANK(rounds_cum_time[[#This Row],[9]],rounds_cum_time[9],1),"."))</f>
        <v>96.</v>
      </c>
      <c r="S102" s="130" t="str">
        <f>IF(ISBLANK(laps_times[[#This Row],[10]]),"DNF",CONCATENATE(RANK(rounds_cum_time[[#This Row],[10]],rounds_cum_time[10],1),"."))</f>
        <v>96.</v>
      </c>
      <c r="T102" s="130" t="str">
        <f>IF(ISBLANK(laps_times[[#This Row],[11]]),"DNF",CONCATENATE(RANK(rounds_cum_time[[#This Row],[11]],rounds_cum_time[11],1),"."))</f>
        <v>95.</v>
      </c>
      <c r="U102" s="130" t="str">
        <f>IF(ISBLANK(laps_times[[#This Row],[12]]),"DNF",CONCATENATE(RANK(rounds_cum_time[[#This Row],[12]],rounds_cum_time[12],1),"."))</f>
        <v>98.</v>
      </c>
      <c r="V102" s="130" t="str">
        <f>IF(ISBLANK(laps_times[[#This Row],[13]]),"DNF",CONCATENATE(RANK(rounds_cum_time[[#This Row],[13]],rounds_cum_time[13],1),"."))</f>
        <v>98.</v>
      </c>
      <c r="W102" s="130" t="str">
        <f>IF(ISBLANK(laps_times[[#This Row],[14]]),"DNF",CONCATENATE(RANK(rounds_cum_time[[#This Row],[14]],rounds_cum_time[14],1),"."))</f>
        <v>98.</v>
      </c>
      <c r="X102" s="130" t="str">
        <f>IF(ISBLANK(laps_times[[#This Row],[15]]),"DNF",CONCATENATE(RANK(rounds_cum_time[[#This Row],[15]],rounds_cum_time[15],1),"."))</f>
        <v>98.</v>
      </c>
      <c r="Y102" s="130" t="str">
        <f>IF(ISBLANK(laps_times[[#This Row],[16]]),"DNF",CONCATENATE(RANK(rounds_cum_time[[#This Row],[16]],rounds_cum_time[16],1),"."))</f>
        <v>98.</v>
      </c>
      <c r="Z102" s="130" t="str">
        <f>IF(ISBLANK(laps_times[[#This Row],[17]]),"DNF",CONCATENATE(RANK(rounds_cum_time[[#This Row],[17]],rounds_cum_time[17],1),"."))</f>
        <v>98.</v>
      </c>
      <c r="AA102" s="130" t="str">
        <f>IF(ISBLANK(laps_times[[#This Row],[18]]),"DNF",CONCATENATE(RANK(rounds_cum_time[[#This Row],[18]],rounds_cum_time[18],1),"."))</f>
        <v>98.</v>
      </c>
      <c r="AB102" s="130" t="str">
        <f>IF(ISBLANK(laps_times[[#This Row],[19]]),"DNF",CONCATENATE(RANK(rounds_cum_time[[#This Row],[19]],rounds_cum_time[19],1),"."))</f>
        <v>98.</v>
      </c>
      <c r="AC102" s="130" t="str">
        <f>IF(ISBLANK(laps_times[[#This Row],[20]]),"DNF",CONCATENATE(RANK(rounds_cum_time[[#This Row],[20]],rounds_cum_time[20],1),"."))</f>
        <v>98.</v>
      </c>
      <c r="AD102" s="130" t="str">
        <f>IF(ISBLANK(laps_times[[#This Row],[21]]),"DNF",CONCATENATE(RANK(rounds_cum_time[[#This Row],[21]],rounds_cum_time[21],1),"."))</f>
        <v>98.</v>
      </c>
      <c r="AE102" s="130" t="str">
        <f>IF(ISBLANK(laps_times[[#This Row],[22]]),"DNF",CONCATENATE(RANK(rounds_cum_time[[#This Row],[22]],rounds_cum_time[22],1),"."))</f>
        <v>98.</v>
      </c>
      <c r="AF102" s="130" t="str">
        <f>IF(ISBLANK(laps_times[[#This Row],[23]]),"DNF",CONCATENATE(RANK(rounds_cum_time[[#This Row],[23]],rounds_cum_time[23],1),"."))</f>
        <v>98.</v>
      </c>
      <c r="AG102" s="130" t="str">
        <f>IF(ISBLANK(laps_times[[#This Row],[24]]),"DNF",CONCATENATE(RANK(rounds_cum_time[[#This Row],[24]],rounds_cum_time[24],1),"."))</f>
        <v>98.</v>
      </c>
      <c r="AH102" s="130" t="str">
        <f>IF(ISBLANK(laps_times[[#This Row],[25]]),"DNF",CONCATENATE(RANK(rounds_cum_time[[#This Row],[25]],rounds_cum_time[25],1),"."))</f>
        <v>98.</v>
      </c>
      <c r="AI102" s="130" t="str">
        <f>IF(ISBLANK(laps_times[[#This Row],[26]]),"DNF",CONCATENATE(RANK(rounds_cum_time[[#This Row],[26]],rounds_cum_time[26],1),"."))</f>
        <v>98.</v>
      </c>
      <c r="AJ102" s="130" t="str">
        <f>IF(ISBLANK(laps_times[[#This Row],[27]]),"DNF",CONCATENATE(RANK(rounds_cum_time[[#This Row],[27]],rounds_cum_time[27],1),"."))</f>
        <v>98.</v>
      </c>
      <c r="AK102" s="130" t="str">
        <f>IF(ISBLANK(laps_times[[#This Row],[28]]),"DNF",CONCATENATE(RANK(rounds_cum_time[[#This Row],[28]],rounds_cum_time[28],1),"."))</f>
        <v>98.</v>
      </c>
      <c r="AL102" s="130" t="str">
        <f>IF(ISBLANK(laps_times[[#This Row],[29]]),"DNF",CONCATENATE(RANK(rounds_cum_time[[#This Row],[29]],rounds_cum_time[29],1),"."))</f>
        <v>98.</v>
      </c>
      <c r="AM102" s="130" t="str">
        <f>IF(ISBLANK(laps_times[[#This Row],[30]]),"DNF",CONCATENATE(RANK(rounds_cum_time[[#This Row],[30]],rounds_cum_time[30],1),"."))</f>
        <v>98.</v>
      </c>
      <c r="AN102" s="130" t="str">
        <f>IF(ISBLANK(laps_times[[#This Row],[31]]),"DNF",CONCATENATE(RANK(rounds_cum_time[[#This Row],[31]],rounds_cum_time[31],1),"."))</f>
        <v>98.</v>
      </c>
      <c r="AO102" s="130" t="str">
        <f>IF(ISBLANK(laps_times[[#This Row],[32]]),"DNF",CONCATENATE(RANK(rounds_cum_time[[#This Row],[32]],rounds_cum_time[32],1),"."))</f>
        <v>98.</v>
      </c>
      <c r="AP102" s="130" t="str">
        <f>IF(ISBLANK(laps_times[[#This Row],[33]]),"DNF",CONCATENATE(RANK(rounds_cum_time[[#This Row],[33]],rounds_cum_time[33],1),"."))</f>
        <v>98.</v>
      </c>
      <c r="AQ102" s="130" t="str">
        <f>IF(ISBLANK(laps_times[[#This Row],[34]]),"DNF",CONCATENATE(RANK(rounds_cum_time[[#This Row],[34]],rounds_cum_time[34],1),"."))</f>
        <v>98.</v>
      </c>
      <c r="AR102" s="130" t="str">
        <f>IF(ISBLANK(laps_times[[#This Row],[35]]),"DNF",CONCATENATE(RANK(rounds_cum_time[[#This Row],[35]],rounds_cum_time[35],1),"."))</f>
        <v>98.</v>
      </c>
      <c r="AS102" s="130" t="str">
        <f>IF(ISBLANK(laps_times[[#This Row],[36]]),"DNF",CONCATENATE(RANK(rounds_cum_time[[#This Row],[36]],rounds_cum_time[36],1),"."))</f>
        <v>98.</v>
      </c>
      <c r="AT102" s="130" t="str">
        <f>IF(ISBLANK(laps_times[[#This Row],[37]]),"DNF",CONCATENATE(RANK(rounds_cum_time[[#This Row],[37]],rounds_cum_time[37],1),"."))</f>
        <v>96.</v>
      </c>
      <c r="AU102" s="130" t="str">
        <f>IF(ISBLANK(laps_times[[#This Row],[38]]),"DNF",CONCATENATE(RANK(rounds_cum_time[[#This Row],[38]],rounds_cum_time[38],1),"."))</f>
        <v>96.</v>
      </c>
      <c r="AV102" s="130" t="str">
        <f>IF(ISBLANK(laps_times[[#This Row],[39]]),"DNF",CONCATENATE(RANK(rounds_cum_time[[#This Row],[39]],rounds_cum_time[39],1),"."))</f>
        <v>94.</v>
      </c>
      <c r="AW102" s="130" t="str">
        <f>IF(ISBLANK(laps_times[[#This Row],[40]]),"DNF",CONCATENATE(RANK(rounds_cum_time[[#This Row],[40]],rounds_cum_time[40],1),"."))</f>
        <v>94.</v>
      </c>
      <c r="AX102" s="130" t="str">
        <f>IF(ISBLANK(laps_times[[#This Row],[41]]),"DNF",CONCATENATE(RANK(rounds_cum_time[[#This Row],[41]],rounds_cum_time[41],1),"."))</f>
        <v>94.</v>
      </c>
      <c r="AY102" s="130" t="str">
        <f>IF(ISBLANK(laps_times[[#This Row],[42]]),"DNF",CONCATENATE(RANK(rounds_cum_time[[#This Row],[42]],rounds_cum_time[42],1),"."))</f>
        <v>94.</v>
      </c>
      <c r="AZ102" s="130" t="str">
        <f>IF(ISBLANK(laps_times[[#This Row],[43]]),"DNF",CONCATENATE(RANK(rounds_cum_time[[#This Row],[43]],rounds_cum_time[43],1),"."))</f>
        <v>94.</v>
      </c>
      <c r="BA102" s="130" t="str">
        <f>IF(ISBLANK(laps_times[[#This Row],[44]]),"DNF",CONCATENATE(RANK(rounds_cum_time[[#This Row],[44]],rounds_cum_time[44],1),"."))</f>
        <v>95.</v>
      </c>
      <c r="BB102" s="130" t="str">
        <f>IF(ISBLANK(laps_times[[#This Row],[45]]),"DNF",CONCATENATE(RANK(rounds_cum_time[[#This Row],[45]],rounds_cum_time[45],1),"."))</f>
        <v>95.</v>
      </c>
      <c r="BC102" s="130" t="str">
        <f>IF(ISBLANK(laps_times[[#This Row],[46]]),"DNF",CONCATENATE(RANK(rounds_cum_time[[#This Row],[46]],rounds_cum_time[46],1),"."))</f>
        <v>95.</v>
      </c>
      <c r="BD102" s="130" t="str">
        <f>IF(ISBLANK(laps_times[[#This Row],[47]]),"DNF",CONCATENATE(RANK(rounds_cum_time[[#This Row],[47]],rounds_cum_time[47],1),"."))</f>
        <v>94.</v>
      </c>
      <c r="BE102" s="130" t="str">
        <f>IF(ISBLANK(laps_times[[#This Row],[48]]),"DNF",CONCATENATE(RANK(rounds_cum_time[[#This Row],[48]],rounds_cum_time[48],1),"."))</f>
        <v>94.</v>
      </c>
      <c r="BF102" s="130" t="str">
        <f>IF(ISBLANK(laps_times[[#This Row],[49]]),"DNF",CONCATENATE(RANK(rounds_cum_time[[#This Row],[49]],rounds_cum_time[49],1),"."))</f>
        <v>94.</v>
      </c>
      <c r="BG102" s="130" t="str">
        <f>IF(ISBLANK(laps_times[[#This Row],[50]]),"DNF",CONCATENATE(RANK(rounds_cum_time[[#This Row],[50]],rounds_cum_time[50],1),"."))</f>
        <v>94.</v>
      </c>
      <c r="BH102" s="130" t="str">
        <f>IF(ISBLANK(laps_times[[#This Row],[51]]),"DNF",CONCATENATE(RANK(rounds_cum_time[[#This Row],[51]],rounds_cum_time[51],1),"."))</f>
        <v>94.</v>
      </c>
      <c r="BI102" s="130" t="str">
        <f>IF(ISBLANK(laps_times[[#This Row],[52]]),"DNF",CONCATENATE(RANK(rounds_cum_time[[#This Row],[52]],rounds_cum_time[52],1),"."))</f>
        <v>97.</v>
      </c>
      <c r="BJ102" s="130" t="str">
        <f>IF(ISBLANK(laps_times[[#This Row],[53]]),"DNF",CONCATENATE(RANK(rounds_cum_time[[#This Row],[53]],rounds_cum_time[53],1),"."))</f>
        <v>96.</v>
      </c>
      <c r="BK102" s="130" t="str">
        <f>IF(ISBLANK(laps_times[[#This Row],[54]]),"DNF",CONCATENATE(RANK(rounds_cum_time[[#This Row],[54]],rounds_cum_time[54],1),"."))</f>
        <v>96.</v>
      </c>
      <c r="BL102" s="130" t="str">
        <f>IF(ISBLANK(laps_times[[#This Row],[55]]),"DNF",CONCATENATE(RANK(rounds_cum_time[[#This Row],[55]],rounds_cum_time[55],1),"."))</f>
        <v>98.</v>
      </c>
      <c r="BM102" s="130" t="str">
        <f>IF(ISBLANK(laps_times[[#This Row],[56]]),"DNF",CONCATENATE(RANK(rounds_cum_time[[#This Row],[56]],rounds_cum_time[56],1),"."))</f>
        <v>98.</v>
      </c>
      <c r="BN102" s="130" t="str">
        <f>IF(ISBLANK(laps_times[[#This Row],[57]]),"DNF",CONCATENATE(RANK(rounds_cum_time[[#This Row],[57]],rounds_cum_time[57],1),"."))</f>
        <v>98.</v>
      </c>
      <c r="BO102" s="130" t="str">
        <f>IF(ISBLANK(laps_times[[#This Row],[58]]),"DNF",CONCATENATE(RANK(rounds_cum_time[[#This Row],[58]],rounds_cum_time[58],1),"."))</f>
        <v>98.</v>
      </c>
      <c r="BP102" s="130" t="str">
        <f>IF(ISBLANK(laps_times[[#This Row],[59]]),"DNF",CONCATENATE(RANK(rounds_cum_time[[#This Row],[59]],rounds_cum_time[59],1),"."))</f>
        <v>98.</v>
      </c>
      <c r="BQ102" s="130" t="str">
        <f>IF(ISBLANK(laps_times[[#This Row],[60]]),"DNF",CONCATENATE(RANK(rounds_cum_time[[#This Row],[60]],rounds_cum_time[60],1),"."))</f>
        <v>98.</v>
      </c>
      <c r="BR102" s="130" t="str">
        <f>IF(ISBLANK(laps_times[[#This Row],[61]]),"DNF",CONCATENATE(RANK(rounds_cum_time[[#This Row],[61]],rounds_cum_time[61],1),"."))</f>
        <v>98.</v>
      </c>
      <c r="BS102" s="130" t="str">
        <f>IF(ISBLANK(laps_times[[#This Row],[62]]),"DNF",CONCATENATE(RANK(rounds_cum_time[[#This Row],[62]],rounds_cum_time[62],1),"."))</f>
        <v>98.</v>
      </c>
      <c r="BT102" s="131" t="str">
        <f>IF(ISBLANK(laps_times[[#This Row],[63]]),"DNF",CONCATENATE(RANK(rounds_cum_time[[#This Row],[63]],rounds_cum_time[63],1),"."))</f>
        <v>98.</v>
      </c>
      <c r="BU102" s="131" t="str">
        <f>IF(ISBLANK(laps_times[[#This Row],[64]]),"DNF",CONCATENATE(RANK(rounds_cum_time[[#This Row],[64]],rounds_cum_time[64],1),"."))</f>
        <v>99.</v>
      </c>
    </row>
    <row r="103" spans="2:73" x14ac:dyDescent="0.2">
      <c r="B103" s="124">
        <f>laps_times[[#This Row],[poř]]</f>
        <v>100</v>
      </c>
      <c r="C103" s="129">
        <f>laps_times[[#This Row],[s.č.]]</f>
        <v>24</v>
      </c>
      <c r="D103" s="125" t="str">
        <f>laps_times[[#This Row],[jméno]]</f>
        <v>Drygalski Dominik</v>
      </c>
      <c r="E103" s="126">
        <f>laps_times[[#This Row],[roč]]</f>
        <v>1963</v>
      </c>
      <c r="F103" s="126" t="str">
        <f>laps_times[[#This Row],[kat]]</f>
        <v>M50</v>
      </c>
      <c r="G103" s="126">
        <f>laps_times[[#This Row],[poř_kat]]</f>
        <v>25</v>
      </c>
      <c r="H103" s="125" t="str">
        <f>IF(ISBLANK(laps_times[[#This Row],[klub]]),"-",laps_times[[#This Row],[klub]])</f>
        <v>-</v>
      </c>
      <c r="I103" s="161">
        <f>laps_times[[#This Row],[celk. čas]]</f>
        <v>0.20110532407407408</v>
      </c>
      <c r="J103" s="130" t="str">
        <f>IF(ISBLANK(laps_times[[#This Row],[1]]),"DNF",CONCATENATE(RANK(rounds_cum_time[[#This Row],[1]],rounds_cum_time[1],1),"."))</f>
        <v>97.</v>
      </c>
      <c r="K103" s="130" t="str">
        <f>IF(ISBLANK(laps_times[[#This Row],[2]]),"DNF",CONCATENATE(RANK(rounds_cum_time[[#This Row],[2]],rounds_cum_time[2],1),"."))</f>
        <v>98.</v>
      </c>
      <c r="L103" s="130" t="str">
        <f>IF(ISBLANK(laps_times[[#This Row],[3]]),"DNF",CONCATENATE(RANK(rounds_cum_time[[#This Row],[3]],rounds_cum_time[3],1),"."))</f>
        <v>100.</v>
      </c>
      <c r="M103" s="130" t="str">
        <f>IF(ISBLANK(laps_times[[#This Row],[4]]),"DNF",CONCATENATE(RANK(rounds_cum_time[[#This Row],[4]],rounds_cum_time[4],1),"."))</f>
        <v>100.</v>
      </c>
      <c r="N103" s="130" t="str">
        <f>IF(ISBLANK(laps_times[[#This Row],[5]]),"DNF",CONCATENATE(RANK(rounds_cum_time[[#This Row],[5]],rounds_cum_time[5],1),"."))</f>
        <v>100.</v>
      </c>
      <c r="O103" s="130" t="str">
        <f>IF(ISBLANK(laps_times[[#This Row],[6]]),"DNF",CONCATENATE(RANK(rounds_cum_time[[#This Row],[6]],rounds_cum_time[6],1),"."))</f>
        <v>101.</v>
      </c>
      <c r="P103" s="130" t="str">
        <f>IF(ISBLANK(laps_times[[#This Row],[7]]),"DNF",CONCATENATE(RANK(rounds_cum_time[[#This Row],[7]],rounds_cum_time[7],1),"."))</f>
        <v>102.</v>
      </c>
      <c r="Q103" s="130" t="str">
        <f>IF(ISBLANK(laps_times[[#This Row],[8]]),"DNF",CONCATENATE(RANK(rounds_cum_time[[#This Row],[8]],rounds_cum_time[8],1),"."))</f>
        <v>101.</v>
      </c>
      <c r="R103" s="130" t="str">
        <f>IF(ISBLANK(laps_times[[#This Row],[9]]),"DNF",CONCATENATE(RANK(rounds_cum_time[[#This Row],[9]],rounds_cum_time[9],1),"."))</f>
        <v>102.</v>
      </c>
      <c r="S103" s="130" t="str">
        <f>IF(ISBLANK(laps_times[[#This Row],[10]]),"DNF",CONCATENATE(RANK(rounds_cum_time[[#This Row],[10]],rounds_cum_time[10],1),"."))</f>
        <v>102.</v>
      </c>
      <c r="T103" s="130" t="str">
        <f>IF(ISBLANK(laps_times[[#This Row],[11]]),"DNF",CONCATENATE(RANK(rounds_cum_time[[#This Row],[11]],rounds_cum_time[11],1),"."))</f>
        <v>102.</v>
      </c>
      <c r="U103" s="130" t="str">
        <f>IF(ISBLANK(laps_times[[#This Row],[12]]),"DNF",CONCATENATE(RANK(rounds_cum_time[[#This Row],[12]],rounds_cum_time[12],1),"."))</f>
        <v>101.</v>
      </c>
      <c r="V103" s="130" t="str">
        <f>IF(ISBLANK(laps_times[[#This Row],[13]]),"DNF",CONCATENATE(RANK(rounds_cum_time[[#This Row],[13]],rounds_cum_time[13],1),"."))</f>
        <v>101.</v>
      </c>
      <c r="W103" s="130" t="str">
        <f>IF(ISBLANK(laps_times[[#This Row],[14]]),"DNF",CONCATENATE(RANK(rounds_cum_time[[#This Row],[14]],rounds_cum_time[14],1),"."))</f>
        <v>101.</v>
      </c>
      <c r="X103" s="130" t="str">
        <f>IF(ISBLANK(laps_times[[#This Row],[15]]),"DNF",CONCATENATE(RANK(rounds_cum_time[[#This Row],[15]],rounds_cum_time[15],1),"."))</f>
        <v>101.</v>
      </c>
      <c r="Y103" s="130" t="str">
        <f>IF(ISBLANK(laps_times[[#This Row],[16]]),"DNF",CONCATENATE(RANK(rounds_cum_time[[#This Row],[16]],rounds_cum_time[16],1),"."))</f>
        <v>101.</v>
      </c>
      <c r="Z103" s="130" t="str">
        <f>IF(ISBLANK(laps_times[[#This Row],[17]]),"DNF",CONCATENATE(RANK(rounds_cum_time[[#This Row],[17]],rounds_cum_time[17],1),"."))</f>
        <v>101.</v>
      </c>
      <c r="AA103" s="130" t="str">
        <f>IF(ISBLANK(laps_times[[#This Row],[18]]),"DNF",CONCATENATE(RANK(rounds_cum_time[[#This Row],[18]],rounds_cum_time[18],1),"."))</f>
        <v>101.</v>
      </c>
      <c r="AB103" s="130" t="str">
        <f>IF(ISBLANK(laps_times[[#This Row],[19]]),"DNF",CONCATENATE(RANK(rounds_cum_time[[#This Row],[19]],rounds_cum_time[19],1),"."))</f>
        <v>101.</v>
      </c>
      <c r="AC103" s="130" t="str">
        <f>IF(ISBLANK(laps_times[[#This Row],[20]]),"DNF",CONCATENATE(RANK(rounds_cum_time[[#This Row],[20]],rounds_cum_time[20],1),"."))</f>
        <v>101.</v>
      </c>
      <c r="AD103" s="130" t="str">
        <f>IF(ISBLANK(laps_times[[#This Row],[21]]),"DNF",CONCATENATE(RANK(rounds_cum_time[[#This Row],[21]],rounds_cum_time[21],1),"."))</f>
        <v>101.</v>
      </c>
      <c r="AE103" s="130" t="str">
        <f>IF(ISBLANK(laps_times[[#This Row],[22]]),"DNF",CONCATENATE(RANK(rounds_cum_time[[#This Row],[22]],rounds_cum_time[22],1),"."))</f>
        <v>103.</v>
      </c>
      <c r="AF103" s="130" t="str">
        <f>IF(ISBLANK(laps_times[[#This Row],[23]]),"DNF",CONCATENATE(RANK(rounds_cum_time[[#This Row],[23]],rounds_cum_time[23],1),"."))</f>
        <v>103.</v>
      </c>
      <c r="AG103" s="130" t="str">
        <f>IF(ISBLANK(laps_times[[#This Row],[24]]),"DNF",CONCATENATE(RANK(rounds_cum_time[[#This Row],[24]],rounds_cum_time[24],1),"."))</f>
        <v>103.</v>
      </c>
      <c r="AH103" s="130" t="str">
        <f>IF(ISBLANK(laps_times[[#This Row],[25]]),"DNF",CONCATENATE(RANK(rounds_cum_time[[#This Row],[25]],rounds_cum_time[25],1),"."))</f>
        <v>103.</v>
      </c>
      <c r="AI103" s="130" t="str">
        <f>IF(ISBLANK(laps_times[[#This Row],[26]]),"DNF",CONCATENATE(RANK(rounds_cum_time[[#This Row],[26]],rounds_cum_time[26],1),"."))</f>
        <v>103.</v>
      </c>
      <c r="AJ103" s="130" t="str">
        <f>IF(ISBLANK(laps_times[[#This Row],[27]]),"DNF",CONCATENATE(RANK(rounds_cum_time[[#This Row],[27]],rounds_cum_time[27],1),"."))</f>
        <v>103.</v>
      </c>
      <c r="AK103" s="130" t="str">
        <f>IF(ISBLANK(laps_times[[#This Row],[28]]),"DNF",CONCATENATE(RANK(rounds_cum_time[[#This Row],[28]],rounds_cum_time[28],1),"."))</f>
        <v>103.</v>
      </c>
      <c r="AL103" s="130" t="str">
        <f>IF(ISBLANK(laps_times[[#This Row],[29]]),"DNF",CONCATENATE(RANK(rounds_cum_time[[#This Row],[29]],rounds_cum_time[29],1),"."))</f>
        <v>103.</v>
      </c>
      <c r="AM103" s="130" t="str">
        <f>IF(ISBLANK(laps_times[[#This Row],[30]]),"DNF",CONCATENATE(RANK(rounds_cum_time[[#This Row],[30]],rounds_cum_time[30],1),"."))</f>
        <v>103.</v>
      </c>
      <c r="AN103" s="130" t="str">
        <f>IF(ISBLANK(laps_times[[#This Row],[31]]),"DNF",CONCATENATE(RANK(rounds_cum_time[[#This Row],[31]],rounds_cum_time[31],1),"."))</f>
        <v>103.</v>
      </c>
      <c r="AO103" s="130" t="str">
        <f>IF(ISBLANK(laps_times[[#This Row],[32]]),"DNF",CONCATENATE(RANK(rounds_cum_time[[#This Row],[32]],rounds_cum_time[32],1),"."))</f>
        <v>104.</v>
      </c>
      <c r="AP103" s="130" t="str">
        <f>IF(ISBLANK(laps_times[[#This Row],[33]]),"DNF",CONCATENATE(RANK(rounds_cum_time[[#This Row],[33]],rounds_cum_time[33],1),"."))</f>
        <v>104.</v>
      </c>
      <c r="AQ103" s="130" t="str">
        <f>IF(ISBLANK(laps_times[[#This Row],[34]]),"DNF",CONCATENATE(RANK(rounds_cum_time[[#This Row],[34]],rounds_cum_time[34],1),"."))</f>
        <v>104.</v>
      </c>
      <c r="AR103" s="130" t="str">
        <f>IF(ISBLANK(laps_times[[#This Row],[35]]),"DNF",CONCATENATE(RANK(rounds_cum_time[[#This Row],[35]],rounds_cum_time[35],1),"."))</f>
        <v>104.</v>
      </c>
      <c r="AS103" s="130" t="str">
        <f>IF(ISBLANK(laps_times[[#This Row],[36]]),"DNF",CONCATENATE(RANK(rounds_cum_time[[#This Row],[36]],rounds_cum_time[36],1),"."))</f>
        <v>104.</v>
      </c>
      <c r="AT103" s="130" t="str">
        <f>IF(ISBLANK(laps_times[[#This Row],[37]]),"DNF",CONCATENATE(RANK(rounds_cum_time[[#This Row],[37]],rounds_cum_time[37],1),"."))</f>
        <v>104.</v>
      </c>
      <c r="AU103" s="130" t="str">
        <f>IF(ISBLANK(laps_times[[#This Row],[38]]),"DNF",CONCATENATE(RANK(rounds_cum_time[[#This Row],[38]],rounds_cum_time[38],1),"."))</f>
        <v>103.</v>
      </c>
      <c r="AV103" s="130" t="str">
        <f>IF(ISBLANK(laps_times[[#This Row],[39]]),"DNF",CONCATENATE(RANK(rounds_cum_time[[#This Row],[39]],rounds_cum_time[39],1),"."))</f>
        <v>103.</v>
      </c>
      <c r="AW103" s="130" t="str">
        <f>IF(ISBLANK(laps_times[[#This Row],[40]]),"DNF",CONCATENATE(RANK(rounds_cum_time[[#This Row],[40]],rounds_cum_time[40],1),"."))</f>
        <v>103.</v>
      </c>
      <c r="AX103" s="130" t="str">
        <f>IF(ISBLANK(laps_times[[#This Row],[41]]),"DNF",CONCATENATE(RANK(rounds_cum_time[[#This Row],[41]],rounds_cum_time[41],1),"."))</f>
        <v>102.</v>
      </c>
      <c r="AY103" s="130" t="str">
        <f>IF(ISBLANK(laps_times[[#This Row],[42]]),"DNF",CONCATENATE(RANK(rounds_cum_time[[#This Row],[42]],rounds_cum_time[42],1),"."))</f>
        <v>102.</v>
      </c>
      <c r="AZ103" s="130" t="str">
        <f>IF(ISBLANK(laps_times[[#This Row],[43]]),"DNF",CONCATENATE(RANK(rounds_cum_time[[#This Row],[43]],rounds_cum_time[43],1),"."))</f>
        <v>102.</v>
      </c>
      <c r="BA103" s="130" t="str">
        <f>IF(ISBLANK(laps_times[[#This Row],[44]]),"DNF",CONCATENATE(RANK(rounds_cum_time[[#This Row],[44]],rounds_cum_time[44],1),"."))</f>
        <v>102.</v>
      </c>
      <c r="BB103" s="130" t="str">
        <f>IF(ISBLANK(laps_times[[#This Row],[45]]),"DNF",CONCATENATE(RANK(rounds_cum_time[[#This Row],[45]],rounds_cum_time[45],1),"."))</f>
        <v>102.</v>
      </c>
      <c r="BC103" s="130" t="str">
        <f>IF(ISBLANK(laps_times[[#This Row],[46]]),"DNF",CONCATENATE(RANK(rounds_cum_time[[#This Row],[46]],rounds_cum_time[46],1),"."))</f>
        <v>102.</v>
      </c>
      <c r="BD103" s="130" t="str">
        <f>IF(ISBLANK(laps_times[[#This Row],[47]]),"DNF",CONCATENATE(RANK(rounds_cum_time[[#This Row],[47]],rounds_cum_time[47],1),"."))</f>
        <v>101.</v>
      </c>
      <c r="BE103" s="130" t="str">
        <f>IF(ISBLANK(laps_times[[#This Row],[48]]),"DNF",CONCATENATE(RANK(rounds_cum_time[[#This Row],[48]],rounds_cum_time[48],1),"."))</f>
        <v>101.</v>
      </c>
      <c r="BF103" s="130" t="str">
        <f>IF(ISBLANK(laps_times[[#This Row],[49]]),"DNF",CONCATENATE(RANK(rounds_cum_time[[#This Row],[49]],rounds_cum_time[49],1),"."))</f>
        <v>101.</v>
      </c>
      <c r="BG103" s="130" t="str">
        <f>IF(ISBLANK(laps_times[[#This Row],[50]]),"DNF",CONCATENATE(RANK(rounds_cum_time[[#This Row],[50]],rounds_cum_time[50],1),"."))</f>
        <v>100.</v>
      </c>
      <c r="BH103" s="130" t="str">
        <f>IF(ISBLANK(laps_times[[#This Row],[51]]),"DNF",CONCATENATE(RANK(rounds_cum_time[[#This Row],[51]],rounds_cum_time[51],1),"."))</f>
        <v>100.</v>
      </c>
      <c r="BI103" s="130" t="str">
        <f>IF(ISBLANK(laps_times[[#This Row],[52]]),"DNF",CONCATENATE(RANK(rounds_cum_time[[#This Row],[52]],rounds_cum_time[52],1),"."))</f>
        <v>99.</v>
      </c>
      <c r="BJ103" s="130" t="str">
        <f>IF(ISBLANK(laps_times[[#This Row],[53]]),"DNF",CONCATENATE(RANK(rounds_cum_time[[#This Row],[53]],rounds_cum_time[53],1),"."))</f>
        <v>99.</v>
      </c>
      <c r="BK103" s="130" t="str">
        <f>IF(ISBLANK(laps_times[[#This Row],[54]]),"DNF",CONCATENATE(RANK(rounds_cum_time[[#This Row],[54]],rounds_cum_time[54],1),"."))</f>
        <v>99.</v>
      </c>
      <c r="BL103" s="130" t="str">
        <f>IF(ISBLANK(laps_times[[#This Row],[55]]),"DNF",CONCATENATE(RANK(rounds_cum_time[[#This Row],[55]],rounds_cum_time[55],1),"."))</f>
        <v>99.</v>
      </c>
      <c r="BM103" s="130" t="str">
        <f>IF(ISBLANK(laps_times[[#This Row],[56]]),"DNF",CONCATENATE(RANK(rounds_cum_time[[#This Row],[56]],rounds_cum_time[56],1),"."))</f>
        <v>99.</v>
      </c>
      <c r="BN103" s="130" t="str">
        <f>IF(ISBLANK(laps_times[[#This Row],[57]]),"DNF",CONCATENATE(RANK(rounds_cum_time[[#This Row],[57]],rounds_cum_time[57],1),"."))</f>
        <v>99.</v>
      </c>
      <c r="BO103" s="130" t="str">
        <f>IF(ISBLANK(laps_times[[#This Row],[58]]),"DNF",CONCATENATE(RANK(rounds_cum_time[[#This Row],[58]],rounds_cum_time[58],1),"."))</f>
        <v>99.</v>
      </c>
      <c r="BP103" s="130" t="str">
        <f>IF(ISBLANK(laps_times[[#This Row],[59]]),"DNF",CONCATENATE(RANK(rounds_cum_time[[#This Row],[59]],rounds_cum_time[59],1),"."))</f>
        <v>99.</v>
      </c>
      <c r="BQ103" s="130" t="str">
        <f>IF(ISBLANK(laps_times[[#This Row],[60]]),"DNF",CONCATENATE(RANK(rounds_cum_time[[#This Row],[60]],rounds_cum_time[60],1),"."))</f>
        <v>99.</v>
      </c>
      <c r="BR103" s="130" t="str">
        <f>IF(ISBLANK(laps_times[[#This Row],[61]]),"DNF",CONCATENATE(RANK(rounds_cum_time[[#This Row],[61]],rounds_cum_time[61],1),"."))</f>
        <v>99.</v>
      </c>
      <c r="BS103" s="130" t="str">
        <f>IF(ISBLANK(laps_times[[#This Row],[62]]),"DNF",CONCATENATE(RANK(rounds_cum_time[[#This Row],[62]],rounds_cum_time[62],1),"."))</f>
        <v>100.</v>
      </c>
      <c r="BT103" s="131" t="str">
        <f>IF(ISBLANK(laps_times[[#This Row],[63]]),"DNF",CONCATENATE(RANK(rounds_cum_time[[#This Row],[63]],rounds_cum_time[63],1),"."))</f>
        <v>100.</v>
      </c>
      <c r="BU103" s="131" t="str">
        <f>IF(ISBLANK(laps_times[[#This Row],[64]]),"DNF",CONCATENATE(RANK(rounds_cum_time[[#This Row],[64]],rounds_cum_time[64],1),"."))</f>
        <v>100.</v>
      </c>
    </row>
    <row r="104" spans="2:73" x14ac:dyDescent="0.2">
      <c r="B104" s="124">
        <f>laps_times[[#This Row],[poř]]</f>
        <v>101</v>
      </c>
      <c r="C104" s="129">
        <f>laps_times[[#This Row],[s.č.]]</f>
        <v>113</v>
      </c>
      <c r="D104" s="125" t="str">
        <f>laps_times[[#This Row],[jméno]]</f>
        <v>Zeman Pavel</v>
      </c>
      <c r="E104" s="126">
        <f>laps_times[[#This Row],[roč]]</f>
        <v>1954</v>
      </c>
      <c r="F104" s="126" t="str">
        <f>laps_times[[#This Row],[kat]]</f>
        <v>M60</v>
      </c>
      <c r="G104" s="126">
        <f>laps_times[[#This Row],[poř_kat]]</f>
        <v>9</v>
      </c>
      <c r="H104" s="125" t="str">
        <f>IF(ISBLANK(laps_times[[#This Row],[klub]]),"-",laps_times[[#This Row],[klub]])</f>
        <v>Tragéd team</v>
      </c>
      <c r="I104" s="161">
        <f>laps_times[[#This Row],[celk. čas]]</f>
        <v>0.205375</v>
      </c>
      <c r="J104" s="130" t="str">
        <f>IF(ISBLANK(laps_times[[#This Row],[1]]),"DNF",CONCATENATE(RANK(rounds_cum_time[[#This Row],[1]],rounds_cum_time[1],1),"."))</f>
        <v>109.</v>
      </c>
      <c r="K104" s="130" t="str">
        <f>IF(ISBLANK(laps_times[[#This Row],[2]]),"DNF",CONCATENATE(RANK(rounds_cum_time[[#This Row],[2]],rounds_cum_time[2],1),"."))</f>
        <v>108.</v>
      </c>
      <c r="L104" s="130" t="str">
        <f>IF(ISBLANK(laps_times[[#This Row],[3]]),"DNF",CONCATENATE(RANK(rounds_cum_time[[#This Row],[3]],rounds_cum_time[3],1),"."))</f>
        <v>108.</v>
      </c>
      <c r="M104" s="130" t="str">
        <f>IF(ISBLANK(laps_times[[#This Row],[4]]),"DNF",CONCATENATE(RANK(rounds_cum_time[[#This Row],[4]],rounds_cum_time[4],1),"."))</f>
        <v>108.</v>
      </c>
      <c r="N104" s="130" t="str">
        <f>IF(ISBLANK(laps_times[[#This Row],[5]]),"DNF",CONCATENATE(RANK(rounds_cum_time[[#This Row],[5]],rounds_cum_time[5],1),"."))</f>
        <v>107.</v>
      </c>
      <c r="O104" s="130" t="str">
        <f>IF(ISBLANK(laps_times[[#This Row],[6]]),"DNF",CONCATENATE(RANK(rounds_cum_time[[#This Row],[6]],rounds_cum_time[6],1),"."))</f>
        <v>106.</v>
      </c>
      <c r="P104" s="130" t="str">
        <f>IF(ISBLANK(laps_times[[#This Row],[7]]),"DNF",CONCATENATE(RANK(rounds_cum_time[[#This Row],[7]],rounds_cum_time[7],1),"."))</f>
        <v>107.</v>
      </c>
      <c r="Q104" s="130" t="str">
        <f>IF(ISBLANK(laps_times[[#This Row],[8]]),"DNF",CONCATENATE(RANK(rounds_cum_time[[#This Row],[8]],rounds_cum_time[8],1),"."))</f>
        <v>106.</v>
      </c>
      <c r="R104" s="130" t="str">
        <f>IF(ISBLANK(laps_times[[#This Row],[9]]),"DNF",CONCATENATE(RANK(rounds_cum_time[[#This Row],[9]],rounds_cum_time[9],1),"."))</f>
        <v>106.</v>
      </c>
      <c r="S104" s="130" t="str">
        <f>IF(ISBLANK(laps_times[[#This Row],[10]]),"DNF",CONCATENATE(RANK(rounds_cum_time[[#This Row],[10]],rounds_cum_time[10],1),"."))</f>
        <v>106.</v>
      </c>
      <c r="T104" s="130" t="str">
        <f>IF(ISBLANK(laps_times[[#This Row],[11]]),"DNF",CONCATENATE(RANK(rounds_cum_time[[#This Row],[11]],rounds_cum_time[11],1),"."))</f>
        <v>106.</v>
      </c>
      <c r="U104" s="130" t="str">
        <f>IF(ISBLANK(laps_times[[#This Row],[12]]),"DNF",CONCATENATE(RANK(rounds_cum_time[[#This Row],[12]],rounds_cum_time[12],1),"."))</f>
        <v>106.</v>
      </c>
      <c r="V104" s="130" t="str">
        <f>IF(ISBLANK(laps_times[[#This Row],[13]]),"DNF",CONCATENATE(RANK(rounds_cum_time[[#This Row],[13]],rounds_cum_time[13],1),"."))</f>
        <v>106.</v>
      </c>
      <c r="W104" s="130" t="str">
        <f>IF(ISBLANK(laps_times[[#This Row],[14]]),"DNF",CONCATENATE(RANK(rounds_cum_time[[#This Row],[14]],rounds_cum_time[14],1),"."))</f>
        <v>107.</v>
      </c>
      <c r="X104" s="130" t="str">
        <f>IF(ISBLANK(laps_times[[#This Row],[15]]),"DNF",CONCATENATE(RANK(rounds_cum_time[[#This Row],[15]],rounds_cum_time[15],1),"."))</f>
        <v>108.</v>
      </c>
      <c r="Y104" s="130" t="str">
        <f>IF(ISBLANK(laps_times[[#This Row],[16]]),"DNF",CONCATENATE(RANK(rounds_cum_time[[#This Row],[16]],rounds_cum_time[16],1),"."))</f>
        <v>108.</v>
      </c>
      <c r="Z104" s="130" t="str">
        <f>IF(ISBLANK(laps_times[[#This Row],[17]]),"DNF",CONCATENATE(RANK(rounds_cum_time[[#This Row],[17]],rounds_cum_time[17],1),"."))</f>
        <v>108.</v>
      </c>
      <c r="AA104" s="130" t="str">
        <f>IF(ISBLANK(laps_times[[#This Row],[18]]),"DNF",CONCATENATE(RANK(rounds_cum_time[[#This Row],[18]],rounds_cum_time[18],1),"."))</f>
        <v>108.</v>
      </c>
      <c r="AB104" s="130" t="str">
        <f>IF(ISBLANK(laps_times[[#This Row],[19]]),"DNF",CONCATENATE(RANK(rounds_cum_time[[#This Row],[19]],rounds_cum_time[19],1),"."))</f>
        <v>108.</v>
      </c>
      <c r="AC104" s="130" t="str">
        <f>IF(ISBLANK(laps_times[[#This Row],[20]]),"DNF",CONCATENATE(RANK(rounds_cum_time[[#This Row],[20]],rounds_cum_time[20],1),"."))</f>
        <v>108.</v>
      </c>
      <c r="AD104" s="130" t="str">
        <f>IF(ISBLANK(laps_times[[#This Row],[21]]),"DNF",CONCATENATE(RANK(rounds_cum_time[[#This Row],[21]],rounds_cum_time[21],1),"."))</f>
        <v>107.</v>
      </c>
      <c r="AE104" s="130" t="str">
        <f>IF(ISBLANK(laps_times[[#This Row],[22]]),"DNF",CONCATENATE(RANK(rounds_cum_time[[#This Row],[22]],rounds_cum_time[22],1),"."))</f>
        <v>107.</v>
      </c>
      <c r="AF104" s="130" t="str">
        <f>IF(ISBLANK(laps_times[[#This Row],[23]]),"DNF",CONCATENATE(RANK(rounds_cum_time[[#This Row],[23]],rounds_cum_time[23],1),"."))</f>
        <v>107.</v>
      </c>
      <c r="AG104" s="130" t="str">
        <f>IF(ISBLANK(laps_times[[#This Row],[24]]),"DNF",CONCATENATE(RANK(rounds_cum_time[[#This Row],[24]],rounds_cum_time[24],1),"."))</f>
        <v>107.</v>
      </c>
      <c r="AH104" s="130" t="str">
        <f>IF(ISBLANK(laps_times[[#This Row],[25]]),"DNF",CONCATENATE(RANK(rounds_cum_time[[#This Row],[25]],rounds_cum_time[25],1),"."))</f>
        <v>107.</v>
      </c>
      <c r="AI104" s="130" t="str">
        <f>IF(ISBLANK(laps_times[[#This Row],[26]]),"DNF",CONCATENATE(RANK(rounds_cum_time[[#This Row],[26]],rounds_cum_time[26],1),"."))</f>
        <v>107.</v>
      </c>
      <c r="AJ104" s="130" t="str">
        <f>IF(ISBLANK(laps_times[[#This Row],[27]]),"DNF",CONCATENATE(RANK(rounds_cum_time[[#This Row],[27]],rounds_cum_time[27],1),"."))</f>
        <v>107.</v>
      </c>
      <c r="AK104" s="130" t="str">
        <f>IF(ISBLANK(laps_times[[#This Row],[28]]),"DNF",CONCATENATE(RANK(rounds_cum_time[[#This Row],[28]],rounds_cum_time[28],1),"."))</f>
        <v>106.</v>
      </c>
      <c r="AL104" s="130" t="str">
        <f>IF(ISBLANK(laps_times[[#This Row],[29]]),"DNF",CONCATENATE(RANK(rounds_cum_time[[#This Row],[29]],rounds_cum_time[29],1),"."))</f>
        <v>106.</v>
      </c>
      <c r="AM104" s="130" t="str">
        <f>IF(ISBLANK(laps_times[[#This Row],[30]]),"DNF",CONCATENATE(RANK(rounds_cum_time[[#This Row],[30]],rounds_cum_time[30],1),"."))</f>
        <v>106.</v>
      </c>
      <c r="AN104" s="130" t="str">
        <f>IF(ISBLANK(laps_times[[#This Row],[31]]),"DNF",CONCATENATE(RANK(rounds_cum_time[[#This Row],[31]],rounds_cum_time[31],1),"."))</f>
        <v>106.</v>
      </c>
      <c r="AO104" s="130" t="str">
        <f>IF(ISBLANK(laps_times[[#This Row],[32]]),"DNF",CONCATENATE(RANK(rounds_cum_time[[#This Row],[32]],rounds_cum_time[32],1),"."))</f>
        <v>106.</v>
      </c>
      <c r="AP104" s="130" t="str">
        <f>IF(ISBLANK(laps_times[[#This Row],[33]]),"DNF",CONCATENATE(RANK(rounds_cum_time[[#This Row],[33]],rounds_cum_time[33],1),"."))</f>
        <v>106.</v>
      </c>
      <c r="AQ104" s="130" t="str">
        <f>IF(ISBLANK(laps_times[[#This Row],[34]]),"DNF",CONCATENATE(RANK(rounds_cum_time[[#This Row],[34]],rounds_cum_time[34],1),"."))</f>
        <v>107.</v>
      </c>
      <c r="AR104" s="130" t="str">
        <f>IF(ISBLANK(laps_times[[#This Row],[35]]),"DNF",CONCATENATE(RANK(rounds_cum_time[[#This Row],[35]],rounds_cum_time[35],1),"."))</f>
        <v>107.</v>
      </c>
      <c r="AS104" s="130" t="str">
        <f>IF(ISBLANK(laps_times[[#This Row],[36]]),"DNF",CONCATENATE(RANK(rounds_cum_time[[#This Row],[36]],rounds_cum_time[36],1),"."))</f>
        <v>107.</v>
      </c>
      <c r="AT104" s="130" t="str">
        <f>IF(ISBLANK(laps_times[[#This Row],[37]]),"DNF",CONCATENATE(RANK(rounds_cum_time[[#This Row],[37]],rounds_cum_time[37],1),"."))</f>
        <v>107.</v>
      </c>
      <c r="AU104" s="130" t="str">
        <f>IF(ISBLANK(laps_times[[#This Row],[38]]),"DNF",CONCATENATE(RANK(rounds_cum_time[[#This Row],[38]],rounds_cum_time[38],1),"."))</f>
        <v>106.</v>
      </c>
      <c r="AV104" s="130" t="str">
        <f>IF(ISBLANK(laps_times[[#This Row],[39]]),"DNF",CONCATENATE(RANK(rounds_cum_time[[#This Row],[39]],rounds_cum_time[39],1),"."))</f>
        <v>105.</v>
      </c>
      <c r="AW104" s="130" t="str">
        <f>IF(ISBLANK(laps_times[[#This Row],[40]]),"DNF",CONCATENATE(RANK(rounds_cum_time[[#This Row],[40]],rounds_cum_time[40],1),"."))</f>
        <v>105.</v>
      </c>
      <c r="AX104" s="130" t="str">
        <f>IF(ISBLANK(laps_times[[#This Row],[41]]),"DNF",CONCATENATE(RANK(rounds_cum_time[[#This Row],[41]],rounds_cum_time[41],1),"."))</f>
        <v>105.</v>
      </c>
      <c r="AY104" s="130" t="str">
        <f>IF(ISBLANK(laps_times[[#This Row],[42]]),"DNF",CONCATENATE(RANK(rounds_cum_time[[#This Row],[42]],rounds_cum_time[42],1),"."))</f>
        <v>105.</v>
      </c>
      <c r="AZ104" s="130" t="str">
        <f>IF(ISBLANK(laps_times[[#This Row],[43]]),"DNF",CONCATENATE(RANK(rounds_cum_time[[#This Row],[43]],rounds_cum_time[43],1),"."))</f>
        <v>104.</v>
      </c>
      <c r="BA104" s="130" t="str">
        <f>IF(ISBLANK(laps_times[[#This Row],[44]]),"DNF",CONCATENATE(RANK(rounds_cum_time[[#This Row],[44]],rounds_cum_time[44],1),"."))</f>
        <v>104.</v>
      </c>
      <c r="BB104" s="130" t="str">
        <f>IF(ISBLANK(laps_times[[#This Row],[45]]),"DNF",CONCATENATE(RANK(rounds_cum_time[[#This Row],[45]],rounds_cum_time[45],1),"."))</f>
        <v>104.</v>
      </c>
      <c r="BC104" s="130" t="str">
        <f>IF(ISBLANK(laps_times[[#This Row],[46]]),"DNF",CONCATENATE(RANK(rounds_cum_time[[#This Row],[46]],rounds_cum_time[46],1),"."))</f>
        <v>104.</v>
      </c>
      <c r="BD104" s="130" t="str">
        <f>IF(ISBLANK(laps_times[[#This Row],[47]]),"DNF",CONCATENATE(RANK(rounds_cum_time[[#This Row],[47]],rounds_cum_time[47],1),"."))</f>
        <v>103.</v>
      </c>
      <c r="BE104" s="130" t="str">
        <f>IF(ISBLANK(laps_times[[#This Row],[48]]),"DNF",CONCATENATE(RANK(rounds_cum_time[[#This Row],[48]],rounds_cum_time[48],1),"."))</f>
        <v>103.</v>
      </c>
      <c r="BF104" s="130" t="str">
        <f>IF(ISBLANK(laps_times[[#This Row],[49]]),"DNF",CONCATENATE(RANK(rounds_cum_time[[#This Row],[49]],rounds_cum_time[49],1),"."))</f>
        <v>102.</v>
      </c>
      <c r="BG104" s="130" t="str">
        <f>IF(ISBLANK(laps_times[[#This Row],[50]]),"DNF",CONCATENATE(RANK(rounds_cum_time[[#This Row],[50]],rounds_cum_time[50],1),"."))</f>
        <v>102.</v>
      </c>
      <c r="BH104" s="130" t="str">
        <f>IF(ISBLANK(laps_times[[#This Row],[51]]),"DNF",CONCATENATE(RANK(rounds_cum_time[[#This Row],[51]],rounds_cum_time[51],1),"."))</f>
        <v>102.</v>
      </c>
      <c r="BI104" s="130" t="str">
        <f>IF(ISBLANK(laps_times[[#This Row],[52]]),"DNF",CONCATENATE(RANK(rounds_cum_time[[#This Row],[52]],rounds_cum_time[52],1),"."))</f>
        <v>102.</v>
      </c>
      <c r="BJ104" s="130" t="str">
        <f>IF(ISBLANK(laps_times[[#This Row],[53]]),"DNF",CONCATENATE(RANK(rounds_cum_time[[#This Row],[53]],rounds_cum_time[53],1),"."))</f>
        <v>102.</v>
      </c>
      <c r="BK104" s="130" t="str">
        <f>IF(ISBLANK(laps_times[[#This Row],[54]]),"DNF",CONCATENATE(RANK(rounds_cum_time[[#This Row],[54]],rounds_cum_time[54],1),"."))</f>
        <v>102.</v>
      </c>
      <c r="BL104" s="130" t="str">
        <f>IF(ISBLANK(laps_times[[#This Row],[55]]),"DNF",CONCATENATE(RANK(rounds_cum_time[[#This Row],[55]],rounds_cum_time[55],1),"."))</f>
        <v>102.</v>
      </c>
      <c r="BM104" s="130" t="str">
        <f>IF(ISBLANK(laps_times[[#This Row],[56]]),"DNF",CONCATENATE(RANK(rounds_cum_time[[#This Row],[56]],rounds_cum_time[56],1),"."))</f>
        <v>101.</v>
      </c>
      <c r="BN104" s="130" t="str">
        <f>IF(ISBLANK(laps_times[[#This Row],[57]]),"DNF",CONCATENATE(RANK(rounds_cum_time[[#This Row],[57]],rounds_cum_time[57],1),"."))</f>
        <v>101.</v>
      </c>
      <c r="BO104" s="130" t="str">
        <f>IF(ISBLANK(laps_times[[#This Row],[58]]),"DNF",CONCATENATE(RANK(rounds_cum_time[[#This Row],[58]],rounds_cum_time[58],1),"."))</f>
        <v>101.</v>
      </c>
      <c r="BP104" s="130" t="str">
        <f>IF(ISBLANK(laps_times[[#This Row],[59]]),"DNF",CONCATENATE(RANK(rounds_cum_time[[#This Row],[59]],rounds_cum_time[59],1),"."))</f>
        <v>101.</v>
      </c>
      <c r="BQ104" s="130" t="str">
        <f>IF(ISBLANK(laps_times[[#This Row],[60]]),"DNF",CONCATENATE(RANK(rounds_cum_time[[#This Row],[60]],rounds_cum_time[60],1),"."))</f>
        <v>101.</v>
      </c>
      <c r="BR104" s="130" t="str">
        <f>IF(ISBLANK(laps_times[[#This Row],[61]]),"DNF",CONCATENATE(RANK(rounds_cum_time[[#This Row],[61]],rounds_cum_time[61],1),"."))</f>
        <v>101.</v>
      </c>
      <c r="BS104" s="130" t="str">
        <f>IF(ISBLANK(laps_times[[#This Row],[62]]),"DNF",CONCATENATE(RANK(rounds_cum_time[[#This Row],[62]],rounds_cum_time[62],1),"."))</f>
        <v>101.</v>
      </c>
      <c r="BT104" s="131" t="str">
        <f>IF(ISBLANK(laps_times[[#This Row],[63]]),"DNF",CONCATENATE(RANK(rounds_cum_time[[#This Row],[63]],rounds_cum_time[63],1),"."))</f>
        <v>101.</v>
      </c>
      <c r="BU104" s="131" t="str">
        <f>IF(ISBLANK(laps_times[[#This Row],[64]]),"DNF",CONCATENATE(RANK(rounds_cum_time[[#This Row],[64]],rounds_cum_time[64],1),"."))</f>
        <v>101.</v>
      </c>
    </row>
    <row r="105" spans="2:73" x14ac:dyDescent="0.2">
      <c r="B105" s="124">
        <f>laps_times[[#This Row],[poř]]</f>
        <v>102</v>
      </c>
      <c r="C105" s="129">
        <f>laps_times[[#This Row],[s.č.]]</f>
        <v>75</v>
      </c>
      <c r="D105" s="125" t="str">
        <f>laps_times[[#This Row],[jméno]]</f>
        <v>Muszkowski Andrzej</v>
      </c>
      <c r="E105" s="126">
        <f>laps_times[[#This Row],[roč]]</f>
        <v>1963</v>
      </c>
      <c r="F105" s="126" t="str">
        <f>laps_times[[#This Row],[kat]]</f>
        <v>M50</v>
      </c>
      <c r="G105" s="126">
        <f>laps_times[[#This Row],[poř_kat]]</f>
        <v>26</v>
      </c>
      <c r="H105" s="125" t="str">
        <f>IF(ISBLANK(laps_times[[#This Row],[klub]]),"-",laps_times[[#This Row],[klub]])</f>
        <v>-</v>
      </c>
      <c r="I105" s="161">
        <f>laps_times[[#This Row],[celk. čas]]</f>
        <v>0.20648148148148149</v>
      </c>
      <c r="J105" s="130" t="str">
        <f>IF(ISBLANK(laps_times[[#This Row],[1]]),"DNF",CONCATENATE(RANK(rounds_cum_time[[#This Row],[1]],rounds_cum_time[1],1),"."))</f>
        <v>78.</v>
      </c>
      <c r="K105" s="130" t="str">
        <f>IF(ISBLANK(laps_times[[#This Row],[2]]),"DNF",CONCATENATE(RANK(rounds_cum_time[[#This Row],[2]],rounds_cum_time[2],1),"."))</f>
        <v>82.</v>
      </c>
      <c r="L105" s="130" t="str">
        <f>IF(ISBLANK(laps_times[[#This Row],[3]]),"DNF",CONCATENATE(RANK(rounds_cum_time[[#This Row],[3]],rounds_cum_time[3],1),"."))</f>
        <v>79.</v>
      </c>
      <c r="M105" s="130" t="str">
        <f>IF(ISBLANK(laps_times[[#This Row],[4]]),"DNF",CONCATENATE(RANK(rounds_cum_time[[#This Row],[4]],rounds_cum_time[4],1),"."))</f>
        <v>78.</v>
      </c>
      <c r="N105" s="130" t="str">
        <f>IF(ISBLANK(laps_times[[#This Row],[5]]),"DNF",CONCATENATE(RANK(rounds_cum_time[[#This Row],[5]],rounds_cum_time[5],1),"."))</f>
        <v>80.</v>
      </c>
      <c r="O105" s="130" t="str">
        <f>IF(ISBLANK(laps_times[[#This Row],[6]]),"DNF",CONCATENATE(RANK(rounds_cum_time[[#This Row],[6]],rounds_cum_time[6],1),"."))</f>
        <v>82.</v>
      </c>
      <c r="P105" s="130" t="str">
        <f>IF(ISBLANK(laps_times[[#This Row],[7]]),"DNF",CONCATENATE(RANK(rounds_cum_time[[#This Row],[7]],rounds_cum_time[7],1),"."))</f>
        <v>81.</v>
      </c>
      <c r="Q105" s="130" t="str">
        <f>IF(ISBLANK(laps_times[[#This Row],[8]]),"DNF",CONCATENATE(RANK(rounds_cum_time[[#This Row],[8]],rounds_cum_time[8],1),"."))</f>
        <v>81.</v>
      </c>
      <c r="R105" s="130" t="str">
        <f>IF(ISBLANK(laps_times[[#This Row],[9]]),"DNF",CONCATENATE(RANK(rounds_cum_time[[#This Row],[9]],rounds_cum_time[9],1),"."))</f>
        <v>82.</v>
      </c>
      <c r="S105" s="130" t="str">
        <f>IF(ISBLANK(laps_times[[#This Row],[10]]),"DNF",CONCATENATE(RANK(rounds_cum_time[[#This Row],[10]],rounds_cum_time[10],1),"."))</f>
        <v>82.</v>
      </c>
      <c r="T105" s="130" t="str">
        <f>IF(ISBLANK(laps_times[[#This Row],[11]]),"DNF",CONCATENATE(RANK(rounds_cum_time[[#This Row],[11]],rounds_cum_time[11],1),"."))</f>
        <v>84.</v>
      </c>
      <c r="U105" s="130" t="str">
        <f>IF(ISBLANK(laps_times[[#This Row],[12]]),"DNF",CONCATENATE(RANK(rounds_cum_time[[#This Row],[12]],rounds_cum_time[12],1),"."))</f>
        <v>84.</v>
      </c>
      <c r="V105" s="130" t="str">
        <f>IF(ISBLANK(laps_times[[#This Row],[13]]),"DNF",CONCATENATE(RANK(rounds_cum_time[[#This Row],[13]],rounds_cum_time[13],1),"."))</f>
        <v>85.</v>
      </c>
      <c r="W105" s="130" t="str">
        <f>IF(ISBLANK(laps_times[[#This Row],[14]]),"DNF",CONCATENATE(RANK(rounds_cum_time[[#This Row],[14]],rounds_cum_time[14],1),"."))</f>
        <v>85.</v>
      </c>
      <c r="X105" s="130" t="str">
        <f>IF(ISBLANK(laps_times[[#This Row],[15]]),"DNF",CONCATENATE(RANK(rounds_cum_time[[#This Row],[15]],rounds_cum_time[15],1),"."))</f>
        <v>85.</v>
      </c>
      <c r="Y105" s="130" t="str">
        <f>IF(ISBLANK(laps_times[[#This Row],[16]]),"DNF",CONCATENATE(RANK(rounds_cum_time[[#This Row],[16]],rounds_cum_time[16],1),"."))</f>
        <v>85.</v>
      </c>
      <c r="Z105" s="130" t="str">
        <f>IF(ISBLANK(laps_times[[#This Row],[17]]),"DNF",CONCATENATE(RANK(rounds_cum_time[[#This Row],[17]],rounds_cum_time[17],1),"."))</f>
        <v>86.</v>
      </c>
      <c r="AA105" s="130" t="str">
        <f>IF(ISBLANK(laps_times[[#This Row],[18]]),"DNF",CONCATENATE(RANK(rounds_cum_time[[#This Row],[18]],rounds_cum_time[18],1),"."))</f>
        <v>86.</v>
      </c>
      <c r="AB105" s="130" t="str">
        <f>IF(ISBLANK(laps_times[[#This Row],[19]]),"DNF",CONCATENATE(RANK(rounds_cum_time[[#This Row],[19]],rounds_cum_time[19],1),"."))</f>
        <v>86.</v>
      </c>
      <c r="AC105" s="130" t="str">
        <f>IF(ISBLANK(laps_times[[#This Row],[20]]),"DNF",CONCATENATE(RANK(rounds_cum_time[[#This Row],[20]],rounds_cum_time[20],1),"."))</f>
        <v>88.</v>
      </c>
      <c r="AD105" s="130" t="str">
        <f>IF(ISBLANK(laps_times[[#This Row],[21]]),"DNF",CONCATENATE(RANK(rounds_cum_time[[#This Row],[21]],rounds_cum_time[21],1),"."))</f>
        <v>88.</v>
      </c>
      <c r="AE105" s="130" t="str">
        <f>IF(ISBLANK(laps_times[[#This Row],[22]]),"DNF",CONCATENATE(RANK(rounds_cum_time[[#This Row],[22]],rounds_cum_time[22],1),"."))</f>
        <v>90.</v>
      </c>
      <c r="AF105" s="130" t="str">
        <f>IF(ISBLANK(laps_times[[#This Row],[23]]),"DNF",CONCATENATE(RANK(rounds_cum_time[[#This Row],[23]],rounds_cum_time[23],1),"."))</f>
        <v>93.</v>
      </c>
      <c r="AG105" s="130" t="str">
        <f>IF(ISBLANK(laps_times[[#This Row],[24]]),"DNF",CONCATENATE(RANK(rounds_cum_time[[#This Row],[24]],rounds_cum_time[24],1),"."))</f>
        <v>94.</v>
      </c>
      <c r="AH105" s="130" t="str">
        <f>IF(ISBLANK(laps_times[[#This Row],[25]]),"DNF",CONCATENATE(RANK(rounds_cum_time[[#This Row],[25]],rounds_cum_time[25],1),"."))</f>
        <v>94.</v>
      </c>
      <c r="AI105" s="130" t="str">
        <f>IF(ISBLANK(laps_times[[#This Row],[26]]),"DNF",CONCATENATE(RANK(rounds_cum_time[[#This Row],[26]],rounds_cum_time[26],1),"."))</f>
        <v>94.</v>
      </c>
      <c r="AJ105" s="130" t="str">
        <f>IF(ISBLANK(laps_times[[#This Row],[27]]),"DNF",CONCATENATE(RANK(rounds_cum_time[[#This Row],[27]],rounds_cum_time[27],1),"."))</f>
        <v>94.</v>
      </c>
      <c r="AK105" s="130" t="str">
        <f>IF(ISBLANK(laps_times[[#This Row],[28]]),"DNF",CONCATENATE(RANK(rounds_cum_time[[#This Row],[28]],rounds_cum_time[28],1),"."))</f>
        <v>94.</v>
      </c>
      <c r="AL105" s="130" t="str">
        <f>IF(ISBLANK(laps_times[[#This Row],[29]]),"DNF",CONCATENATE(RANK(rounds_cum_time[[#This Row],[29]],rounds_cum_time[29],1),"."))</f>
        <v>94.</v>
      </c>
      <c r="AM105" s="130" t="str">
        <f>IF(ISBLANK(laps_times[[#This Row],[30]]),"DNF",CONCATENATE(RANK(rounds_cum_time[[#This Row],[30]],rounds_cum_time[30],1),"."))</f>
        <v>94.</v>
      </c>
      <c r="AN105" s="130" t="str">
        <f>IF(ISBLANK(laps_times[[#This Row],[31]]),"DNF",CONCATENATE(RANK(rounds_cum_time[[#This Row],[31]],rounds_cum_time[31],1),"."))</f>
        <v>94.</v>
      </c>
      <c r="AO105" s="130" t="str">
        <f>IF(ISBLANK(laps_times[[#This Row],[32]]),"DNF",CONCATENATE(RANK(rounds_cum_time[[#This Row],[32]],rounds_cum_time[32],1),"."))</f>
        <v>94.</v>
      </c>
      <c r="AP105" s="130" t="str">
        <f>IF(ISBLANK(laps_times[[#This Row],[33]]),"DNF",CONCATENATE(RANK(rounds_cum_time[[#This Row],[33]],rounds_cum_time[33],1),"."))</f>
        <v>96.</v>
      </c>
      <c r="AQ105" s="130" t="str">
        <f>IF(ISBLANK(laps_times[[#This Row],[34]]),"DNF",CONCATENATE(RANK(rounds_cum_time[[#This Row],[34]],rounds_cum_time[34],1),"."))</f>
        <v>96.</v>
      </c>
      <c r="AR105" s="130" t="str">
        <f>IF(ISBLANK(laps_times[[#This Row],[35]]),"DNF",CONCATENATE(RANK(rounds_cum_time[[#This Row],[35]],rounds_cum_time[35],1),"."))</f>
        <v>96.</v>
      </c>
      <c r="AS105" s="130" t="str">
        <f>IF(ISBLANK(laps_times[[#This Row],[36]]),"DNF",CONCATENATE(RANK(rounds_cum_time[[#This Row],[36]],rounds_cum_time[36],1),"."))</f>
        <v>95.</v>
      </c>
      <c r="AT105" s="130" t="str">
        <f>IF(ISBLANK(laps_times[[#This Row],[37]]),"DNF",CONCATENATE(RANK(rounds_cum_time[[#This Row],[37]],rounds_cum_time[37],1),"."))</f>
        <v>95.</v>
      </c>
      <c r="AU105" s="130" t="str">
        <f>IF(ISBLANK(laps_times[[#This Row],[38]]),"DNF",CONCATENATE(RANK(rounds_cum_time[[#This Row],[38]],rounds_cum_time[38],1),"."))</f>
        <v>94.</v>
      </c>
      <c r="AV105" s="130" t="str">
        <f>IF(ISBLANK(laps_times[[#This Row],[39]]),"DNF",CONCATENATE(RANK(rounds_cum_time[[#This Row],[39]],rounds_cum_time[39],1),"."))</f>
        <v>95.</v>
      </c>
      <c r="AW105" s="130" t="str">
        <f>IF(ISBLANK(laps_times[[#This Row],[40]]),"DNF",CONCATENATE(RANK(rounds_cum_time[[#This Row],[40]],rounds_cum_time[40],1),"."))</f>
        <v>97.</v>
      </c>
      <c r="AX105" s="130" t="str">
        <f>IF(ISBLANK(laps_times[[#This Row],[41]]),"DNF",CONCATENATE(RANK(rounds_cum_time[[#This Row],[41]],rounds_cum_time[41],1),"."))</f>
        <v>100.</v>
      </c>
      <c r="AY105" s="130" t="str">
        <f>IF(ISBLANK(laps_times[[#This Row],[42]]),"DNF",CONCATENATE(RANK(rounds_cum_time[[#This Row],[42]],rounds_cum_time[42],1),"."))</f>
        <v>100.</v>
      </c>
      <c r="AZ105" s="130" t="str">
        <f>IF(ISBLANK(laps_times[[#This Row],[43]]),"DNF",CONCATENATE(RANK(rounds_cum_time[[#This Row],[43]],rounds_cum_time[43],1),"."))</f>
        <v>100.</v>
      </c>
      <c r="BA105" s="130" t="str">
        <f>IF(ISBLANK(laps_times[[#This Row],[44]]),"DNF",CONCATENATE(RANK(rounds_cum_time[[#This Row],[44]],rounds_cum_time[44],1),"."))</f>
        <v>100.</v>
      </c>
      <c r="BB105" s="130" t="str">
        <f>IF(ISBLANK(laps_times[[#This Row],[45]]),"DNF",CONCATENATE(RANK(rounds_cum_time[[#This Row],[45]],rounds_cum_time[45],1),"."))</f>
        <v>101.</v>
      </c>
      <c r="BC105" s="130" t="str">
        <f>IF(ISBLANK(laps_times[[#This Row],[46]]),"DNF",CONCATENATE(RANK(rounds_cum_time[[#This Row],[46]],rounds_cum_time[46],1),"."))</f>
        <v>101.</v>
      </c>
      <c r="BD105" s="130" t="str">
        <f>IF(ISBLANK(laps_times[[#This Row],[47]]),"DNF",CONCATENATE(RANK(rounds_cum_time[[#This Row],[47]],rounds_cum_time[47],1),"."))</f>
        <v>100.</v>
      </c>
      <c r="BE105" s="130" t="str">
        <f>IF(ISBLANK(laps_times[[#This Row],[48]]),"DNF",CONCATENATE(RANK(rounds_cum_time[[#This Row],[48]],rounds_cum_time[48],1),"."))</f>
        <v>100.</v>
      </c>
      <c r="BF105" s="130" t="str">
        <f>IF(ISBLANK(laps_times[[#This Row],[49]]),"DNF",CONCATENATE(RANK(rounds_cum_time[[#This Row],[49]],rounds_cum_time[49],1),"."))</f>
        <v>100.</v>
      </c>
      <c r="BG105" s="130" t="str">
        <f>IF(ISBLANK(laps_times[[#This Row],[50]]),"DNF",CONCATENATE(RANK(rounds_cum_time[[#This Row],[50]],rounds_cum_time[50],1),"."))</f>
        <v>101.</v>
      </c>
      <c r="BH105" s="130" t="str">
        <f>IF(ISBLANK(laps_times[[#This Row],[51]]),"DNF",CONCATENATE(RANK(rounds_cum_time[[#This Row],[51]],rounds_cum_time[51],1),"."))</f>
        <v>101.</v>
      </c>
      <c r="BI105" s="130" t="str">
        <f>IF(ISBLANK(laps_times[[#This Row],[52]]),"DNF",CONCATENATE(RANK(rounds_cum_time[[#This Row],[52]],rounds_cum_time[52],1),"."))</f>
        <v>101.</v>
      </c>
      <c r="BJ105" s="130" t="str">
        <f>IF(ISBLANK(laps_times[[#This Row],[53]]),"DNF",CONCATENATE(RANK(rounds_cum_time[[#This Row],[53]],rounds_cum_time[53],1),"."))</f>
        <v>100.</v>
      </c>
      <c r="BK105" s="130" t="str">
        <f>IF(ISBLANK(laps_times[[#This Row],[54]]),"DNF",CONCATENATE(RANK(rounds_cum_time[[#This Row],[54]],rounds_cum_time[54],1),"."))</f>
        <v>100.</v>
      </c>
      <c r="BL105" s="130" t="str">
        <f>IF(ISBLANK(laps_times[[#This Row],[55]]),"DNF",CONCATENATE(RANK(rounds_cum_time[[#This Row],[55]],rounds_cum_time[55],1),"."))</f>
        <v>100.</v>
      </c>
      <c r="BM105" s="130" t="str">
        <f>IF(ISBLANK(laps_times[[#This Row],[56]]),"DNF",CONCATENATE(RANK(rounds_cum_time[[#This Row],[56]],rounds_cum_time[56],1),"."))</f>
        <v>100.</v>
      </c>
      <c r="BN105" s="130" t="str">
        <f>IF(ISBLANK(laps_times[[#This Row],[57]]),"DNF",CONCATENATE(RANK(rounds_cum_time[[#This Row],[57]],rounds_cum_time[57],1),"."))</f>
        <v>102.</v>
      </c>
      <c r="BO105" s="130" t="str">
        <f>IF(ISBLANK(laps_times[[#This Row],[58]]),"DNF",CONCATENATE(RANK(rounds_cum_time[[#This Row],[58]],rounds_cum_time[58],1),"."))</f>
        <v>102.</v>
      </c>
      <c r="BP105" s="130" t="str">
        <f>IF(ISBLANK(laps_times[[#This Row],[59]]),"DNF",CONCATENATE(RANK(rounds_cum_time[[#This Row],[59]],rounds_cum_time[59],1),"."))</f>
        <v>102.</v>
      </c>
      <c r="BQ105" s="130" t="str">
        <f>IF(ISBLANK(laps_times[[#This Row],[60]]),"DNF",CONCATENATE(RANK(rounds_cum_time[[#This Row],[60]],rounds_cum_time[60],1),"."))</f>
        <v>102.</v>
      </c>
      <c r="BR105" s="130" t="str">
        <f>IF(ISBLANK(laps_times[[#This Row],[61]]),"DNF",CONCATENATE(RANK(rounds_cum_time[[#This Row],[61]],rounds_cum_time[61],1),"."))</f>
        <v>102.</v>
      </c>
      <c r="BS105" s="130" t="str">
        <f>IF(ISBLANK(laps_times[[#This Row],[62]]),"DNF",CONCATENATE(RANK(rounds_cum_time[[#This Row],[62]],rounds_cum_time[62],1),"."))</f>
        <v>102.</v>
      </c>
      <c r="BT105" s="131" t="str">
        <f>IF(ISBLANK(laps_times[[#This Row],[63]]),"DNF",CONCATENATE(RANK(rounds_cum_time[[#This Row],[63]],rounds_cum_time[63],1),"."))</f>
        <v>102.</v>
      </c>
      <c r="BU105" s="131" t="str">
        <f>IF(ISBLANK(laps_times[[#This Row],[64]]),"DNF",CONCATENATE(RANK(rounds_cum_time[[#This Row],[64]],rounds_cum_time[64],1),"."))</f>
        <v>102.</v>
      </c>
    </row>
    <row r="106" spans="2:73" x14ac:dyDescent="0.2">
      <c r="B106" s="124">
        <f>laps_times[[#This Row],[poř]]</f>
        <v>103</v>
      </c>
      <c r="C106" s="129">
        <f>laps_times[[#This Row],[s.č.]]</f>
        <v>31</v>
      </c>
      <c r="D106" s="125" t="str">
        <f>laps_times[[#This Row],[jméno]]</f>
        <v>Günther Aigner</v>
      </c>
      <c r="E106" s="126">
        <f>laps_times[[#This Row],[roč]]</f>
        <v>1960</v>
      </c>
      <c r="F106" s="126" t="str">
        <f>laps_times[[#This Row],[kat]]</f>
        <v>M50</v>
      </c>
      <c r="G106" s="126">
        <f>laps_times[[#This Row],[poř_kat]]</f>
        <v>27</v>
      </c>
      <c r="H106" s="125" t="str">
        <f>IF(ISBLANK(laps_times[[#This Row],[klub]]),"-",laps_times[[#This Row],[klub]])</f>
        <v>Laufstammtisch Flotte Sohle</v>
      </c>
      <c r="I106" s="161">
        <f>laps_times[[#This Row],[celk. čas]]</f>
        <v>0.2065289351851852</v>
      </c>
      <c r="J106" s="130" t="str">
        <f>IF(ISBLANK(laps_times[[#This Row],[1]]),"DNF",CONCATENATE(RANK(rounds_cum_time[[#This Row],[1]],rounds_cum_time[1],1),"."))</f>
        <v>103.</v>
      </c>
      <c r="K106" s="130" t="str">
        <f>IF(ISBLANK(laps_times[[#This Row],[2]]),"DNF",CONCATENATE(RANK(rounds_cum_time[[#This Row],[2]],rounds_cum_time[2],1),"."))</f>
        <v>103.</v>
      </c>
      <c r="L106" s="130" t="str">
        <f>IF(ISBLANK(laps_times[[#This Row],[3]]),"DNF",CONCATENATE(RANK(rounds_cum_time[[#This Row],[3]],rounds_cum_time[3],1),"."))</f>
        <v>104.</v>
      </c>
      <c r="M106" s="130" t="str">
        <f>IF(ISBLANK(laps_times[[#This Row],[4]]),"DNF",CONCATENATE(RANK(rounds_cum_time[[#This Row],[4]],rounds_cum_time[4],1),"."))</f>
        <v>103.</v>
      </c>
      <c r="N106" s="130" t="str">
        <f>IF(ISBLANK(laps_times[[#This Row],[5]]),"DNF",CONCATENATE(RANK(rounds_cum_time[[#This Row],[5]],rounds_cum_time[5],1),"."))</f>
        <v>104.</v>
      </c>
      <c r="O106" s="130" t="str">
        <f>IF(ISBLANK(laps_times[[#This Row],[6]]),"DNF",CONCATENATE(RANK(rounds_cum_time[[#This Row],[6]],rounds_cum_time[6],1),"."))</f>
        <v>103.</v>
      </c>
      <c r="P106" s="130" t="str">
        <f>IF(ISBLANK(laps_times[[#This Row],[7]]),"DNF",CONCATENATE(RANK(rounds_cum_time[[#This Row],[7]],rounds_cum_time[7],1),"."))</f>
        <v>103.</v>
      </c>
      <c r="Q106" s="130" t="str">
        <f>IF(ISBLANK(laps_times[[#This Row],[8]]),"DNF",CONCATENATE(RANK(rounds_cum_time[[#This Row],[8]],rounds_cum_time[8],1),"."))</f>
        <v>103.</v>
      </c>
      <c r="R106" s="130" t="str">
        <f>IF(ISBLANK(laps_times[[#This Row],[9]]),"DNF",CONCATENATE(RANK(rounds_cum_time[[#This Row],[9]],rounds_cum_time[9],1),"."))</f>
        <v>104.</v>
      </c>
      <c r="S106" s="130" t="str">
        <f>IF(ISBLANK(laps_times[[#This Row],[10]]),"DNF",CONCATENATE(RANK(rounds_cum_time[[#This Row],[10]],rounds_cum_time[10],1),"."))</f>
        <v>103.</v>
      </c>
      <c r="T106" s="130" t="str">
        <f>IF(ISBLANK(laps_times[[#This Row],[11]]),"DNF",CONCATENATE(RANK(rounds_cum_time[[#This Row],[11]],rounds_cum_time[11],1),"."))</f>
        <v>104.</v>
      </c>
      <c r="U106" s="130" t="str">
        <f>IF(ISBLANK(laps_times[[#This Row],[12]]),"DNF",CONCATENATE(RANK(rounds_cum_time[[#This Row],[12]],rounds_cum_time[12],1),"."))</f>
        <v>102.</v>
      </c>
      <c r="V106" s="130" t="str">
        <f>IF(ISBLANK(laps_times[[#This Row],[13]]),"DNF",CONCATENATE(RANK(rounds_cum_time[[#This Row],[13]],rounds_cum_time[13],1),"."))</f>
        <v>102.</v>
      </c>
      <c r="W106" s="130" t="str">
        <f>IF(ISBLANK(laps_times[[#This Row],[14]]),"DNF",CONCATENATE(RANK(rounds_cum_time[[#This Row],[14]],rounds_cum_time[14],1),"."))</f>
        <v>102.</v>
      </c>
      <c r="X106" s="130" t="str">
        <f>IF(ISBLANK(laps_times[[#This Row],[15]]),"DNF",CONCATENATE(RANK(rounds_cum_time[[#This Row],[15]],rounds_cum_time[15],1),"."))</f>
        <v>103.</v>
      </c>
      <c r="Y106" s="130" t="str">
        <f>IF(ISBLANK(laps_times[[#This Row],[16]]),"DNF",CONCATENATE(RANK(rounds_cum_time[[#This Row],[16]],rounds_cum_time[16],1),"."))</f>
        <v>103.</v>
      </c>
      <c r="Z106" s="130" t="str">
        <f>IF(ISBLANK(laps_times[[#This Row],[17]]),"DNF",CONCATENATE(RANK(rounds_cum_time[[#This Row],[17]],rounds_cum_time[17],1),"."))</f>
        <v>102.</v>
      </c>
      <c r="AA106" s="130" t="str">
        <f>IF(ISBLANK(laps_times[[#This Row],[18]]),"DNF",CONCATENATE(RANK(rounds_cum_time[[#This Row],[18]],rounds_cum_time[18],1),"."))</f>
        <v>102.</v>
      </c>
      <c r="AB106" s="130" t="str">
        <f>IF(ISBLANK(laps_times[[#This Row],[19]]),"DNF",CONCATENATE(RANK(rounds_cum_time[[#This Row],[19]],rounds_cum_time[19],1),"."))</f>
        <v>102.</v>
      </c>
      <c r="AC106" s="130" t="str">
        <f>IF(ISBLANK(laps_times[[#This Row],[20]]),"DNF",CONCATENATE(RANK(rounds_cum_time[[#This Row],[20]],rounds_cum_time[20],1),"."))</f>
        <v>102.</v>
      </c>
      <c r="AD106" s="130" t="str">
        <f>IF(ISBLANK(laps_times[[#This Row],[21]]),"DNF",CONCATENATE(RANK(rounds_cum_time[[#This Row],[21]],rounds_cum_time[21],1),"."))</f>
        <v>102.</v>
      </c>
      <c r="AE106" s="130" t="str">
        <f>IF(ISBLANK(laps_times[[#This Row],[22]]),"DNF",CONCATENATE(RANK(rounds_cum_time[[#This Row],[22]],rounds_cum_time[22],1),"."))</f>
        <v>102.</v>
      </c>
      <c r="AF106" s="130" t="str">
        <f>IF(ISBLANK(laps_times[[#This Row],[23]]),"DNF",CONCATENATE(RANK(rounds_cum_time[[#This Row],[23]],rounds_cum_time[23],1),"."))</f>
        <v>101.</v>
      </c>
      <c r="AG106" s="130" t="str">
        <f>IF(ISBLANK(laps_times[[#This Row],[24]]),"DNF",CONCATENATE(RANK(rounds_cum_time[[#This Row],[24]],rounds_cum_time[24],1),"."))</f>
        <v>101.</v>
      </c>
      <c r="AH106" s="130" t="str">
        <f>IF(ISBLANK(laps_times[[#This Row],[25]]),"DNF",CONCATENATE(RANK(rounds_cum_time[[#This Row],[25]],rounds_cum_time[25],1),"."))</f>
        <v>101.</v>
      </c>
      <c r="AI106" s="130" t="str">
        <f>IF(ISBLANK(laps_times[[#This Row],[26]]),"DNF",CONCATENATE(RANK(rounds_cum_time[[#This Row],[26]],rounds_cum_time[26],1),"."))</f>
        <v>101.</v>
      </c>
      <c r="AJ106" s="130" t="str">
        <f>IF(ISBLANK(laps_times[[#This Row],[27]]),"DNF",CONCATENATE(RANK(rounds_cum_time[[#This Row],[27]],rounds_cum_time[27],1),"."))</f>
        <v>101.</v>
      </c>
      <c r="AK106" s="130" t="str">
        <f>IF(ISBLANK(laps_times[[#This Row],[28]]),"DNF",CONCATENATE(RANK(rounds_cum_time[[#This Row],[28]],rounds_cum_time[28],1),"."))</f>
        <v>102.</v>
      </c>
      <c r="AL106" s="130" t="str">
        <f>IF(ISBLANK(laps_times[[#This Row],[29]]),"DNF",CONCATENATE(RANK(rounds_cum_time[[#This Row],[29]],rounds_cum_time[29],1),"."))</f>
        <v>102.</v>
      </c>
      <c r="AM106" s="130" t="str">
        <f>IF(ISBLANK(laps_times[[#This Row],[30]]),"DNF",CONCATENATE(RANK(rounds_cum_time[[#This Row],[30]],rounds_cum_time[30],1),"."))</f>
        <v>102.</v>
      </c>
      <c r="AN106" s="130" t="str">
        <f>IF(ISBLANK(laps_times[[#This Row],[31]]),"DNF",CONCATENATE(RANK(rounds_cum_time[[#This Row],[31]],rounds_cum_time[31],1),"."))</f>
        <v>102.</v>
      </c>
      <c r="AO106" s="130" t="str">
        <f>IF(ISBLANK(laps_times[[#This Row],[32]]),"DNF",CONCATENATE(RANK(rounds_cum_time[[#This Row],[32]],rounds_cum_time[32],1),"."))</f>
        <v>102.</v>
      </c>
      <c r="AP106" s="130" t="str">
        <f>IF(ISBLANK(laps_times[[#This Row],[33]]),"DNF",CONCATENATE(RANK(rounds_cum_time[[#This Row],[33]],rounds_cum_time[33],1),"."))</f>
        <v>102.</v>
      </c>
      <c r="AQ106" s="130" t="str">
        <f>IF(ISBLANK(laps_times[[#This Row],[34]]),"DNF",CONCATENATE(RANK(rounds_cum_time[[#This Row],[34]],rounds_cum_time[34],1),"."))</f>
        <v>102.</v>
      </c>
      <c r="AR106" s="130" t="str">
        <f>IF(ISBLANK(laps_times[[#This Row],[35]]),"DNF",CONCATENATE(RANK(rounds_cum_time[[#This Row],[35]],rounds_cum_time[35],1),"."))</f>
        <v>102.</v>
      </c>
      <c r="AS106" s="130" t="str">
        <f>IF(ISBLANK(laps_times[[#This Row],[36]]),"DNF",CONCATENATE(RANK(rounds_cum_time[[#This Row],[36]],rounds_cum_time[36],1),"."))</f>
        <v>103.</v>
      </c>
      <c r="AT106" s="130" t="str">
        <f>IF(ISBLANK(laps_times[[#This Row],[37]]),"DNF",CONCATENATE(RANK(rounds_cum_time[[#This Row],[37]],rounds_cum_time[37],1),"."))</f>
        <v>103.</v>
      </c>
      <c r="AU106" s="130" t="str">
        <f>IF(ISBLANK(laps_times[[#This Row],[38]]),"DNF",CONCATENATE(RANK(rounds_cum_time[[#This Row],[38]],rounds_cum_time[38],1),"."))</f>
        <v>102.</v>
      </c>
      <c r="AV106" s="130" t="str">
        <f>IF(ISBLANK(laps_times[[#This Row],[39]]),"DNF",CONCATENATE(RANK(rounds_cum_time[[#This Row],[39]],rounds_cum_time[39],1),"."))</f>
        <v>102.</v>
      </c>
      <c r="AW106" s="130" t="str">
        <f>IF(ISBLANK(laps_times[[#This Row],[40]]),"DNF",CONCATENATE(RANK(rounds_cum_time[[#This Row],[40]],rounds_cum_time[40],1),"."))</f>
        <v>102.</v>
      </c>
      <c r="AX106" s="130" t="str">
        <f>IF(ISBLANK(laps_times[[#This Row],[41]]),"DNF",CONCATENATE(RANK(rounds_cum_time[[#This Row],[41]],rounds_cum_time[41],1),"."))</f>
        <v>103.</v>
      </c>
      <c r="AY106" s="130" t="str">
        <f>IF(ISBLANK(laps_times[[#This Row],[42]]),"DNF",CONCATENATE(RANK(rounds_cum_time[[#This Row],[42]],rounds_cum_time[42],1),"."))</f>
        <v>103.</v>
      </c>
      <c r="AZ106" s="130" t="str">
        <f>IF(ISBLANK(laps_times[[#This Row],[43]]),"DNF",CONCATENATE(RANK(rounds_cum_time[[#This Row],[43]],rounds_cum_time[43],1),"."))</f>
        <v>103.</v>
      </c>
      <c r="BA106" s="130" t="str">
        <f>IF(ISBLANK(laps_times[[#This Row],[44]]),"DNF",CONCATENATE(RANK(rounds_cum_time[[#This Row],[44]],rounds_cum_time[44],1),"."))</f>
        <v>103.</v>
      </c>
      <c r="BB106" s="130" t="str">
        <f>IF(ISBLANK(laps_times[[#This Row],[45]]),"DNF",CONCATENATE(RANK(rounds_cum_time[[#This Row],[45]],rounds_cum_time[45],1),"."))</f>
        <v>103.</v>
      </c>
      <c r="BC106" s="130" t="str">
        <f>IF(ISBLANK(laps_times[[#This Row],[46]]),"DNF",CONCATENATE(RANK(rounds_cum_time[[#This Row],[46]],rounds_cum_time[46],1),"."))</f>
        <v>103.</v>
      </c>
      <c r="BD106" s="130" t="str">
        <f>IF(ISBLANK(laps_times[[#This Row],[47]]),"DNF",CONCATENATE(RANK(rounds_cum_time[[#This Row],[47]],rounds_cum_time[47],1),"."))</f>
        <v>102.</v>
      </c>
      <c r="BE106" s="130" t="str">
        <f>IF(ISBLANK(laps_times[[#This Row],[48]]),"DNF",CONCATENATE(RANK(rounds_cum_time[[#This Row],[48]],rounds_cum_time[48],1),"."))</f>
        <v>102.</v>
      </c>
      <c r="BF106" s="130" t="str">
        <f>IF(ISBLANK(laps_times[[#This Row],[49]]),"DNF",CONCATENATE(RANK(rounds_cum_time[[#This Row],[49]],rounds_cum_time[49],1),"."))</f>
        <v>103.</v>
      </c>
      <c r="BG106" s="130" t="str">
        <f>IF(ISBLANK(laps_times[[#This Row],[50]]),"DNF",CONCATENATE(RANK(rounds_cum_time[[#This Row],[50]],rounds_cum_time[50],1),"."))</f>
        <v>103.</v>
      </c>
      <c r="BH106" s="130" t="str">
        <f>IF(ISBLANK(laps_times[[#This Row],[51]]),"DNF",CONCATENATE(RANK(rounds_cum_time[[#This Row],[51]],rounds_cum_time[51],1),"."))</f>
        <v>103.</v>
      </c>
      <c r="BI106" s="130" t="str">
        <f>IF(ISBLANK(laps_times[[#This Row],[52]]),"DNF",CONCATENATE(RANK(rounds_cum_time[[#This Row],[52]],rounds_cum_time[52],1),"."))</f>
        <v>103.</v>
      </c>
      <c r="BJ106" s="130" t="str">
        <f>IF(ISBLANK(laps_times[[#This Row],[53]]),"DNF",CONCATENATE(RANK(rounds_cum_time[[#This Row],[53]],rounds_cum_time[53],1),"."))</f>
        <v>103.</v>
      </c>
      <c r="BK106" s="130" t="str">
        <f>IF(ISBLANK(laps_times[[#This Row],[54]]),"DNF",CONCATENATE(RANK(rounds_cum_time[[#This Row],[54]],rounds_cum_time[54],1),"."))</f>
        <v>103.</v>
      </c>
      <c r="BL106" s="130" t="str">
        <f>IF(ISBLANK(laps_times[[#This Row],[55]]),"DNF",CONCATENATE(RANK(rounds_cum_time[[#This Row],[55]],rounds_cum_time[55],1),"."))</f>
        <v>103.</v>
      </c>
      <c r="BM106" s="130" t="str">
        <f>IF(ISBLANK(laps_times[[#This Row],[56]]),"DNF",CONCATENATE(RANK(rounds_cum_time[[#This Row],[56]],rounds_cum_time[56],1),"."))</f>
        <v>103.</v>
      </c>
      <c r="BN106" s="130" t="str">
        <f>IF(ISBLANK(laps_times[[#This Row],[57]]),"DNF",CONCATENATE(RANK(rounds_cum_time[[#This Row],[57]],rounds_cum_time[57],1),"."))</f>
        <v>103.</v>
      </c>
      <c r="BO106" s="130" t="str">
        <f>IF(ISBLANK(laps_times[[#This Row],[58]]),"DNF",CONCATENATE(RANK(rounds_cum_time[[#This Row],[58]],rounds_cum_time[58],1),"."))</f>
        <v>103.</v>
      </c>
      <c r="BP106" s="130" t="str">
        <f>IF(ISBLANK(laps_times[[#This Row],[59]]),"DNF",CONCATENATE(RANK(rounds_cum_time[[#This Row],[59]],rounds_cum_time[59],1),"."))</f>
        <v>103.</v>
      </c>
      <c r="BQ106" s="130" t="str">
        <f>IF(ISBLANK(laps_times[[#This Row],[60]]),"DNF",CONCATENATE(RANK(rounds_cum_time[[#This Row],[60]],rounds_cum_time[60],1),"."))</f>
        <v>103.</v>
      </c>
      <c r="BR106" s="130" t="str">
        <f>IF(ISBLANK(laps_times[[#This Row],[61]]),"DNF",CONCATENATE(RANK(rounds_cum_time[[#This Row],[61]],rounds_cum_time[61],1),"."))</f>
        <v>103.</v>
      </c>
      <c r="BS106" s="130" t="str">
        <f>IF(ISBLANK(laps_times[[#This Row],[62]]),"DNF",CONCATENATE(RANK(rounds_cum_time[[#This Row],[62]],rounds_cum_time[62],1),"."))</f>
        <v>103.</v>
      </c>
      <c r="BT106" s="131" t="str">
        <f>IF(ISBLANK(laps_times[[#This Row],[63]]),"DNF",CONCATENATE(RANK(rounds_cum_time[[#This Row],[63]],rounds_cum_time[63],1),"."))</f>
        <v>103.</v>
      </c>
      <c r="BU106" s="131" t="str">
        <f>IF(ISBLANK(laps_times[[#This Row],[64]]),"DNF",CONCATENATE(RANK(rounds_cum_time[[#This Row],[64]],rounds_cum_time[64],1),"."))</f>
        <v>103.</v>
      </c>
    </row>
    <row r="107" spans="2:73" x14ac:dyDescent="0.2">
      <c r="B107" s="124">
        <f>laps_times[[#This Row],[poř]]</f>
        <v>104</v>
      </c>
      <c r="C107" s="129">
        <f>laps_times[[#This Row],[s.č.]]</f>
        <v>2</v>
      </c>
      <c r="D107" s="125" t="str">
        <f>laps_times[[#This Row],[jméno]]</f>
        <v>Bauer Herbert</v>
      </c>
      <c r="E107" s="126">
        <f>laps_times[[#This Row],[roč]]</f>
        <v>1963</v>
      </c>
      <c r="F107" s="126" t="str">
        <f>laps_times[[#This Row],[kat]]</f>
        <v>M50</v>
      </c>
      <c r="G107" s="126">
        <f>laps_times[[#This Row],[poř_kat]]</f>
        <v>28</v>
      </c>
      <c r="H107" s="125" t="str">
        <f>IF(ISBLANK(laps_times[[#This Row],[klub]]),"-",laps_times[[#This Row],[klub]])</f>
        <v>100 Marathonclub Austria</v>
      </c>
      <c r="I107" s="161">
        <f>laps_times[[#This Row],[celk. čas]]</f>
        <v>0.21385646990740739</v>
      </c>
      <c r="J107" s="130" t="str">
        <f>IF(ISBLANK(laps_times[[#This Row],[1]]),"DNF",CONCATENATE(RANK(rounds_cum_time[[#This Row],[1]],rounds_cum_time[1],1),"."))</f>
        <v>110.</v>
      </c>
      <c r="K107" s="130" t="str">
        <f>IF(ISBLANK(laps_times[[#This Row],[2]]),"DNF",CONCATENATE(RANK(rounds_cum_time[[#This Row],[2]],rounds_cum_time[2],1),"."))</f>
        <v>110.</v>
      </c>
      <c r="L107" s="130" t="str">
        <f>IF(ISBLANK(laps_times[[#This Row],[3]]),"DNF",CONCATENATE(RANK(rounds_cum_time[[#This Row],[3]],rounds_cum_time[3],1),"."))</f>
        <v>110.</v>
      </c>
      <c r="M107" s="130" t="str">
        <f>IF(ISBLANK(laps_times[[#This Row],[4]]),"DNF",CONCATENATE(RANK(rounds_cum_time[[#This Row],[4]],rounds_cum_time[4],1),"."))</f>
        <v>110.</v>
      </c>
      <c r="N107" s="130" t="str">
        <f>IF(ISBLANK(laps_times[[#This Row],[5]]),"DNF",CONCATENATE(RANK(rounds_cum_time[[#This Row],[5]],rounds_cum_time[5],1),"."))</f>
        <v>110.</v>
      </c>
      <c r="O107" s="130" t="str">
        <f>IF(ISBLANK(laps_times[[#This Row],[6]]),"DNF",CONCATENATE(RANK(rounds_cum_time[[#This Row],[6]],rounds_cum_time[6],1),"."))</f>
        <v>110.</v>
      </c>
      <c r="P107" s="130" t="str">
        <f>IF(ISBLANK(laps_times[[#This Row],[7]]),"DNF",CONCATENATE(RANK(rounds_cum_time[[#This Row],[7]],rounds_cum_time[7],1),"."))</f>
        <v>110.</v>
      </c>
      <c r="Q107" s="130" t="str">
        <f>IF(ISBLANK(laps_times[[#This Row],[8]]),"DNF",CONCATENATE(RANK(rounds_cum_time[[#This Row],[8]],rounds_cum_time[8],1),"."))</f>
        <v>110.</v>
      </c>
      <c r="R107" s="130" t="str">
        <f>IF(ISBLANK(laps_times[[#This Row],[9]]),"DNF",CONCATENATE(RANK(rounds_cum_time[[#This Row],[9]],rounds_cum_time[9],1),"."))</f>
        <v>110.</v>
      </c>
      <c r="S107" s="130" t="str">
        <f>IF(ISBLANK(laps_times[[#This Row],[10]]),"DNF",CONCATENATE(RANK(rounds_cum_time[[#This Row],[10]],rounds_cum_time[10],1),"."))</f>
        <v>110.</v>
      </c>
      <c r="T107" s="130" t="str">
        <f>IF(ISBLANK(laps_times[[#This Row],[11]]),"DNF",CONCATENATE(RANK(rounds_cum_time[[#This Row],[11]],rounds_cum_time[11],1),"."))</f>
        <v>110.</v>
      </c>
      <c r="U107" s="130" t="str">
        <f>IF(ISBLANK(laps_times[[#This Row],[12]]),"DNF",CONCATENATE(RANK(rounds_cum_time[[#This Row],[12]],rounds_cum_time[12],1),"."))</f>
        <v>110.</v>
      </c>
      <c r="V107" s="130" t="str">
        <f>IF(ISBLANK(laps_times[[#This Row],[13]]),"DNF",CONCATENATE(RANK(rounds_cum_time[[#This Row],[13]],rounds_cum_time[13],1),"."))</f>
        <v>110.</v>
      </c>
      <c r="W107" s="130" t="str">
        <f>IF(ISBLANK(laps_times[[#This Row],[14]]),"DNF",CONCATENATE(RANK(rounds_cum_time[[#This Row],[14]],rounds_cum_time[14],1),"."))</f>
        <v>110.</v>
      </c>
      <c r="X107" s="130" t="str">
        <f>IF(ISBLANK(laps_times[[#This Row],[15]]),"DNF",CONCATENATE(RANK(rounds_cum_time[[#This Row],[15]],rounds_cum_time[15],1),"."))</f>
        <v>110.</v>
      </c>
      <c r="Y107" s="130" t="str">
        <f>IF(ISBLANK(laps_times[[#This Row],[16]]),"DNF",CONCATENATE(RANK(rounds_cum_time[[#This Row],[16]],rounds_cum_time[16],1),"."))</f>
        <v>110.</v>
      </c>
      <c r="Z107" s="130" t="str">
        <f>IF(ISBLANK(laps_times[[#This Row],[17]]),"DNF",CONCATENATE(RANK(rounds_cum_time[[#This Row],[17]],rounds_cum_time[17],1),"."))</f>
        <v>110.</v>
      </c>
      <c r="AA107" s="130" t="str">
        <f>IF(ISBLANK(laps_times[[#This Row],[18]]),"DNF",CONCATENATE(RANK(rounds_cum_time[[#This Row],[18]],rounds_cum_time[18],1),"."))</f>
        <v>110.</v>
      </c>
      <c r="AB107" s="130" t="str">
        <f>IF(ISBLANK(laps_times[[#This Row],[19]]),"DNF",CONCATENATE(RANK(rounds_cum_time[[#This Row],[19]],rounds_cum_time[19],1),"."))</f>
        <v>110.</v>
      </c>
      <c r="AC107" s="130" t="str">
        <f>IF(ISBLANK(laps_times[[#This Row],[20]]),"DNF",CONCATENATE(RANK(rounds_cum_time[[#This Row],[20]],rounds_cum_time[20],1),"."))</f>
        <v>110.</v>
      </c>
      <c r="AD107" s="130" t="str">
        <f>IF(ISBLANK(laps_times[[#This Row],[21]]),"DNF",CONCATENATE(RANK(rounds_cum_time[[#This Row],[21]],rounds_cum_time[21],1),"."))</f>
        <v>110.</v>
      </c>
      <c r="AE107" s="130" t="str">
        <f>IF(ISBLANK(laps_times[[#This Row],[22]]),"DNF",CONCATENATE(RANK(rounds_cum_time[[#This Row],[22]],rounds_cum_time[22],1),"."))</f>
        <v>110.</v>
      </c>
      <c r="AF107" s="130" t="str">
        <f>IF(ISBLANK(laps_times[[#This Row],[23]]),"DNF",CONCATENATE(RANK(rounds_cum_time[[#This Row],[23]],rounds_cum_time[23],1),"."))</f>
        <v>110.</v>
      </c>
      <c r="AG107" s="130" t="str">
        <f>IF(ISBLANK(laps_times[[#This Row],[24]]),"DNF",CONCATENATE(RANK(rounds_cum_time[[#This Row],[24]],rounds_cum_time[24],1),"."))</f>
        <v>110.</v>
      </c>
      <c r="AH107" s="130" t="str">
        <f>IF(ISBLANK(laps_times[[#This Row],[25]]),"DNF",CONCATENATE(RANK(rounds_cum_time[[#This Row],[25]],rounds_cum_time[25],1),"."))</f>
        <v>110.</v>
      </c>
      <c r="AI107" s="130" t="str">
        <f>IF(ISBLANK(laps_times[[#This Row],[26]]),"DNF",CONCATENATE(RANK(rounds_cum_time[[#This Row],[26]],rounds_cum_time[26],1),"."))</f>
        <v>110.</v>
      </c>
      <c r="AJ107" s="130" t="str">
        <f>IF(ISBLANK(laps_times[[#This Row],[27]]),"DNF",CONCATENATE(RANK(rounds_cum_time[[#This Row],[27]],rounds_cum_time[27],1),"."))</f>
        <v>110.</v>
      </c>
      <c r="AK107" s="130" t="str">
        <f>IF(ISBLANK(laps_times[[#This Row],[28]]),"DNF",CONCATENATE(RANK(rounds_cum_time[[#This Row],[28]],rounds_cum_time[28],1),"."))</f>
        <v>110.</v>
      </c>
      <c r="AL107" s="130" t="str">
        <f>IF(ISBLANK(laps_times[[#This Row],[29]]),"DNF",CONCATENATE(RANK(rounds_cum_time[[#This Row],[29]],rounds_cum_time[29],1),"."))</f>
        <v>110.</v>
      </c>
      <c r="AM107" s="130" t="str">
        <f>IF(ISBLANK(laps_times[[#This Row],[30]]),"DNF",CONCATENATE(RANK(rounds_cum_time[[#This Row],[30]],rounds_cum_time[30],1),"."))</f>
        <v>110.</v>
      </c>
      <c r="AN107" s="130" t="str">
        <f>IF(ISBLANK(laps_times[[#This Row],[31]]),"DNF",CONCATENATE(RANK(rounds_cum_time[[#This Row],[31]],rounds_cum_time[31],1),"."))</f>
        <v>110.</v>
      </c>
      <c r="AO107" s="130" t="str">
        <f>IF(ISBLANK(laps_times[[#This Row],[32]]),"DNF",CONCATENATE(RANK(rounds_cum_time[[#This Row],[32]],rounds_cum_time[32],1),"."))</f>
        <v>110.</v>
      </c>
      <c r="AP107" s="130" t="str">
        <f>IF(ISBLANK(laps_times[[#This Row],[33]]),"DNF",CONCATENATE(RANK(rounds_cum_time[[#This Row],[33]],rounds_cum_time[33],1),"."))</f>
        <v>110.</v>
      </c>
      <c r="AQ107" s="130" t="str">
        <f>IF(ISBLANK(laps_times[[#This Row],[34]]),"DNF",CONCATENATE(RANK(rounds_cum_time[[#This Row],[34]],rounds_cum_time[34],1),"."))</f>
        <v>110.</v>
      </c>
      <c r="AR107" s="130" t="str">
        <f>IF(ISBLANK(laps_times[[#This Row],[35]]),"DNF",CONCATENATE(RANK(rounds_cum_time[[#This Row],[35]],rounds_cum_time[35],1),"."))</f>
        <v>110.</v>
      </c>
      <c r="AS107" s="130" t="str">
        <f>IF(ISBLANK(laps_times[[#This Row],[36]]),"DNF",CONCATENATE(RANK(rounds_cum_time[[#This Row],[36]],rounds_cum_time[36],1),"."))</f>
        <v>110.</v>
      </c>
      <c r="AT107" s="130" t="str">
        <f>IF(ISBLANK(laps_times[[#This Row],[37]]),"DNF",CONCATENATE(RANK(rounds_cum_time[[#This Row],[37]],rounds_cum_time[37],1),"."))</f>
        <v>109.</v>
      </c>
      <c r="AU107" s="130" t="str">
        <f>IF(ISBLANK(laps_times[[#This Row],[38]]),"DNF",CONCATENATE(RANK(rounds_cum_time[[#This Row],[38]],rounds_cum_time[38],1),"."))</f>
        <v>108.</v>
      </c>
      <c r="AV107" s="130" t="str">
        <f>IF(ISBLANK(laps_times[[#This Row],[39]]),"DNF",CONCATENATE(RANK(rounds_cum_time[[#This Row],[39]],rounds_cum_time[39],1),"."))</f>
        <v>108.</v>
      </c>
      <c r="AW107" s="130" t="str">
        <f>IF(ISBLANK(laps_times[[#This Row],[40]]),"DNF",CONCATENATE(RANK(rounds_cum_time[[#This Row],[40]],rounds_cum_time[40],1),"."))</f>
        <v>108.</v>
      </c>
      <c r="AX107" s="130" t="str">
        <f>IF(ISBLANK(laps_times[[#This Row],[41]]),"DNF",CONCATENATE(RANK(rounds_cum_time[[#This Row],[41]],rounds_cum_time[41],1),"."))</f>
        <v>108.</v>
      </c>
      <c r="AY107" s="130" t="str">
        <f>IF(ISBLANK(laps_times[[#This Row],[42]]),"DNF",CONCATENATE(RANK(rounds_cum_time[[#This Row],[42]],rounds_cum_time[42],1),"."))</f>
        <v>108.</v>
      </c>
      <c r="AZ107" s="130" t="str">
        <f>IF(ISBLANK(laps_times[[#This Row],[43]]),"DNF",CONCATENATE(RANK(rounds_cum_time[[#This Row],[43]],rounds_cum_time[43],1),"."))</f>
        <v>108.</v>
      </c>
      <c r="BA107" s="130" t="str">
        <f>IF(ISBLANK(laps_times[[#This Row],[44]]),"DNF",CONCATENATE(RANK(rounds_cum_time[[#This Row],[44]],rounds_cum_time[44],1),"."))</f>
        <v>108.</v>
      </c>
      <c r="BB107" s="130" t="str">
        <f>IF(ISBLANK(laps_times[[#This Row],[45]]),"DNF",CONCATENATE(RANK(rounds_cum_time[[#This Row],[45]],rounds_cum_time[45],1),"."))</f>
        <v>108.</v>
      </c>
      <c r="BC107" s="130" t="str">
        <f>IF(ISBLANK(laps_times[[#This Row],[46]]),"DNF",CONCATENATE(RANK(rounds_cum_time[[#This Row],[46]],rounds_cum_time[46],1),"."))</f>
        <v>108.</v>
      </c>
      <c r="BD107" s="130" t="str">
        <f>IF(ISBLANK(laps_times[[#This Row],[47]]),"DNF",CONCATENATE(RANK(rounds_cum_time[[#This Row],[47]],rounds_cum_time[47],1),"."))</f>
        <v>107.</v>
      </c>
      <c r="BE107" s="130" t="str">
        <f>IF(ISBLANK(laps_times[[#This Row],[48]]),"DNF",CONCATENATE(RANK(rounds_cum_time[[#This Row],[48]],rounds_cum_time[48],1),"."))</f>
        <v>107.</v>
      </c>
      <c r="BF107" s="130" t="str">
        <f>IF(ISBLANK(laps_times[[#This Row],[49]]),"DNF",CONCATENATE(RANK(rounds_cum_time[[#This Row],[49]],rounds_cum_time[49],1),"."))</f>
        <v>107.</v>
      </c>
      <c r="BG107" s="130" t="str">
        <f>IF(ISBLANK(laps_times[[#This Row],[50]]),"DNF",CONCATENATE(RANK(rounds_cum_time[[#This Row],[50]],rounds_cum_time[50],1),"."))</f>
        <v>107.</v>
      </c>
      <c r="BH107" s="130" t="str">
        <f>IF(ISBLANK(laps_times[[#This Row],[51]]),"DNF",CONCATENATE(RANK(rounds_cum_time[[#This Row],[51]],rounds_cum_time[51],1),"."))</f>
        <v>107.</v>
      </c>
      <c r="BI107" s="130" t="str">
        <f>IF(ISBLANK(laps_times[[#This Row],[52]]),"DNF",CONCATENATE(RANK(rounds_cum_time[[#This Row],[52]],rounds_cum_time[52],1),"."))</f>
        <v>107.</v>
      </c>
      <c r="BJ107" s="130" t="str">
        <f>IF(ISBLANK(laps_times[[#This Row],[53]]),"DNF",CONCATENATE(RANK(rounds_cum_time[[#This Row],[53]],rounds_cum_time[53],1),"."))</f>
        <v>106.</v>
      </c>
      <c r="BK107" s="130" t="str">
        <f>IF(ISBLANK(laps_times[[#This Row],[54]]),"DNF",CONCATENATE(RANK(rounds_cum_time[[#This Row],[54]],rounds_cum_time[54],1),"."))</f>
        <v>106.</v>
      </c>
      <c r="BL107" s="130" t="str">
        <f>IF(ISBLANK(laps_times[[#This Row],[55]]),"DNF",CONCATENATE(RANK(rounds_cum_time[[#This Row],[55]],rounds_cum_time[55],1),"."))</f>
        <v>106.</v>
      </c>
      <c r="BM107" s="130" t="str">
        <f>IF(ISBLANK(laps_times[[#This Row],[56]]),"DNF",CONCATENATE(RANK(rounds_cum_time[[#This Row],[56]],rounds_cum_time[56],1),"."))</f>
        <v>106.</v>
      </c>
      <c r="BN107" s="130" t="str">
        <f>IF(ISBLANK(laps_times[[#This Row],[57]]),"DNF",CONCATENATE(RANK(rounds_cum_time[[#This Row],[57]],rounds_cum_time[57],1),"."))</f>
        <v>106.</v>
      </c>
      <c r="BO107" s="130" t="str">
        <f>IF(ISBLANK(laps_times[[#This Row],[58]]),"DNF",CONCATENATE(RANK(rounds_cum_time[[#This Row],[58]],rounds_cum_time[58],1),"."))</f>
        <v>105.</v>
      </c>
      <c r="BP107" s="130" t="str">
        <f>IF(ISBLANK(laps_times[[#This Row],[59]]),"DNF",CONCATENATE(RANK(rounds_cum_time[[#This Row],[59]],rounds_cum_time[59],1),"."))</f>
        <v>104.</v>
      </c>
      <c r="BQ107" s="130" t="str">
        <f>IF(ISBLANK(laps_times[[#This Row],[60]]),"DNF",CONCATENATE(RANK(rounds_cum_time[[#This Row],[60]],rounds_cum_time[60],1),"."))</f>
        <v>104.</v>
      </c>
      <c r="BR107" s="130" t="str">
        <f>IF(ISBLANK(laps_times[[#This Row],[61]]),"DNF",CONCATENATE(RANK(rounds_cum_time[[#This Row],[61]],rounds_cum_time[61],1),"."))</f>
        <v>104.</v>
      </c>
      <c r="BS107" s="130" t="str">
        <f>IF(ISBLANK(laps_times[[#This Row],[62]]),"DNF",CONCATENATE(RANK(rounds_cum_time[[#This Row],[62]],rounds_cum_time[62],1),"."))</f>
        <v>104.</v>
      </c>
      <c r="BT107" s="131" t="str">
        <f>IF(ISBLANK(laps_times[[#This Row],[63]]),"DNF",CONCATENATE(RANK(rounds_cum_time[[#This Row],[63]],rounds_cum_time[63],1),"."))</f>
        <v>104.</v>
      </c>
      <c r="BU107" s="131" t="str">
        <f>IF(ISBLANK(laps_times[[#This Row],[64]]),"DNF",CONCATENATE(RANK(rounds_cum_time[[#This Row],[64]],rounds_cum_time[64],1),"."))</f>
        <v>104.</v>
      </c>
    </row>
    <row r="108" spans="2:73" x14ac:dyDescent="0.2">
      <c r="B108" s="124">
        <v>105</v>
      </c>
      <c r="C108" s="129">
        <f>laps_times[[#This Row],[s.č.]]</f>
        <v>74</v>
      </c>
      <c r="D108" s="125" t="str">
        <f>laps_times[[#This Row],[jméno]]</f>
        <v>Moučka Jaroslav</v>
      </c>
      <c r="E108" s="126">
        <f>laps_times[[#This Row],[roč]]</f>
        <v>1973</v>
      </c>
      <c r="F108" s="126" t="str">
        <f>laps_times[[#This Row],[kat]]</f>
        <v>M40</v>
      </c>
      <c r="G108" s="126">
        <f>laps_times[[#This Row],[poř_kat]]</f>
        <v>30</v>
      </c>
      <c r="H108" s="135" t="str">
        <f>IF(ISBLANK(laps_times[[#This Row],[klub]]),"-",laps_times[[#This Row],[klub]])</f>
        <v>MK Kladno</v>
      </c>
      <c r="I108" s="161">
        <f>laps_times[[#This Row],[celk. čas]]</f>
        <v>0.21762731481481482</v>
      </c>
      <c r="J108" s="130" t="str">
        <f>IF(ISBLANK(laps_times[[#This Row],[1]]),"DNF",CONCATENATE(RANK(rounds_cum_time[[#This Row],[1]],rounds_cum_time[1],1),"."))</f>
        <v>104.</v>
      </c>
      <c r="K108" s="130" t="str">
        <f>IF(ISBLANK(laps_times[[#This Row],[2]]),"DNF",CONCATENATE(RANK(rounds_cum_time[[#This Row],[2]],rounds_cum_time[2],1),"."))</f>
        <v>107.</v>
      </c>
      <c r="L108" s="130" t="str">
        <f>IF(ISBLANK(laps_times[[#This Row],[3]]),"DNF",CONCATENATE(RANK(rounds_cum_time[[#This Row],[3]],rounds_cum_time[3],1),"."))</f>
        <v>106.</v>
      </c>
      <c r="M108" s="130" t="str">
        <f>IF(ISBLANK(laps_times[[#This Row],[4]]),"DNF",CONCATENATE(RANK(rounds_cum_time[[#This Row],[4]],rounds_cum_time[4],1),"."))</f>
        <v>105.</v>
      </c>
      <c r="N108" s="130" t="str">
        <f>IF(ISBLANK(laps_times[[#This Row],[5]]),"DNF",CONCATENATE(RANK(rounds_cum_time[[#This Row],[5]],rounds_cum_time[5],1),"."))</f>
        <v>102.</v>
      </c>
      <c r="O108" s="130" t="str">
        <f>IF(ISBLANK(laps_times[[#This Row],[6]]),"DNF",CONCATENATE(RANK(rounds_cum_time[[#This Row],[6]],rounds_cum_time[6],1),"."))</f>
        <v>100.</v>
      </c>
      <c r="P108" s="130" t="str">
        <f>IF(ISBLANK(laps_times[[#This Row],[7]]),"DNF",CONCATENATE(RANK(rounds_cum_time[[#This Row],[7]],rounds_cum_time[7],1),"."))</f>
        <v>100.</v>
      </c>
      <c r="Q108" s="130" t="str">
        <f>IF(ISBLANK(laps_times[[#This Row],[8]]),"DNF",CONCATENATE(RANK(rounds_cum_time[[#This Row],[8]],rounds_cum_time[8],1),"."))</f>
        <v>98.</v>
      </c>
      <c r="R108" s="130" t="str">
        <f>IF(ISBLANK(laps_times[[#This Row],[9]]),"DNF",CONCATENATE(RANK(rounds_cum_time[[#This Row],[9]],rounds_cum_time[9],1),"."))</f>
        <v>99.</v>
      </c>
      <c r="S108" s="130" t="str">
        <f>IF(ISBLANK(laps_times[[#This Row],[10]]),"DNF",CONCATENATE(RANK(rounds_cum_time[[#This Row],[10]],rounds_cum_time[10],1),"."))</f>
        <v>99.</v>
      </c>
      <c r="T108" s="130" t="str">
        <f>IF(ISBLANK(laps_times[[#This Row],[11]]),"DNF",CONCATENATE(RANK(rounds_cum_time[[#This Row],[11]],rounds_cum_time[11],1),"."))</f>
        <v>101.</v>
      </c>
      <c r="U108" s="130" t="str">
        <f>IF(ISBLANK(laps_times[[#This Row],[12]]),"DNF",CONCATENATE(RANK(rounds_cum_time[[#This Row],[12]],rounds_cum_time[12],1),"."))</f>
        <v>104.</v>
      </c>
      <c r="V108" s="130" t="str">
        <f>IF(ISBLANK(laps_times[[#This Row],[13]]),"DNF",CONCATENATE(RANK(rounds_cum_time[[#This Row],[13]],rounds_cum_time[13],1),"."))</f>
        <v>104.</v>
      </c>
      <c r="W108" s="130" t="str">
        <f>IF(ISBLANK(laps_times[[#This Row],[14]]),"DNF",CONCATENATE(RANK(rounds_cum_time[[#This Row],[14]],rounds_cum_time[14],1),"."))</f>
        <v>104.</v>
      </c>
      <c r="X108" s="130" t="str">
        <f>IF(ISBLANK(laps_times[[#This Row],[15]]),"DNF",CONCATENATE(RANK(rounds_cum_time[[#This Row],[15]],rounds_cum_time[15],1),"."))</f>
        <v>105.</v>
      </c>
      <c r="Y108" s="130" t="str">
        <f>IF(ISBLANK(laps_times[[#This Row],[16]]),"DNF",CONCATENATE(RANK(rounds_cum_time[[#This Row],[16]],rounds_cum_time[16],1),"."))</f>
        <v>105.</v>
      </c>
      <c r="Z108" s="130" t="str">
        <f>IF(ISBLANK(laps_times[[#This Row],[17]]),"DNF",CONCATENATE(RANK(rounds_cum_time[[#This Row],[17]],rounds_cum_time[17],1),"."))</f>
        <v>105.</v>
      </c>
      <c r="AA108" s="130" t="str">
        <f>IF(ISBLANK(laps_times[[#This Row],[18]]),"DNF",CONCATENATE(RANK(rounds_cum_time[[#This Row],[18]],rounds_cum_time[18],1),"."))</f>
        <v>105.</v>
      </c>
      <c r="AB108" s="130" t="str">
        <f>IF(ISBLANK(laps_times[[#This Row],[19]]),"DNF",CONCATENATE(RANK(rounds_cum_time[[#This Row],[19]],rounds_cum_time[19],1),"."))</f>
        <v>104.</v>
      </c>
      <c r="AC108" s="130" t="str">
        <f>IF(ISBLANK(laps_times[[#This Row],[20]]),"DNF",CONCATENATE(RANK(rounds_cum_time[[#This Row],[20]],rounds_cum_time[20],1),"."))</f>
        <v>104.</v>
      </c>
      <c r="AD108" s="130" t="str">
        <f>IF(ISBLANK(laps_times[[#This Row],[21]]),"DNF",CONCATENATE(RANK(rounds_cum_time[[#This Row],[21]],rounds_cum_time[21],1),"."))</f>
        <v>104.</v>
      </c>
      <c r="AE108" s="130" t="str">
        <f>IF(ISBLANK(laps_times[[#This Row],[22]]),"DNF",CONCATENATE(RANK(rounds_cum_time[[#This Row],[22]],rounds_cum_time[22],1),"."))</f>
        <v>104.</v>
      </c>
      <c r="AF108" s="130" t="str">
        <f>IF(ISBLANK(laps_times[[#This Row],[23]]),"DNF",CONCATENATE(RANK(rounds_cum_time[[#This Row],[23]],rounds_cum_time[23],1),"."))</f>
        <v>104.</v>
      </c>
      <c r="AG108" s="130" t="str">
        <f>IF(ISBLANK(laps_times[[#This Row],[24]]),"DNF",CONCATENATE(RANK(rounds_cum_time[[#This Row],[24]],rounds_cum_time[24],1),"."))</f>
        <v>104.</v>
      </c>
      <c r="AH108" s="130" t="str">
        <f>IF(ISBLANK(laps_times[[#This Row],[25]]),"DNF",CONCATENATE(RANK(rounds_cum_time[[#This Row],[25]],rounds_cum_time[25],1),"."))</f>
        <v>105.</v>
      </c>
      <c r="AI108" s="130" t="str">
        <f>IF(ISBLANK(laps_times[[#This Row],[26]]),"DNF",CONCATENATE(RANK(rounds_cum_time[[#This Row],[26]],rounds_cum_time[26],1),"."))</f>
        <v>105.</v>
      </c>
      <c r="AJ108" s="130" t="str">
        <f>IF(ISBLANK(laps_times[[#This Row],[27]]),"DNF",CONCATENATE(RANK(rounds_cum_time[[#This Row],[27]],rounds_cum_time[27],1),"."))</f>
        <v>105.</v>
      </c>
      <c r="AK108" s="130" t="str">
        <f>IF(ISBLANK(laps_times[[#This Row],[28]]),"DNF",CONCATENATE(RANK(rounds_cum_time[[#This Row],[28]],rounds_cum_time[28],1),"."))</f>
        <v>105.</v>
      </c>
      <c r="AL108" s="130" t="str">
        <f>IF(ISBLANK(laps_times[[#This Row],[29]]),"DNF",CONCATENATE(RANK(rounds_cum_time[[#This Row],[29]],rounds_cum_time[29],1),"."))</f>
        <v>105.</v>
      </c>
      <c r="AM108" s="130" t="str">
        <f>IF(ISBLANK(laps_times[[#This Row],[30]]),"DNF",CONCATENATE(RANK(rounds_cum_time[[#This Row],[30]],rounds_cum_time[30],1),"."))</f>
        <v>105.</v>
      </c>
      <c r="AN108" s="130" t="str">
        <f>IF(ISBLANK(laps_times[[#This Row],[31]]),"DNF",CONCATENATE(RANK(rounds_cum_time[[#This Row],[31]],rounds_cum_time[31],1),"."))</f>
        <v>105.</v>
      </c>
      <c r="AO108" s="130" t="str">
        <f>IF(ISBLANK(laps_times[[#This Row],[32]]),"DNF",CONCATENATE(RANK(rounds_cum_time[[#This Row],[32]],rounds_cum_time[32],1),"."))</f>
        <v>105.</v>
      </c>
      <c r="AP108" s="130" t="str">
        <f>IF(ISBLANK(laps_times[[#This Row],[33]]),"DNF",CONCATENATE(RANK(rounds_cum_time[[#This Row],[33]],rounds_cum_time[33],1),"."))</f>
        <v>105.</v>
      </c>
      <c r="AQ108" s="130" t="str">
        <f>IF(ISBLANK(laps_times[[#This Row],[34]]),"DNF",CONCATENATE(RANK(rounds_cum_time[[#This Row],[34]],rounds_cum_time[34],1),"."))</f>
        <v>105.</v>
      </c>
      <c r="AR108" s="130" t="str">
        <f>IF(ISBLANK(laps_times[[#This Row],[35]]),"DNF",CONCATENATE(RANK(rounds_cum_time[[#This Row],[35]],rounds_cum_time[35],1),"."))</f>
        <v>105.</v>
      </c>
      <c r="AS108" s="130" t="str">
        <f>IF(ISBLANK(laps_times[[#This Row],[36]]),"DNF",CONCATENATE(RANK(rounds_cum_time[[#This Row],[36]],rounds_cum_time[36],1),"."))</f>
        <v>105.</v>
      </c>
      <c r="AT108" s="130" t="str">
        <f>IF(ISBLANK(laps_times[[#This Row],[37]]),"DNF",CONCATENATE(RANK(rounds_cum_time[[#This Row],[37]],rounds_cum_time[37],1),"."))</f>
        <v>105.</v>
      </c>
      <c r="AU108" s="130" t="str">
        <f>IF(ISBLANK(laps_times[[#This Row],[38]]),"DNF",CONCATENATE(RANK(rounds_cum_time[[#This Row],[38]],rounds_cum_time[38],1),"."))</f>
        <v>104.</v>
      </c>
      <c r="AV108" s="130" t="str">
        <f>IF(ISBLANK(laps_times[[#This Row],[39]]),"DNF",CONCATENATE(RANK(rounds_cum_time[[#This Row],[39]],rounds_cum_time[39],1),"."))</f>
        <v>104.</v>
      </c>
      <c r="AW108" s="130" t="str">
        <f>IF(ISBLANK(laps_times[[#This Row],[40]]),"DNF",CONCATENATE(RANK(rounds_cum_time[[#This Row],[40]],rounds_cum_time[40],1),"."))</f>
        <v>104.</v>
      </c>
      <c r="AX108" s="130" t="str">
        <f>IF(ISBLANK(laps_times[[#This Row],[41]]),"DNF",CONCATENATE(RANK(rounds_cum_time[[#This Row],[41]],rounds_cum_time[41],1),"."))</f>
        <v>104.</v>
      </c>
      <c r="AY108" s="130" t="str">
        <f>IF(ISBLANK(laps_times[[#This Row],[42]]),"DNF",CONCATENATE(RANK(rounds_cum_time[[#This Row],[42]],rounds_cum_time[42],1),"."))</f>
        <v>104.</v>
      </c>
      <c r="AZ108" s="130" t="str">
        <f>IF(ISBLANK(laps_times[[#This Row],[43]]),"DNF",CONCATENATE(RANK(rounds_cum_time[[#This Row],[43]],rounds_cum_time[43],1),"."))</f>
        <v>105.</v>
      </c>
      <c r="BA108" s="130" t="str">
        <f>IF(ISBLANK(laps_times[[#This Row],[44]]),"DNF",CONCATENATE(RANK(rounds_cum_time[[#This Row],[44]],rounds_cum_time[44],1),"."))</f>
        <v>105.</v>
      </c>
      <c r="BB108" s="130" t="str">
        <f>IF(ISBLANK(laps_times[[#This Row],[45]]),"DNF",CONCATENATE(RANK(rounds_cum_time[[#This Row],[45]],rounds_cum_time[45],1),"."))</f>
        <v>105.</v>
      </c>
      <c r="BC108" s="130" t="str">
        <f>IF(ISBLANK(laps_times[[#This Row],[46]]),"DNF",CONCATENATE(RANK(rounds_cum_time[[#This Row],[46]],rounds_cum_time[46],1),"."))</f>
        <v>105.</v>
      </c>
      <c r="BD108" s="130" t="str">
        <f>IF(ISBLANK(laps_times[[#This Row],[47]]),"DNF",CONCATENATE(RANK(rounds_cum_time[[#This Row],[47]],rounds_cum_time[47],1),"."))</f>
        <v>104.</v>
      </c>
      <c r="BE108" s="130" t="str">
        <f>IF(ISBLANK(laps_times[[#This Row],[48]]),"DNF",CONCATENATE(RANK(rounds_cum_time[[#This Row],[48]],rounds_cum_time[48],1),"."))</f>
        <v>104.</v>
      </c>
      <c r="BF108" s="130" t="str">
        <f>IF(ISBLANK(laps_times[[#This Row],[49]]),"DNF",CONCATENATE(RANK(rounds_cum_time[[#This Row],[49]],rounds_cum_time[49],1),"."))</f>
        <v>104.</v>
      </c>
      <c r="BG108" s="130" t="str">
        <f>IF(ISBLANK(laps_times[[#This Row],[50]]),"DNF",CONCATENATE(RANK(rounds_cum_time[[#This Row],[50]],rounds_cum_time[50],1),"."))</f>
        <v>104.</v>
      </c>
      <c r="BH108" s="130" t="str">
        <f>IF(ISBLANK(laps_times[[#This Row],[51]]),"DNF",CONCATENATE(RANK(rounds_cum_time[[#This Row],[51]],rounds_cum_time[51],1),"."))</f>
        <v>104.</v>
      </c>
      <c r="BI108" s="130" t="str">
        <f>IF(ISBLANK(laps_times[[#This Row],[52]]),"DNF",CONCATENATE(RANK(rounds_cum_time[[#This Row],[52]],rounds_cum_time[52],1),"."))</f>
        <v>104.</v>
      </c>
      <c r="BJ108" s="130" t="str">
        <f>IF(ISBLANK(laps_times[[#This Row],[53]]),"DNF",CONCATENATE(RANK(rounds_cum_time[[#This Row],[53]],rounds_cum_time[53],1),"."))</f>
        <v>104.</v>
      </c>
      <c r="BK108" s="130" t="str">
        <f>IF(ISBLANK(laps_times[[#This Row],[54]]),"DNF",CONCATENATE(RANK(rounds_cum_time[[#This Row],[54]],rounds_cum_time[54],1),"."))</f>
        <v>104.</v>
      </c>
      <c r="BL108" s="130" t="str">
        <f>IF(ISBLANK(laps_times[[#This Row],[55]]),"DNF",CONCATENATE(RANK(rounds_cum_time[[#This Row],[55]],rounds_cum_time[55],1),"."))</f>
        <v>104.</v>
      </c>
      <c r="BM108" s="130" t="str">
        <f>IF(ISBLANK(laps_times[[#This Row],[56]]),"DNF",CONCATENATE(RANK(rounds_cum_time[[#This Row],[56]],rounds_cum_time[56],1),"."))</f>
        <v>104.</v>
      </c>
      <c r="BN108" s="130" t="str">
        <f>IF(ISBLANK(laps_times[[#This Row],[57]]),"DNF",CONCATENATE(RANK(rounds_cum_time[[#This Row],[57]],rounds_cum_time[57],1),"."))</f>
        <v>104.</v>
      </c>
      <c r="BO108" s="130" t="str">
        <f>IF(ISBLANK(laps_times[[#This Row],[58]]),"DNF",CONCATENATE(RANK(rounds_cum_time[[#This Row],[58]],rounds_cum_time[58],1),"."))</f>
        <v>104.</v>
      </c>
      <c r="BP108" s="130" t="str">
        <f>IF(ISBLANK(laps_times[[#This Row],[59]]),"DNF",CONCATENATE(RANK(rounds_cum_time[[#This Row],[59]],rounds_cum_time[59],1),"."))</f>
        <v>105.</v>
      </c>
      <c r="BQ108" s="130" t="str">
        <f>IF(ISBLANK(laps_times[[#This Row],[60]]),"DNF",CONCATENATE(RANK(rounds_cum_time[[#This Row],[60]],rounds_cum_time[60],1),"."))</f>
        <v>105.</v>
      </c>
      <c r="BR108" s="130" t="str">
        <f>IF(ISBLANK(laps_times[[#This Row],[61]]),"DNF",CONCATENATE(RANK(rounds_cum_time[[#This Row],[61]],rounds_cum_time[61],1),"."))</f>
        <v>105.</v>
      </c>
      <c r="BS108" s="130" t="str">
        <f>IF(ISBLANK(laps_times[[#This Row],[62]]),"DNF",CONCATENATE(RANK(rounds_cum_time[[#This Row],[62]],rounds_cum_time[62],1),"."))</f>
        <v>105.</v>
      </c>
      <c r="BT108" s="131" t="str">
        <f>IF(ISBLANK(laps_times[[#This Row],[63]]),"DNF",CONCATENATE(RANK(rounds_cum_time[[#This Row],[63]],rounds_cum_time[63],1),"."))</f>
        <v>105.</v>
      </c>
      <c r="BU108" s="131" t="str">
        <f>IF(ISBLANK(laps_times[[#This Row],[64]]),"DNF",CONCATENATE(RANK(rounds_cum_time[[#This Row],[64]],rounds_cum_time[64],1),"."))</f>
        <v>105.</v>
      </c>
    </row>
    <row r="109" spans="2:73" x14ac:dyDescent="0.2">
      <c r="B109" s="124">
        <v>106</v>
      </c>
      <c r="C109" s="129">
        <f>laps_times[[#This Row],[s.č.]]</f>
        <v>67</v>
      </c>
      <c r="D109" s="125" t="str">
        <f>laps_times[[#This Row],[jméno]]</f>
        <v>Mańkowska Janina</v>
      </c>
      <c r="E109" s="126">
        <f>laps_times[[#This Row],[roč]]</f>
        <v>1965</v>
      </c>
      <c r="F109" s="126" t="str">
        <f>laps_times[[#This Row],[kat]]</f>
        <v>Z2</v>
      </c>
      <c r="G109" s="126">
        <f>laps_times[[#This Row],[poř_kat]]</f>
        <v>10</v>
      </c>
      <c r="H109" s="135" t="str">
        <f>IF(ISBLANK(laps_times[[#This Row],[klub]]),"-",laps_times[[#This Row],[klub]])</f>
        <v>-</v>
      </c>
      <c r="I109" s="161">
        <f>laps_times[[#This Row],[celk. čas]]</f>
        <v>0.2182141087962963</v>
      </c>
      <c r="J109" s="130" t="str">
        <f>IF(ISBLANK(laps_times[[#This Row],[1]]),"DNF",CONCATENATE(RANK(rounds_cum_time[[#This Row],[1]],rounds_cum_time[1],1),"."))</f>
        <v>107.</v>
      </c>
      <c r="K109" s="130" t="str">
        <f>IF(ISBLANK(laps_times[[#This Row],[2]]),"DNF",CONCATENATE(RANK(rounds_cum_time[[#This Row],[2]],rounds_cum_time[2],1),"."))</f>
        <v>105.</v>
      </c>
      <c r="L109" s="130" t="str">
        <f>IF(ISBLANK(laps_times[[#This Row],[3]]),"DNF",CONCATENATE(RANK(rounds_cum_time[[#This Row],[3]],rounds_cum_time[3],1),"."))</f>
        <v>105.</v>
      </c>
      <c r="M109" s="130" t="str">
        <f>IF(ISBLANK(laps_times[[#This Row],[4]]),"DNF",CONCATENATE(RANK(rounds_cum_time[[#This Row],[4]],rounds_cum_time[4],1),"."))</f>
        <v>106.</v>
      </c>
      <c r="N109" s="130" t="str">
        <f>IF(ISBLANK(laps_times[[#This Row],[5]]),"DNF",CONCATENATE(RANK(rounds_cum_time[[#This Row],[5]],rounds_cum_time[5],1),"."))</f>
        <v>106.</v>
      </c>
      <c r="O109" s="130" t="str">
        <f>IF(ISBLANK(laps_times[[#This Row],[6]]),"DNF",CONCATENATE(RANK(rounds_cum_time[[#This Row],[6]],rounds_cum_time[6],1),"."))</f>
        <v>107.</v>
      </c>
      <c r="P109" s="130" t="str">
        <f>IF(ISBLANK(laps_times[[#This Row],[7]]),"DNF",CONCATENATE(RANK(rounds_cum_time[[#This Row],[7]],rounds_cum_time[7],1),"."))</f>
        <v>105.</v>
      </c>
      <c r="Q109" s="130" t="str">
        <f>IF(ISBLANK(laps_times[[#This Row],[8]]),"DNF",CONCATENATE(RANK(rounds_cum_time[[#This Row],[8]],rounds_cum_time[8],1),"."))</f>
        <v>105.</v>
      </c>
      <c r="R109" s="130" t="str">
        <f>IF(ISBLANK(laps_times[[#This Row],[9]]),"DNF",CONCATENATE(RANK(rounds_cum_time[[#This Row],[9]],rounds_cum_time[9],1),"."))</f>
        <v>105.</v>
      </c>
      <c r="S109" s="130" t="str">
        <f>IF(ISBLANK(laps_times[[#This Row],[10]]),"DNF",CONCATENATE(RANK(rounds_cum_time[[#This Row],[10]],rounds_cum_time[10],1),"."))</f>
        <v>105.</v>
      </c>
      <c r="T109" s="130" t="str">
        <f>IF(ISBLANK(laps_times[[#This Row],[11]]),"DNF",CONCATENATE(RANK(rounds_cum_time[[#This Row],[11]],rounds_cum_time[11],1),"."))</f>
        <v>105.</v>
      </c>
      <c r="U109" s="130" t="str">
        <f>IF(ISBLANK(laps_times[[#This Row],[12]]),"DNF",CONCATENATE(RANK(rounds_cum_time[[#This Row],[12]],rounds_cum_time[12],1),"."))</f>
        <v>105.</v>
      </c>
      <c r="V109" s="130" t="str">
        <f>IF(ISBLANK(laps_times[[#This Row],[13]]),"DNF",CONCATENATE(RANK(rounds_cum_time[[#This Row],[13]],rounds_cum_time[13],1),"."))</f>
        <v>105.</v>
      </c>
      <c r="W109" s="130" t="str">
        <f>IF(ISBLANK(laps_times[[#This Row],[14]]),"DNF",CONCATENATE(RANK(rounds_cum_time[[#This Row],[14]],rounds_cum_time[14],1),"."))</f>
        <v>105.</v>
      </c>
      <c r="X109" s="130" t="str">
        <f>IF(ISBLANK(laps_times[[#This Row],[15]]),"DNF",CONCATENATE(RANK(rounds_cum_time[[#This Row],[15]],rounds_cum_time[15],1),"."))</f>
        <v>104.</v>
      </c>
      <c r="Y109" s="130" t="str">
        <f>IF(ISBLANK(laps_times[[#This Row],[16]]),"DNF",CONCATENATE(RANK(rounds_cum_time[[#This Row],[16]],rounds_cum_time[16],1),"."))</f>
        <v>104.</v>
      </c>
      <c r="Z109" s="130" t="str">
        <f>IF(ISBLANK(laps_times[[#This Row],[17]]),"DNF",CONCATENATE(RANK(rounds_cum_time[[#This Row],[17]],rounds_cum_time[17],1),"."))</f>
        <v>104.</v>
      </c>
      <c r="AA109" s="130" t="str">
        <f>IF(ISBLANK(laps_times[[#This Row],[18]]),"DNF",CONCATENATE(RANK(rounds_cum_time[[#This Row],[18]],rounds_cum_time[18],1),"."))</f>
        <v>104.</v>
      </c>
      <c r="AB109" s="130" t="str">
        <f>IF(ISBLANK(laps_times[[#This Row],[19]]),"DNF",CONCATENATE(RANK(rounds_cum_time[[#This Row],[19]],rounds_cum_time[19],1),"."))</f>
        <v>105.</v>
      </c>
      <c r="AC109" s="130" t="str">
        <f>IF(ISBLANK(laps_times[[#This Row],[20]]),"DNF",CONCATENATE(RANK(rounds_cum_time[[#This Row],[20]],rounds_cum_time[20],1),"."))</f>
        <v>106.</v>
      </c>
      <c r="AD109" s="130" t="str">
        <f>IF(ISBLANK(laps_times[[#This Row],[21]]),"DNF",CONCATENATE(RANK(rounds_cum_time[[#This Row],[21]],rounds_cum_time[21],1),"."))</f>
        <v>109.</v>
      </c>
      <c r="AE109" s="130" t="str">
        <f>IF(ISBLANK(laps_times[[#This Row],[22]]),"DNF",CONCATENATE(RANK(rounds_cum_time[[#This Row],[22]],rounds_cum_time[22],1),"."))</f>
        <v>108.</v>
      </c>
      <c r="AF109" s="130" t="str">
        <f>IF(ISBLANK(laps_times[[#This Row],[23]]),"DNF",CONCATENATE(RANK(rounds_cum_time[[#This Row],[23]],rounds_cum_time[23],1),"."))</f>
        <v>109.</v>
      </c>
      <c r="AG109" s="130" t="str">
        <f>IF(ISBLANK(laps_times[[#This Row],[24]]),"DNF",CONCATENATE(RANK(rounds_cum_time[[#This Row],[24]],rounds_cum_time[24],1),"."))</f>
        <v>109.</v>
      </c>
      <c r="AH109" s="130" t="str">
        <f>IF(ISBLANK(laps_times[[#This Row],[25]]),"DNF",CONCATENATE(RANK(rounds_cum_time[[#This Row],[25]],rounds_cum_time[25],1),"."))</f>
        <v>109.</v>
      </c>
      <c r="AI109" s="130" t="str">
        <f>IF(ISBLANK(laps_times[[#This Row],[26]]),"DNF",CONCATENATE(RANK(rounds_cum_time[[#This Row],[26]],rounds_cum_time[26],1),"."))</f>
        <v>109.</v>
      </c>
      <c r="AJ109" s="130" t="str">
        <f>IF(ISBLANK(laps_times[[#This Row],[27]]),"DNF",CONCATENATE(RANK(rounds_cum_time[[#This Row],[27]],rounds_cum_time[27],1),"."))</f>
        <v>109.</v>
      </c>
      <c r="AK109" s="130" t="str">
        <f>IF(ISBLANK(laps_times[[#This Row],[28]]),"DNF",CONCATENATE(RANK(rounds_cum_time[[#This Row],[28]],rounds_cum_time[28],1),"."))</f>
        <v>108.</v>
      </c>
      <c r="AL109" s="130" t="str">
        <f>IF(ISBLANK(laps_times[[#This Row],[29]]),"DNF",CONCATENATE(RANK(rounds_cum_time[[#This Row],[29]],rounds_cum_time[29],1),"."))</f>
        <v>107.</v>
      </c>
      <c r="AM109" s="130" t="str">
        <f>IF(ISBLANK(laps_times[[#This Row],[30]]),"DNF",CONCATENATE(RANK(rounds_cum_time[[#This Row],[30]],rounds_cum_time[30],1),"."))</f>
        <v>107.</v>
      </c>
      <c r="AN109" s="130" t="str">
        <f>IF(ISBLANK(laps_times[[#This Row],[31]]),"DNF",CONCATENATE(RANK(rounds_cum_time[[#This Row],[31]],rounds_cum_time[31],1),"."))</f>
        <v>107.</v>
      </c>
      <c r="AO109" s="130" t="str">
        <f>IF(ISBLANK(laps_times[[#This Row],[32]]),"DNF",CONCATENATE(RANK(rounds_cum_time[[#This Row],[32]],rounds_cum_time[32],1),"."))</f>
        <v>107.</v>
      </c>
      <c r="AP109" s="130" t="str">
        <f>IF(ISBLANK(laps_times[[#This Row],[33]]),"DNF",CONCATENATE(RANK(rounds_cum_time[[#This Row],[33]],rounds_cum_time[33],1),"."))</f>
        <v>107.</v>
      </c>
      <c r="AQ109" s="130" t="str">
        <f>IF(ISBLANK(laps_times[[#This Row],[34]]),"DNF",CONCATENATE(RANK(rounds_cum_time[[#This Row],[34]],rounds_cum_time[34],1),"."))</f>
        <v>106.</v>
      </c>
      <c r="AR109" s="130" t="str">
        <f>IF(ISBLANK(laps_times[[#This Row],[35]]),"DNF",CONCATENATE(RANK(rounds_cum_time[[#This Row],[35]],rounds_cum_time[35],1),"."))</f>
        <v>106.</v>
      </c>
      <c r="AS109" s="130" t="str">
        <f>IF(ISBLANK(laps_times[[#This Row],[36]]),"DNF",CONCATENATE(RANK(rounds_cum_time[[#This Row],[36]],rounds_cum_time[36],1),"."))</f>
        <v>106.</v>
      </c>
      <c r="AT109" s="130" t="str">
        <f>IF(ISBLANK(laps_times[[#This Row],[37]]),"DNF",CONCATENATE(RANK(rounds_cum_time[[#This Row],[37]],rounds_cum_time[37],1),"."))</f>
        <v>106.</v>
      </c>
      <c r="AU109" s="130" t="str">
        <f>IF(ISBLANK(laps_times[[#This Row],[38]]),"DNF",CONCATENATE(RANK(rounds_cum_time[[#This Row],[38]],rounds_cum_time[38],1),"."))</f>
        <v>105.</v>
      </c>
      <c r="AV109" s="130" t="str">
        <f>IF(ISBLANK(laps_times[[#This Row],[39]]),"DNF",CONCATENATE(RANK(rounds_cum_time[[#This Row],[39]],rounds_cum_time[39],1),"."))</f>
        <v>106.</v>
      </c>
      <c r="AW109" s="130" t="str">
        <f>IF(ISBLANK(laps_times[[#This Row],[40]]),"DNF",CONCATENATE(RANK(rounds_cum_time[[#This Row],[40]],rounds_cum_time[40],1),"."))</f>
        <v>106.</v>
      </c>
      <c r="AX109" s="130" t="str">
        <f>IF(ISBLANK(laps_times[[#This Row],[41]]),"DNF",CONCATENATE(RANK(rounds_cum_time[[#This Row],[41]],rounds_cum_time[41],1),"."))</f>
        <v>106.</v>
      </c>
      <c r="AY109" s="130" t="str">
        <f>IF(ISBLANK(laps_times[[#This Row],[42]]),"DNF",CONCATENATE(RANK(rounds_cum_time[[#This Row],[42]],rounds_cum_time[42],1),"."))</f>
        <v>106.</v>
      </c>
      <c r="AZ109" s="130" t="str">
        <f>IF(ISBLANK(laps_times[[#This Row],[43]]),"DNF",CONCATENATE(RANK(rounds_cum_time[[#This Row],[43]],rounds_cum_time[43],1),"."))</f>
        <v>107.</v>
      </c>
      <c r="BA109" s="130" t="str">
        <f>IF(ISBLANK(laps_times[[#This Row],[44]]),"DNF",CONCATENATE(RANK(rounds_cum_time[[#This Row],[44]],rounds_cum_time[44],1),"."))</f>
        <v>107.</v>
      </c>
      <c r="BB109" s="130" t="str">
        <f>IF(ISBLANK(laps_times[[#This Row],[45]]),"DNF",CONCATENATE(RANK(rounds_cum_time[[#This Row],[45]],rounds_cum_time[45],1),"."))</f>
        <v>107.</v>
      </c>
      <c r="BC109" s="130" t="str">
        <f>IF(ISBLANK(laps_times[[#This Row],[46]]),"DNF",CONCATENATE(RANK(rounds_cum_time[[#This Row],[46]],rounds_cum_time[46],1),"."))</f>
        <v>107.</v>
      </c>
      <c r="BD109" s="130" t="str">
        <f>IF(ISBLANK(laps_times[[#This Row],[47]]),"DNF",CONCATENATE(RANK(rounds_cum_time[[#This Row],[47]],rounds_cum_time[47],1),"."))</f>
        <v>106.</v>
      </c>
      <c r="BE109" s="130" t="str">
        <f>IF(ISBLANK(laps_times[[#This Row],[48]]),"DNF",CONCATENATE(RANK(rounds_cum_time[[#This Row],[48]],rounds_cum_time[48],1),"."))</f>
        <v>106.</v>
      </c>
      <c r="BF109" s="130" t="str">
        <f>IF(ISBLANK(laps_times[[#This Row],[49]]),"DNF",CONCATENATE(RANK(rounds_cum_time[[#This Row],[49]],rounds_cum_time[49],1),"."))</f>
        <v>106.</v>
      </c>
      <c r="BG109" s="130" t="str">
        <f>IF(ISBLANK(laps_times[[#This Row],[50]]),"DNF",CONCATENATE(RANK(rounds_cum_time[[#This Row],[50]],rounds_cum_time[50],1),"."))</f>
        <v>106.</v>
      </c>
      <c r="BH109" s="130" t="str">
        <f>IF(ISBLANK(laps_times[[#This Row],[51]]),"DNF",CONCATENATE(RANK(rounds_cum_time[[#This Row],[51]],rounds_cum_time[51],1),"."))</f>
        <v>106.</v>
      </c>
      <c r="BI109" s="130" t="str">
        <f>IF(ISBLANK(laps_times[[#This Row],[52]]),"DNF",CONCATENATE(RANK(rounds_cum_time[[#This Row],[52]],rounds_cum_time[52],1),"."))</f>
        <v>106.</v>
      </c>
      <c r="BJ109" s="130" t="str">
        <f>IF(ISBLANK(laps_times[[#This Row],[53]]),"DNF",CONCATENATE(RANK(rounds_cum_time[[#This Row],[53]],rounds_cum_time[53],1),"."))</f>
        <v>107.</v>
      </c>
      <c r="BK109" s="130" t="str">
        <f>IF(ISBLANK(laps_times[[#This Row],[54]]),"DNF",CONCATENATE(RANK(rounds_cum_time[[#This Row],[54]],rounds_cum_time[54],1),"."))</f>
        <v>107.</v>
      </c>
      <c r="BL109" s="130" t="str">
        <f>IF(ISBLANK(laps_times[[#This Row],[55]]),"DNF",CONCATENATE(RANK(rounds_cum_time[[#This Row],[55]],rounds_cum_time[55],1),"."))</f>
        <v>107.</v>
      </c>
      <c r="BM109" s="130" t="str">
        <f>IF(ISBLANK(laps_times[[#This Row],[56]]),"DNF",CONCATENATE(RANK(rounds_cum_time[[#This Row],[56]],rounds_cum_time[56],1),"."))</f>
        <v>107.</v>
      </c>
      <c r="BN109" s="130" t="str">
        <f>IF(ISBLANK(laps_times[[#This Row],[57]]),"DNF",CONCATENATE(RANK(rounds_cum_time[[#This Row],[57]],rounds_cum_time[57],1),"."))</f>
        <v>107.</v>
      </c>
      <c r="BO109" s="130" t="str">
        <f>IF(ISBLANK(laps_times[[#This Row],[58]]),"DNF",CONCATENATE(RANK(rounds_cum_time[[#This Row],[58]],rounds_cum_time[58],1),"."))</f>
        <v>107.</v>
      </c>
      <c r="BP109" s="130" t="str">
        <f>IF(ISBLANK(laps_times[[#This Row],[59]]),"DNF",CONCATENATE(RANK(rounds_cum_time[[#This Row],[59]],rounds_cum_time[59],1),"."))</f>
        <v>107.</v>
      </c>
      <c r="BQ109" s="130" t="str">
        <f>IF(ISBLANK(laps_times[[#This Row],[60]]),"DNF",CONCATENATE(RANK(rounds_cum_time[[#This Row],[60]],rounds_cum_time[60],1),"."))</f>
        <v>107.</v>
      </c>
      <c r="BR109" s="130" t="str">
        <f>IF(ISBLANK(laps_times[[#This Row],[61]]),"DNF",CONCATENATE(RANK(rounds_cum_time[[#This Row],[61]],rounds_cum_time[61],1),"."))</f>
        <v>107.</v>
      </c>
      <c r="BS109" s="130" t="str">
        <f>IF(ISBLANK(laps_times[[#This Row],[62]]),"DNF",CONCATENATE(RANK(rounds_cum_time[[#This Row],[62]],rounds_cum_time[62],1),"."))</f>
        <v>107.</v>
      </c>
      <c r="BT109" s="131" t="str">
        <f>IF(ISBLANK(laps_times[[#This Row],[63]]),"DNF",CONCATENATE(RANK(rounds_cum_time[[#This Row],[63]],rounds_cum_time[63],1),"."))</f>
        <v>106.</v>
      </c>
      <c r="BU109" s="131" t="str">
        <f>IF(ISBLANK(laps_times[[#This Row],[64]]),"DNF",CONCATENATE(RANK(rounds_cum_time[[#This Row],[64]],rounds_cum_time[64],1),"."))</f>
        <v>106.</v>
      </c>
    </row>
    <row r="110" spans="2:73" x14ac:dyDescent="0.2">
      <c r="B110" s="124">
        <v>107</v>
      </c>
      <c r="C110" s="129">
        <f>laps_times[[#This Row],[s.č.]]</f>
        <v>54</v>
      </c>
      <c r="D110" s="125" t="str">
        <f>laps_times[[#This Row],[jméno]]</f>
        <v>Ge Evžen</v>
      </c>
      <c r="E110" s="126">
        <f>laps_times[[#This Row],[roč]]</f>
        <v>1954</v>
      </c>
      <c r="F110" s="126" t="str">
        <f>laps_times[[#This Row],[kat]]</f>
        <v>M60</v>
      </c>
      <c r="G110" s="126">
        <f>laps_times[[#This Row],[poř_kat]]</f>
        <v>10</v>
      </c>
      <c r="H110" s="135" t="str">
        <f>IF(ISBLANK(laps_times[[#This Row],[klub]]),"-",laps_times[[#This Row],[klub]])</f>
        <v>Maratonské vrány</v>
      </c>
      <c r="I110" s="161">
        <f>laps_times[[#This Row],[celk. čas]]</f>
        <v>0.21840277777777775</v>
      </c>
      <c r="J110" s="130" t="str">
        <f>IF(ISBLANK(laps_times[[#This Row],[1]]),"DNF",CONCATENATE(RANK(rounds_cum_time[[#This Row],[1]],rounds_cum_time[1],1),"."))</f>
        <v>95.</v>
      </c>
      <c r="K110" s="130" t="str">
        <f>IF(ISBLANK(laps_times[[#This Row],[2]]),"DNF",CONCATENATE(RANK(rounds_cum_time[[#This Row],[2]],rounds_cum_time[2],1),"."))</f>
        <v>99.</v>
      </c>
      <c r="L110" s="130" t="str">
        <f>IF(ISBLANK(laps_times[[#This Row],[3]]),"DNF",CONCATENATE(RANK(rounds_cum_time[[#This Row],[3]],rounds_cum_time[3],1),"."))</f>
        <v>101.</v>
      </c>
      <c r="M110" s="130" t="str">
        <f>IF(ISBLANK(laps_times[[#This Row],[4]]),"DNF",CONCATENATE(RANK(rounds_cum_time[[#This Row],[4]],rounds_cum_time[4],1),"."))</f>
        <v>103.</v>
      </c>
      <c r="N110" s="130" t="str">
        <f>IF(ISBLANK(laps_times[[#This Row],[5]]),"DNF",CONCATENATE(RANK(rounds_cum_time[[#This Row],[5]],rounds_cum_time[5],1),"."))</f>
        <v>105.</v>
      </c>
      <c r="O110" s="130" t="str">
        <f>IF(ISBLANK(laps_times[[#This Row],[6]]),"DNF",CONCATENATE(RANK(rounds_cum_time[[#This Row],[6]],rounds_cum_time[6],1),"."))</f>
        <v>105.</v>
      </c>
      <c r="P110" s="130" t="str">
        <f>IF(ISBLANK(laps_times[[#This Row],[7]]),"DNF",CONCATENATE(RANK(rounds_cum_time[[#This Row],[7]],rounds_cum_time[7],1),"."))</f>
        <v>106.</v>
      </c>
      <c r="Q110" s="130" t="str">
        <f>IF(ISBLANK(laps_times[[#This Row],[8]]),"DNF",CONCATENATE(RANK(rounds_cum_time[[#This Row],[8]],rounds_cum_time[8],1),"."))</f>
        <v>107.</v>
      </c>
      <c r="R110" s="130" t="str">
        <f>IF(ISBLANK(laps_times[[#This Row],[9]]),"DNF",CONCATENATE(RANK(rounds_cum_time[[#This Row],[9]],rounds_cum_time[9],1),"."))</f>
        <v>107.</v>
      </c>
      <c r="S110" s="130" t="str">
        <f>IF(ISBLANK(laps_times[[#This Row],[10]]),"DNF",CONCATENATE(RANK(rounds_cum_time[[#This Row],[10]],rounds_cum_time[10],1),"."))</f>
        <v>108.</v>
      </c>
      <c r="T110" s="130" t="str">
        <f>IF(ISBLANK(laps_times[[#This Row],[11]]),"DNF",CONCATENATE(RANK(rounds_cum_time[[#This Row],[11]],rounds_cum_time[11],1),"."))</f>
        <v>108.</v>
      </c>
      <c r="U110" s="130" t="str">
        <f>IF(ISBLANK(laps_times[[#This Row],[12]]),"DNF",CONCATENATE(RANK(rounds_cum_time[[#This Row],[12]],rounds_cum_time[12],1),"."))</f>
        <v>108.</v>
      </c>
      <c r="V110" s="130" t="str">
        <f>IF(ISBLANK(laps_times[[#This Row],[13]]),"DNF",CONCATENATE(RANK(rounds_cum_time[[#This Row],[13]],rounds_cum_time[13],1),"."))</f>
        <v>108.</v>
      </c>
      <c r="W110" s="130" t="str">
        <f>IF(ISBLANK(laps_times[[#This Row],[14]]),"DNF",CONCATENATE(RANK(rounds_cum_time[[#This Row],[14]],rounds_cum_time[14],1),"."))</f>
        <v>109.</v>
      </c>
      <c r="X110" s="130" t="str">
        <f>IF(ISBLANK(laps_times[[#This Row],[15]]),"DNF",CONCATENATE(RANK(rounds_cum_time[[#This Row],[15]],rounds_cum_time[15],1),"."))</f>
        <v>109.</v>
      </c>
      <c r="Y110" s="130" t="str">
        <f>IF(ISBLANK(laps_times[[#This Row],[16]]),"DNF",CONCATENATE(RANK(rounds_cum_time[[#This Row],[16]],rounds_cum_time[16],1),"."))</f>
        <v>109.</v>
      </c>
      <c r="Z110" s="130" t="str">
        <f>IF(ISBLANK(laps_times[[#This Row],[17]]),"DNF",CONCATENATE(RANK(rounds_cum_time[[#This Row],[17]],rounds_cum_time[17],1),"."))</f>
        <v>109.</v>
      </c>
      <c r="AA110" s="130" t="str">
        <f>IF(ISBLANK(laps_times[[#This Row],[18]]),"DNF",CONCATENATE(RANK(rounds_cum_time[[#This Row],[18]],rounds_cum_time[18],1),"."))</f>
        <v>109.</v>
      </c>
      <c r="AB110" s="130" t="str">
        <f>IF(ISBLANK(laps_times[[#This Row],[19]]),"DNF",CONCATENATE(RANK(rounds_cum_time[[#This Row],[19]],rounds_cum_time[19],1),"."))</f>
        <v>109.</v>
      </c>
      <c r="AC110" s="130" t="str">
        <f>IF(ISBLANK(laps_times[[#This Row],[20]]),"DNF",CONCATENATE(RANK(rounds_cum_time[[#This Row],[20]],rounds_cum_time[20],1),"."))</f>
        <v>109.</v>
      </c>
      <c r="AD110" s="130" t="str">
        <f>IF(ISBLANK(laps_times[[#This Row],[21]]),"DNF",CONCATENATE(RANK(rounds_cum_time[[#This Row],[21]],rounds_cum_time[21],1),"."))</f>
        <v>108.</v>
      </c>
      <c r="AE110" s="130" t="str">
        <f>IF(ISBLANK(laps_times[[#This Row],[22]]),"DNF",CONCATENATE(RANK(rounds_cum_time[[#This Row],[22]],rounds_cum_time[22],1),"."))</f>
        <v>109.</v>
      </c>
      <c r="AF110" s="130" t="str">
        <f>IF(ISBLANK(laps_times[[#This Row],[23]]),"DNF",CONCATENATE(RANK(rounds_cum_time[[#This Row],[23]],rounds_cum_time[23],1),"."))</f>
        <v>108.</v>
      </c>
      <c r="AG110" s="130" t="str">
        <f>IF(ISBLANK(laps_times[[#This Row],[24]]),"DNF",CONCATENATE(RANK(rounds_cum_time[[#This Row],[24]],rounds_cum_time[24],1),"."))</f>
        <v>108.</v>
      </c>
      <c r="AH110" s="130" t="str">
        <f>IF(ISBLANK(laps_times[[#This Row],[25]]),"DNF",CONCATENATE(RANK(rounds_cum_time[[#This Row],[25]],rounds_cum_time[25],1),"."))</f>
        <v>108.</v>
      </c>
      <c r="AI110" s="130" t="str">
        <f>IF(ISBLANK(laps_times[[#This Row],[26]]),"DNF",CONCATENATE(RANK(rounds_cum_time[[#This Row],[26]],rounds_cum_time[26],1),"."))</f>
        <v>108.</v>
      </c>
      <c r="AJ110" s="130" t="str">
        <f>IF(ISBLANK(laps_times[[#This Row],[27]]),"DNF",CONCATENATE(RANK(rounds_cum_time[[#This Row],[27]],rounds_cum_time[27],1),"."))</f>
        <v>108.</v>
      </c>
      <c r="AK110" s="130" t="str">
        <f>IF(ISBLANK(laps_times[[#This Row],[28]]),"DNF",CONCATENATE(RANK(rounds_cum_time[[#This Row],[28]],rounds_cum_time[28],1),"."))</f>
        <v>109.</v>
      </c>
      <c r="AL110" s="130" t="str">
        <f>IF(ISBLANK(laps_times[[#This Row],[29]]),"DNF",CONCATENATE(RANK(rounds_cum_time[[#This Row],[29]],rounds_cum_time[29],1),"."))</f>
        <v>109.</v>
      </c>
      <c r="AM110" s="130" t="str">
        <f>IF(ISBLANK(laps_times[[#This Row],[30]]),"DNF",CONCATENATE(RANK(rounds_cum_time[[#This Row],[30]],rounds_cum_time[30],1),"."))</f>
        <v>108.</v>
      </c>
      <c r="AN110" s="130" t="str">
        <f>IF(ISBLANK(laps_times[[#This Row],[31]]),"DNF",CONCATENATE(RANK(rounds_cum_time[[#This Row],[31]],rounds_cum_time[31],1),"."))</f>
        <v>108.</v>
      </c>
      <c r="AO110" s="130" t="str">
        <f>IF(ISBLANK(laps_times[[#This Row],[32]]),"DNF",CONCATENATE(RANK(rounds_cum_time[[#This Row],[32]],rounds_cum_time[32],1),"."))</f>
        <v>108.</v>
      </c>
      <c r="AP110" s="130" t="str">
        <f>IF(ISBLANK(laps_times[[#This Row],[33]]),"DNF",CONCATENATE(RANK(rounds_cum_time[[#This Row],[33]],rounds_cum_time[33],1),"."))</f>
        <v>108.</v>
      </c>
      <c r="AQ110" s="130" t="str">
        <f>IF(ISBLANK(laps_times[[#This Row],[34]]),"DNF",CONCATENATE(RANK(rounds_cum_time[[#This Row],[34]],rounds_cum_time[34],1),"."))</f>
        <v>108.</v>
      </c>
      <c r="AR110" s="130" t="str">
        <f>IF(ISBLANK(laps_times[[#This Row],[35]]),"DNF",CONCATENATE(RANK(rounds_cum_time[[#This Row],[35]],rounds_cum_time[35],1),"."))</f>
        <v>108.</v>
      </c>
      <c r="AS110" s="130" t="str">
        <f>IF(ISBLANK(laps_times[[#This Row],[36]]),"DNF",CONCATENATE(RANK(rounds_cum_time[[#This Row],[36]],rounds_cum_time[36],1),"."))</f>
        <v>108.</v>
      </c>
      <c r="AT110" s="130" t="str">
        <f>IF(ISBLANK(laps_times[[#This Row],[37]]),"DNF",CONCATENATE(RANK(rounds_cum_time[[#This Row],[37]],rounds_cum_time[37],1),"."))</f>
        <v>108.</v>
      </c>
      <c r="AU110" s="130" t="str">
        <f>IF(ISBLANK(laps_times[[#This Row],[38]]),"DNF",CONCATENATE(RANK(rounds_cum_time[[#This Row],[38]],rounds_cum_time[38],1),"."))</f>
        <v>107.</v>
      </c>
      <c r="AV110" s="130" t="str">
        <f>IF(ISBLANK(laps_times[[#This Row],[39]]),"DNF",CONCATENATE(RANK(rounds_cum_time[[#This Row],[39]],rounds_cum_time[39],1),"."))</f>
        <v>107.</v>
      </c>
      <c r="AW110" s="130" t="str">
        <f>IF(ISBLANK(laps_times[[#This Row],[40]]),"DNF",CONCATENATE(RANK(rounds_cum_time[[#This Row],[40]],rounds_cum_time[40],1),"."))</f>
        <v>107.</v>
      </c>
      <c r="AX110" s="130" t="str">
        <f>IF(ISBLANK(laps_times[[#This Row],[41]]),"DNF",CONCATENATE(RANK(rounds_cum_time[[#This Row],[41]],rounds_cum_time[41],1),"."))</f>
        <v>107.</v>
      </c>
      <c r="AY110" s="130" t="str">
        <f>IF(ISBLANK(laps_times[[#This Row],[42]]),"DNF",CONCATENATE(RANK(rounds_cum_time[[#This Row],[42]],rounds_cum_time[42],1),"."))</f>
        <v>107.</v>
      </c>
      <c r="AZ110" s="130" t="str">
        <f>IF(ISBLANK(laps_times[[#This Row],[43]]),"DNF",CONCATENATE(RANK(rounds_cum_time[[#This Row],[43]],rounds_cum_time[43],1),"."))</f>
        <v>106.</v>
      </c>
      <c r="BA110" s="130" t="str">
        <f>IF(ISBLANK(laps_times[[#This Row],[44]]),"DNF",CONCATENATE(RANK(rounds_cum_time[[#This Row],[44]],rounds_cum_time[44],1),"."))</f>
        <v>106.</v>
      </c>
      <c r="BB110" s="130" t="str">
        <f>IF(ISBLANK(laps_times[[#This Row],[45]]),"DNF",CONCATENATE(RANK(rounds_cum_time[[#This Row],[45]],rounds_cum_time[45],1),"."))</f>
        <v>106.</v>
      </c>
      <c r="BC110" s="130" t="str">
        <f>IF(ISBLANK(laps_times[[#This Row],[46]]),"DNF",CONCATENATE(RANK(rounds_cum_time[[#This Row],[46]],rounds_cum_time[46],1),"."))</f>
        <v>106.</v>
      </c>
      <c r="BD110" s="130" t="str">
        <f>IF(ISBLANK(laps_times[[#This Row],[47]]),"DNF",CONCATENATE(RANK(rounds_cum_time[[#This Row],[47]],rounds_cum_time[47],1),"."))</f>
        <v>105.</v>
      </c>
      <c r="BE110" s="130" t="str">
        <f>IF(ISBLANK(laps_times[[#This Row],[48]]),"DNF",CONCATENATE(RANK(rounds_cum_time[[#This Row],[48]],rounds_cum_time[48],1),"."))</f>
        <v>105.</v>
      </c>
      <c r="BF110" s="130" t="str">
        <f>IF(ISBLANK(laps_times[[#This Row],[49]]),"DNF",CONCATENATE(RANK(rounds_cum_time[[#This Row],[49]],rounds_cum_time[49],1),"."))</f>
        <v>105.</v>
      </c>
      <c r="BG110" s="130" t="str">
        <f>IF(ISBLANK(laps_times[[#This Row],[50]]),"DNF",CONCATENATE(RANK(rounds_cum_time[[#This Row],[50]],rounds_cum_time[50],1),"."))</f>
        <v>105.</v>
      </c>
      <c r="BH110" s="130" t="str">
        <f>IF(ISBLANK(laps_times[[#This Row],[51]]),"DNF",CONCATENATE(RANK(rounds_cum_time[[#This Row],[51]],rounds_cum_time[51],1),"."))</f>
        <v>105.</v>
      </c>
      <c r="BI110" s="130" t="str">
        <f>IF(ISBLANK(laps_times[[#This Row],[52]]),"DNF",CONCATENATE(RANK(rounds_cum_time[[#This Row],[52]],rounds_cum_time[52],1),"."))</f>
        <v>105.</v>
      </c>
      <c r="BJ110" s="130" t="str">
        <f>IF(ISBLANK(laps_times[[#This Row],[53]]),"DNF",CONCATENATE(RANK(rounds_cum_time[[#This Row],[53]],rounds_cum_time[53],1),"."))</f>
        <v>105.</v>
      </c>
      <c r="BK110" s="130" t="str">
        <f>IF(ISBLANK(laps_times[[#This Row],[54]]),"DNF",CONCATENATE(RANK(rounds_cum_time[[#This Row],[54]],rounds_cum_time[54],1),"."))</f>
        <v>105.</v>
      </c>
      <c r="BL110" s="130" t="str">
        <f>IF(ISBLANK(laps_times[[#This Row],[55]]),"DNF",CONCATENATE(RANK(rounds_cum_time[[#This Row],[55]],rounds_cum_time[55],1),"."))</f>
        <v>105.</v>
      </c>
      <c r="BM110" s="130" t="str">
        <f>IF(ISBLANK(laps_times[[#This Row],[56]]),"DNF",CONCATENATE(RANK(rounds_cum_time[[#This Row],[56]],rounds_cum_time[56],1),"."))</f>
        <v>105.</v>
      </c>
      <c r="BN110" s="130" t="str">
        <f>IF(ISBLANK(laps_times[[#This Row],[57]]),"DNF",CONCATENATE(RANK(rounds_cum_time[[#This Row],[57]],rounds_cum_time[57],1),"."))</f>
        <v>105.</v>
      </c>
      <c r="BO110" s="130" t="str">
        <f>IF(ISBLANK(laps_times[[#This Row],[58]]),"DNF",CONCATENATE(RANK(rounds_cum_time[[#This Row],[58]],rounds_cum_time[58],1),"."))</f>
        <v>106.</v>
      </c>
      <c r="BP110" s="130" t="str">
        <f>IF(ISBLANK(laps_times[[#This Row],[59]]),"DNF",CONCATENATE(RANK(rounds_cum_time[[#This Row],[59]],rounds_cum_time[59],1),"."))</f>
        <v>106.</v>
      </c>
      <c r="BQ110" s="130" t="str">
        <f>IF(ISBLANK(laps_times[[#This Row],[60]]),"DNF",CONCATENATE(RANK(rounds_cum_time[[#This Row],[60]],rounds_cum_time[60],1),"."))</f>
        <v>106.</v>
      </c>
      <c r="BR110" s="130" t="str">
        <f>IF(ISBLANK(laps_times[[#This Row],[61]]),"DNF",CONCATENATE(RANK(rounds_cum_time[[#This Row],[61]],rounds_cum_time[61],1),"."))</f>
        <v>106.</v>
      </c>
      <c r="BS110" s="130" t="str">
        <f>IF(ISBLANK(laps_times[[#This Row],[62]]),"DNF",CONCATENATE(RANK(rounds_cum_time[[#This Row],[62]],rounds_cum_time[62],1),"."))</f>
        <v>106.</v>
      </c>
      <c r="BT110" s="131" t="str">
        <f>IF(ISBLANK(laps_times[[#This Row],[63]]),"DNF",CONCATENATE(RANK(rounds_cum_time[[#This Row],[63]],rounds_cum_time[63],1),"."))</f>
        <v>107.</v>
      </c>
      <c r="BU110" s="131" t="str">
        <f>IF(ISBLANK(laps_times[[#This Row],[64]]),"DNF",CONCATENATE(RANK(rounds_cum_time[[#This Row],[64]],rounds_cum_time[64],1),"."))</f>
        <v>107.</v>
      </c>
    </row>
    <row r="111" spans="2:73" x14ac:dyDescent="0.2">
      <c r="B111" s="124">
        <v>108</v>
      </c>
      <c r="C111" s="129">
        <f>laps_times[[#This Row],[s.č.]]</f>
        <v>57</v>
      </c>
      <c r="D111" s="125" t="str">
        <f>laps_times[[#This Row],[jméno]]</f>
        <v>Kopecký Zdeněk</v>
      </c>
      <c r="E111" s="126">
        <f>laps_times[[#This Row],[roč]]</f>
        <v>1937</v>
      </c>
      <c r="F111" s="126" t="str">
        <f>laps_times[[#This Row],[kat]]</f>
        <v>M70</v>
      </c>
      <c r="G111" s="126">
        <f>laps_times[[#This Row],[poř_kat]]</f>
        <v>2</v>
      </c>
      <c r="H111" s="135" t="str">
        <f>IF(ISBLANK(laps_times[[#This Row],[klub]]),"-",laps_times[[#This Row],[klub]])</f>
        <v>Budvar</v>
      </c>
      <c r="I111" s="161">
        <f>laps_times[[#This Row],[celk. čas]]</f>
        <v>0.22546759259259261</v>
      </c>
      <c r="J111" s="130" t="str">
        <f>IF(ISBLANK(laps_times[[#This Row],[1]]),"DNF",CONCATENATE(RANK(rounds_cum_time[[#This Row],[1]],rounds_cum_time[1],1),"."))</f>
        <v>108.</v>
      </c>
      <c r="K111" s="130" t="str">
        <f>IF(ISBLANK(laps_times[[#This Row],[2]]),"DNF",CONCATENATE(RANK(rounds_cum_time[[#This Row],[2]],rounds_cum_time[2],1),"."))</f>
        <v>109.</v>
      </c>
      <c r="L111" s="130" t="str">
        <f>IF(ISBLANK(laps_times[[#This Row],[3]]),"DNF",CONCATENATE(RANK(rounds_cum_time[[#This Row],[3]],rounds_cum_time[3],1),"."))</f>
        <v>109.</v>
      </c>
      <c r="M111" s="130" t="str">
        <f>IF(ISBLANK(laps_times[[#This Row],[4]]),"DNF",CONCATENATE(RANK(rounds_cum_time[[#This Row],[4]],rounds_cum_time[4],1),"."))</f>
        <v>109.</v>
      </c>
      <c r="N111" s="130" t="str">
        <f>IF(ISBLANK(laps_times[[#This Row],[5]]),"DNF",CONCATENATE(RANK(rounds_cum_time[[#This Row],[5]],rounds_cum_time[5],1),"."))</f>
        <v>109.</v>
      </c>
      <c r="O111" s="130" t="str">
        <f>IF(ISBLANK(laps_times[[#This Row],[6]]),"DNF",CONCATENATE(RANK(rounds_cum_time[[#This Row],[6]],rounds_cum_time[6],1),"."))</f>
        <v>109.</v>
      </c>
      <c r="P111" s="130" t="str">
        <f>IF(ISBLANK(laps_times[[#This Row],[7]]),"DNF",CONCATENATE(RANK(rounds_cum_time[[#This Row],[7]],rounds_cum_time[7],1),"."))</f>
        <v>109.</v>
      </c>
      <c r="Q111" s="130" t="str">
        <f>IF(ISBLANK(laps_times[[#This Row],[8]]),"DNF",CONCATENATE(RANK(rounds_cum_time[[#This Row],[8]],rounds_cum_time[8],1),"."))</f>
        <v>108.</v>
      </c>
      <c r="R111" s="130" t="str">
        <f>IF(ISBLANK(laps_times[[#This Row],[9]]),"DNF",CONCATENATE(RANK(rounds_cum_time[[#This Row],[9]],rounds_cum_time[9],1),"."))</f>
        <v>108.</v>
      </c>
      <c r="S111" s="130" t="str">
        <f>IF(ISBLANK(laps_times[[#This Row],[10]]),"DNF",CONCATENATE(RANK(rounds_cum_time[[#This Row],[10]],rounds_cum_time[10],1),"."))</f>
        <v>107.</v>
      </c>
      <c r="T111" s="130" t="str">
        <f>IF(ISBLANK(laps_times[[#This Row],[11]]),"DNF",CONCATENATE(RANK(rounds_cum_time[[#This Row],[11]],rounds_cum_time[11],1),"."))</f>
        <v>107.</v>
      </c>
      <c r="U111" s="130" t="str">
        <f>IF(ISBLANK(laps_times[[#This Row],[12]]),"DNF",CONCATENATE(RANK(rounds_cum_time[[#This Row],[12]],rounds_cum_time[12],1),"."))</f>
        <v>107.</v>
      </c>
      <c r="V111" s="130" t="str">
        <f>IF(ISBLANK(laps_times[[#This Row],[13]]),"DNF",CONCATENATE(RANK(rounds_cum_time[[#This Row],[13]],rounds_cum_time[13],1),"."))</f>
        <v>107.</v>
      </c>
      <c r="W111" s="130" t="str">
        <f>IF(ISBLANK(laps_times[[#This Row],[14]]),"DNF",CONCATENATE(RANK(rounds_cum_time[[#This Row],[14]],rounds_cum_time[14],1),"."))</f>
        <v>106.</v>
      </c>
      <c r="X111" s="130" t="str">
        <f>IF(ISBLANK(laps_times[[#This Row],[15]]),"DNF",CONCATENATE(RANK(rounds_cum_time[[#This Row],[15]],rounds_cum_time[15],1),"."))</f>
        <v>106.</v>
      </c>
      <c r="Y111" s="130" t="str">
        <f>IF(ISBLANK(laps_times[[#This Row],[16]]),"DNF",CONCATENATE(RANK(rounds_cum_time[[#This Row],[16]],rounds_cum_time[16],1),"."))</f>
        <v>106.</v>
      </c>
      <c r="Z111" s="130" t="str">
        <f>IF(ISBLANK(laps_times[[#This Row],[17]]),"DNF",CONCATENATE(RANK(rounds_cum_time[[#This Row],[17]],rounds_cum_time[17],1),"."))</f>
        <v>106.</v>
      </c>
      <c r="AA111" s="130" t="str">
        <f>IF(ISBLANK(laps_times[[#This Row],[18]]),"DNF",CONCATENATE(RANK(rounds_cum_time[[#This Row],[18]],rounds_cum_time[18],1),"."))</f>
        <v>107.</v>
      </c>
      <c r="AB111" s="130" t="str">
        <f>IF(ISBLANK(laps_times[[#This Row],[19]]),"DNF",CONCATENATE(RANK(rounds_cum_time[[#This Row],[19]],rounds_cum_time[19],1),"."))</f>
        <v>107.</v>
      </c>
      <c r="AC111" s="130" t="str">
        <f>IF(ISBLANK(laps_times[[#This Row],[20]]),"DNF",CONCATENATE(RANK(rounds_cum_time[[#This Row],[20]],rounds_cum_time[20],1),"."))</f>
        <v>107.</v>
      </c>
      <c r="AD111" s="130" t="str">
        <f>IF(ISBLANK(laps_times[[#This Row],[21]]),"DNF",CONCATENATE(RANK(rounds_cum_time[[#This Row],[21]],rounds_cum_time[21],1),"."))</f>
        <v>106.</v>
      </c>
      <c r="AE111" s="130" t="str">
        <f>IF(ISBLANK(laps_times[[#This Row],[22]]),"DNF",CONCATENATE(RANK(rounds_cum_time[[#This Row],[22]],rounds_cum_time[22],1),"."))</f>
        <v>106.</v>
      </c>
      <c r="AF111" s="130" t="str">
        <f>IF(ISBLANK(laps_times[[#This Row],[23]]),"DNF",CONCATENATE(RANK(rounds_cum_time[[#This Row],[23]],rounds_cum_time[23],1),"."))</f>
        <v>106.</v>
      </c>
      <c r="AG111" s="130" t="str">
        <f>IF(ISBLANK(laps_times[[#This Row],[24]]),"DNF",CONCATENATE(RANK(rounds_cum_time[[#This Row],[24]],rounds_cum_time[24],1),"."))</f>
        <v>106.</v>
      </c>
      <c r="AH111" s="130" t="str">
        <f>IF(ISBLANK(laps_times[[#This Row],[25]]),"DNF",CONCATENATE(RANK(rounds_cum_time[[#This Row],[25]],rounds_cum_time[25],1),"."))</f>
        <v>106.</v>
      </c>
      <c r="AI111" s="130" t="str">
        <f>IF(ISBLANK(laps_times[[#This Row],[26]]),"DNF",CONCATENATE(RANK(rounds_cum_time[[#This Row],[26]],rounds_cum_time[26],1),"."))</f>
        <v>106.</v>
      </c>
      <c r="AJ111" s="130" t="str">
        <f>IF(ISBLANK(laps_times[[#This Row],[27]]),"DNF",CONCATENATE(RANK(rounds_cum_time[[#This Row],[27]],rounds_cum_time[27],1),"."))</f>
        <v>106.</v>
      </c>
      <c r="AK111" s="130" t="str">
        <f>IF(ISBLANK(laps_times[[#This Row],[28]]),"DNF",CONCATENATE(RANK(rounds_cum_time[[#This Row],[28]],rounds_cum_time[28],1),"."))</f>
        <v>107.</v>
      </c>
      <c r="AL111" s="130" t="str">
        <f>IF(ISBLANK(laps_times[[#This Row],[29]]),"DNF",CONCATENATE(RANK(rounds_cum_time[[#This Row],[29]],rounds_cum_time[29],1),"."))</f>
        <v>108.</v>
      </c>
      <c r="AM111" s="130" t="str">
        <f>IF(ISBLANK(laps_times[[#This Row],[30]]),"DNF",CONCATENATE(RANK(rounds_cum_time[[#This Row],[30]],rounds_cum_time[30],1),"."))</f>
        <v>109.</v>
      </c>
      <c r="AN111" s="130" t="str">
        <f>IF(ISBLANK(laps_times[[#This Row],[31]]),"DNF",CONCATENATE(RANK(rounds_cum_time[[#This Row],[31]],rounds_cum_time[31],1),"."))</f>
        <v>109.</v>
      </c>
      <c r="AO111" s="130" t="str">
        <f>IF(ISBLANK(laps_times[[#This Row],[32]]),"DNF",CONCATENATE(RANK(rounds_cum_time[[#This Row],[32]],rounds_cum_time[32],1),"."))</f>
        <v>109.</v>
      </c>
      <c r="AP111" s="130" t="str">
        <f>IF(ISBLANK(laps_times[[#This Row],[33]]),"DNF",CONCATENATE(RANK(rounds_cum_time[[#This Row],[33]],rounds_cum_time[33],1),"."))</f>
        <v>109.</v>
      </c>
      <c r="AQ111" s="130" t="str">
        <f>IF(ISBLANK(laps_times[[#This Row],[34]]),"DNF",CONCATENATE(RANK(rounds_cum_time[[#This Row],[34]],rounds_cum_time[34],1),"."))</f>
        <v>109.</v>
      </c>
      <c r="AR111" s="130" t="str">
        <f>IF(ISBLANK(laps_times[[#This Row],[35]]),"DNF",CONCATENATE(RANK(rounds_cum_time[[#This Row],[35]],rounds_cum_time[35],1),"."))</f>
        <v>109.</v>
      </c>
      <c r="AS111" s="130" t="str">
        <f>IF(ISBLANK(laps_times[[#This Row],[36]]),"DNF",CONCATENATE(RANK(rounds_cum_time[[#This Row],[36]],rounds_cum_time[36],1),"."))</f>
        <v>109.</v>
      </c>
      <c r="AT111" s="130" t="str">
        <f>IF(ISBLANK(laps_times[[#This Row],[37]]),"DNF",CONCATENATE(RANK(rounds_cum_time[[#This Row],[37]],rounds_cum_time[37],1),"."))</f>
        <v>110.</v>
      </c>
      <c r="AU111" s="130" t="str">
        <f>IF(ISBLANK(laps_times[[#This Row],[38]]),"DNF",CONCATENATE(RANK(rounds_cum_time[[#This Row],[38]],rounds_cum_time[38],1),"."))</f>
        <v>109.</v>
      </c>
      <c r="AV111" s="130" t="str">
        <f>IF(ISBLANK(laps_times[[#This Row],[39]]),"DNF",CONCATENATE(RANK(rounds_cum_time[[#This Row],[39]],rounds_cum_time[39],1),"."))</f>
        <v>109.</v>
      </c>
      <c r="AW111" s="130" t="str">
        <f>IF(ISBLANK(laps_times[[#This Row],[40]]),"DNF",CONCATENATE(RANK(rounds_cum_time[[#This Row],[40]],rounds_cum_time[40],1),"."))</f>
        <v>109.</v>
      </c>
      <c r="AX111" s="130" t="str">
        <f>IF(ISBLANK(laps_times[[#This Row],[41]]),"DNF",CONCATENATE(RANK(rounds_cum_time[[#This Row],[41]],rounds_cum_time[41],1),"."))</f>
        <v>109.</v>
      </c>
      <c r="AY111" s="130" t="str">
        <f>IF(ISBLANK(laps_times[[#This Row],[42]]),"DNF",CONCATENATE(RANK(rounds_cum_time[[#This Row],[42]],rounds_cum_time[42],1),"."))</f>
        <v>109.</v>
      </c>
      <c r="AZ111" s="130" t="str">
        <f>IF(ISBLANK(laps_times[[#This Row],[43]]),"DNF",CONCATENATE(RANK(rounds_cum_time[[#This Row],[43]],rounds_cum_time[43],1),"."))</f>
        <v>109.</v>
      </c>
      <c r="BA111" s="130" t="str">
        <f>IF(ISBLANK(laps_times[[#This Row],[44]]),"DNF",CONCATENATE(RANK(rounds_cum_time[[#This Row],[44]],rounds_cum_time[44],1),"."))</f>
        <v>109.</v>
      </c>
      <c r="BB111" s="130" t="str">
        <f>IF(ISBLANK(laps_times[[#This Row],[45]]),"DNF",CONCATENATE(RANK(rounds_cum_time[[#This Row],[45]],rounds_cum_time[45],1),"."))</f>
        <v>109.</v>
      </c>
      <c r="BC111" s="130" t="str">
        <f>IF(ISBLANK(laps_times[[#This Row],[46]]),"DNF",CONCATENATE(RANK(rounds_cum_time[[#This Row],[46]],rounds_cum_time[46],1),"."))</f>
        <v>109.</v>
      </c>
      <c r="BD111" s="130" t="str">
        <f>IF(ISBLANK(laps_times[[#This Row],[47]]),"DNF",CONCATENATE(RANK(rounds_cum_time[[#This Row],[47]],rounds_cum_time[47],1),"."))</f>
        <v>108.</v>
      </c>
      <c r="BE111" s="130" t="str">
        <f>IF(ISBLANK(laps_times[[#This Row],[48]]),"DNF",CONCATENATE(RANK(rounds_cum_time[[#This Row],[48]],rounds_cum_time[48],1),"."))</f>
        <v>108.</v>
      </c>
      <c r="BF111" s="130" t="str">
        <f>IF(ISBLANK(laps_times[[#This Row],[49]]),"DNF",CONCATENATE(RANK(rounds_cum_time[[#This Row],[49]],rounds_cum_time[49],1),"."))</f>
        <v>108.</v>
      </c>
      <c r="BG111" s="130" t="str">
        <f>IF(ISBLANK(laps_times[[#This Row],[50]]),"DNF",CONCATENATE(RANK(rounds_cum_time[[#This Row],[50]],rounds_cum_time[50],1),"."))</f>
        <v>108.</v>
      </c>
      <c r="BH111" s="130" t="str">
        <f>IF(ISBLANK(laps_times[[#This Row],[51]]),"DNF",CONCATENATE(RANK(rounds_cum_time[[#This Row],[51]],rounds_cum_time[51],1),"."))</f>
        <v>108.</v>
      </c>
      <c r="BI111" s="130" t="str">
        <f>IF(ISBLANK(laps_times[[#This Row],[52]]),"DNF",CONCATENATE(RANK(rounds_cum_time[[#This Row],[52]],rounds_cum_time[52],1),"."))</f>
        <v>108.</v>
      </c>
      <c r="BJ111" s="130" t="str">
        <f>IF(ISBLANK(laps_times[[#This Row],[53]]),"DNF",CONCATENATE(RANK(rounds_cum_time[[#This Row],[53]],rounds_cum_time[53],1),"."))</f>
        <v>108.</v>
      </c>
      <c r="BK111" s="130" t="str">
        <f>IF(ISBLANK(laps_times[[#This Row],[54]]),"DNF",CONCATENATE(RANK(rounds_cum_time[[#This Row],[54]],rounds_cum_time[54],1),"."))</f>
        <v>108.</v>
      </c>
      <c r="BL111" s="130" t="str">
        <f>IF(ISBLANK(laps_times[[#This Row],[55]]),"DNF",CONCATENATE(RANK(rounds_cum_time[[#This Row],[55]],rounds_cum_time[55],1),"."))</f>
        <v>108.</v>
      </c>
      <c r="BM111" s="130" t="str">
        <f>IF(ISBLANK(laps_times[[#This Row],[56]]),"DNF",CONCATENATE(RANK(rounds_cum_time[[#This Row],[56]],rounds_cum_time[56],1),"."))</f>
        <v>108.</v>
      </c>
      <c r="BN111" s="130" t="str">
        <f>IF(ISBLANK(laps_times[[#This Row],[57]]),"DNF",CONCATENATE(RANK(rounds_cum_time[[#This Row],[57]],rounds_cum_time[57],1),"."))</f>
        <v>108.</v>
      </c>
      <c r="BO111" s="130" t="str">
        <f>IF(ISBLANK(laps_times[[#This Row],[58]]),"DNF",CONCATENATE(RANK(rounds_cum_time[[#This Row],[58]],rounds_cum_time[58],1),"."))</f>
        <v>108.</v>
      </c>
      <c r="BP111" s="130" t="str">
        <f>IF(ISBLANK(laps_times[[#This Row],[59]]),"DNF",CONCATENATE(RANK(rounds_cum_time[[#This Row],[59]],rounds_cum_time[59],1),"."))</f>
        <v>108.</v>
      </c>
      <c r="BQ111" s="130" t="str">
        <f>IF(ISBLANK(laps_times[[#This Row],[60]]),"DNF",CONCATENATE(RANK(rounds_cum_time[[#This Row],[60]],rounds_cum_time[60],1),"."))</f>
        <v>108.</v>
      </c>
      <c r="BR111" s="130" t="str">
        <f>IF(ISBLANK(laps_times[[#This Row],[61]]),"DNF",CONCATENATE(RANK(rounds_cum_time[[#This Row],[61]],rounds_cum_time[61],1),"."))</f>
        <v>108.</v>
      </c>
      <c r="BS111" s="130" t="str">
        <f>IF(ISBLANK(laps_times[[#This Row],[62]]),"DNF",CONCATENATE(RANK(rounds_cum_time[[#This Row],[62]],rounds_cum_time[62],1),"."))</f>
        <v>108.</v>
      </c>
      <c r="BT111" s="131" t="str">
        <f>IF(ISBLANK(laps_times[[#This Row],[63]]),"DNF",CONCATENATE(RANK(rounds_cum_time[[#This Row],[63]],rounds_cum_time[63],1),"."))</f>
        <v>108.</v>
      </c>
      <c r="BU111" s="131" t="str">
        <f>IF(ISBLANK(laps_times[[#This Row],[64]]),"DNF",CONCATENATE(RANK(rounds_cum_time[[#This Row],[64]],rounds_cum_time[64],1),"."))</f>
        <v>108.</v>
      </c>
    </row>
    <row r="112" spans="2:73" x14ac:dyDescent="0.2">
      <c r="B112" s="124">
        <v>109</v>
      </c>
      <c r="C112" s="129">
        <f>laps_times[[#This Row],[s.č.]]</f>
        <v>47</v>
      </c>
      <c r="D112" s="125" t="str">
        <f>laps_times[[#This Row],[jméno]]</f>
        <v>Kincová Petra</v>
      </c>
      <c r="E112" s="126">
        <f>laps_times[[#This Row],[roč]]</f>
        <v>1974</v>
      </c>
      <c r="F112" s="126" t="str">
        <f>laps_times[[#This Row],[kat]]</f>
        <v>Z2</v>
      </c>
      <c r="G112" s="126">
        <f>laps_times[[#This Row],[poř_kat]]</f>
        <v>11</v>
      </c>
      <c r="H112" s="135" t="str">
        <f>IF(ISBLANK(laps_times[[#This Row],[klub]]),"-",laps_times[[#This Row],[klub]])</f>
        <v>Triatlon Ladies Tábor</v>
      </c>
      <c r="I112" s="161" t="str">
        <f>laps_times[[#This Row],[celk. čas]]</f>
        <v>DNF</v>
      </c>
      <c r="J112" s="130" t="str">
        <f>IF(ISBLANK(laps_times[[#This Row],[1]]),"DNF",CONCATENATE(RANK(rounds_cum_time[[#This Row],[1]],rounds_cum_time[1],1),"."))</f>
        <v>69.</v>
      </c>
      <c r="K112" s="130" t="str">
        <f>IF(ISBLANK(laps_times[[#This Row],[2]]),"DNF",CONCATENATE(RANK(rounds_cum_time[[#This Row],[2]],rounds_cum_time[2],1),"."))</f>
        <v>72.</v>
      </c>
      <c r="L112" s="130" t="str">
        <f>IF(ISBLANK(laps_times[[#This Row],[3]]),"DNF",CONCATENATE(RANK(rounds_cum_time[[#This Row],[3]],rounds_cum_time[3],1),"."))</f>
        <v>72.</v>
      </c>
      <c r="M112" s="130" t="str">
        <f>IF(ISBLANK(laps_times[[#This Row],[4]]),"DNF",CONCATENATE(RANK(rounds_cum_time[[#This Row],[4]],rounds_cum_time[4],1),"."))</f>
        <v>72.</v>
      </c>
      <c r="N112" s="130" t="str">
        <f>IF(ISBLANK(laps_times[[#This Row],[5]]),"DNF",CONCATENATE(RANK(rounds_cum_time[[#This Row],[5]],rounds_cum_time[5],1),"."))</f>
        <v>71.</v>
      </c>
      <c r="O112" s="130" t="str">
        <f>IF(ISBLANK(laps_times[[#This Row],[6]]),"DNF",CONCATENATE(RANK(rounds_cum_time[[#This Row],[6]],rounds_cum_time[6],1),"."))</f>
        <v>71.</v>
      </c>
      <c r="P112" s="130" t="str">
        <f>IF(ISBLANK(laps_times[[#This Row],[7]]),"DNF",CONCATENATE(RANK(rounds_cum_time[[#This Row],[7]],rounds_cum_time[7],1),"."))</f>
        <v>71.</v>
      </c>
      <c r="Q112" s="130" t="str">
        <f>IF(ISBLANK(laps_times[[#This Row],[8]]),"DNF",CONCATENATE(RANK(rounds_cum_time[[#This Row],[8]],rounds_cum_time[8],1),"."))</f>
        <v>71.</v>
      </c>
      <c r="R112" s="130" t="str">
        <f>IF(ISBLANK(laps_times[[#This Row],[9]]),"DNF",CONCATENATE(RANK(rounds_cum_time[[#This Row],[9]],rounds_cum_time[9],1),"."))</f>
        <v>71.</v>
      </c>
      <c r="S112" s="130" t="str">
        <f>IF(ISBLANK(laps_times[[#This Row],[10]]),"DNF",CONCATENATE(RANK(rounds_cum_time[[#This Row],[10]],rounds_cum_time[10],1),"."))</f>
        <v>71.</v>
      </c>
      <c r="T112" s="130" t="str">
        <f>IF(ISBLANK(laps_times[[#This Row],[11]]),"DNF",CONCATENATE(RANK(rounds_cum_time[[#This Row],[11]],rounds_cum_time[11],1),"."))</f>
        <v>71.</v>
      </c>
      <c r="U112" s="130" t="str">
        <f>IF(ISBLANK(laps_times[[#This Row],[12]]),"DNF",CONCATENATE(RANK(rounds_cum_time[[#This Row],[12]],rounds_cum_time[12],1),"."))</f>
        <v>70.</v>
      </c>
      <c r="V112" s="130" t="str">
        <f>IF(ISBLANK(laps_times[[#This Row],[13]]),"DNF",CONCATENATE(RANK(rounds_cum_time[[#This Row],[13]],rounds_cum_time[13],1),"."))</f>
        <v>71.</v>
      </c>
      <c r="W112" s="130" t="str">
        <f>IF(ISBLANK(laps_times[[#This Row],[14]]),"DNF",CONCATENATE(RANK(rounds_cum_time[[#This Row],[14]],rounds_cum_time[14],1),"."))</f>
        <v>70.</v>
      </c>
      <c r="X112" s="130" t="str">
        <f>IF(ISBLANK(laps_times[[#This Row],[15]]),"DNF",CONCATENATE(RANK(rounds_cum_time[[#This Row],[15]],rounds_cum_time[15],1),"."))</f>
        <v>70.</v>
      </c>
      <c r="Y112" s="130" t="str">
        <f>IF(ISBLANK(laps_times[[#This Row],[16]]),"DNF",CONCATENATE(RANK(rounds_cum_time[[#This Row],[16]],rounds_cum_time[16],1),"."))</f>
        <v>68.</v>
      </c>
      <c r="Z112" s="130" t="str">
        <f>IF(ISBLANK(laps_times[[#This Row],[17]]),"DNF",CONCATENATE(RANK(rounds_cum_time[[#This Row],[17]],rounds_cum_time[17],1),"."))</f>
        <v>68.</v>
      </c>
      <c r="AA112" s="130" t="str">
        <f>IF(ISBLANK(laps_times[[#This Row],[18]]),"DNF",CONCATENATE(RANK(rounds_cum_time[[#This Row],[18]],rounds_cum_time[18],1),"."))</f>
        <v>69.</v>
      </c>
      <c r="AB112" s="130" t="str">
        <f>IF(ISBLANK(laps_times[[#This Row],[19]]),"DNF",CONCATENATE(RANK(rounds_cum_time[[#This Row],[19]],rounds_cum_time[19],1),"."))</f>
        <v>68.</v>
      </c>
      <c r="AC112" s="130" t="str">
        <f>IF(ISBLANK(laps_times[[#This Row],[20]]),"DNF",CONCATENATE(RANK(rounds_cum_time[[#This Row],[20]],rounds_cum_time[20],1),"."))</f>
        <v>69.</v>
      </c>
      <c r="AD112" s="130" t="str">
        <f>IF(ISBLANK(laps_times[[#This Row],[21]]),"DNF",CONCATENATE(RANK(rounds_cum_time[[#This Row],[21]],rounds_cum_time[21],1),"."))</f>
        <v>69.</v>
      </c>
      <c r="AE112" s="130" t="str">
        <f>IF(ISBLANK(laps_times[[#This Row],[22]]),"DNF",CONCATENATE(RANK(rounds_cum_time[[#This Row],[22]],rounds_cum_time[22],1),"."))</f>
        <v>72.</v>
      </c>
      <c r="AF112" s="130" t="str">
        <f>IF(ISBLANK(laps_times[[#This Row],[23]]),"DNF",CONCATENATE(RANK(rounds_cum_time[[#This Row],[23]],rounds_cum_time[23],1),"."))</f>
        <v>72.</v>
      </c>
      <c r="AG112" s="130" t="str">
        <f>IF(ISBLANK(laps_times[[#This Row],[24]]),"DNF",CONCATENATE(RANK(rounds_cum_time[[#This Row],[24]],rounds_cum_time[24],1),"."))</f>
        <v>72.</v>
      </c>
      <c r="AH112" s="130" t="str">
        <f>IF(ISBLANK(laps_times[[#This Row],[25]]),"DNF",CONCATENATE(RANK(rounds_cum_time[[#This Row],[25]],rounds_cum_time[25],1),"."))</f>
        <v>71.</v>
      </c>
      <c r="AI112" s="130" t="str">
        <f>IF(ISBLANK(laps_times[[#This Row],[26]]),"DNF",CONCATENATE(RANK(rounds_cum_time[[#This Row],[26]],rounds_cum_time[26],1),"."))</f>
        <v>71.</v>
      </c>
      <c r="AJ112" s="130" t="str">
        <f>IF(ISBLANK(laps_times[[#This Row],[27]]),"DNF",CONCATENATE(RANK(rounds_cum_time[[#This Row],[27]],rounds_cum_time[27],1),"."))</f>
        <v>71.</v>
      </c>
      <c r="AK112" s="130" t="str">
        <f>IF(ISBLANK(laps_times[[#This Row],[28]]),"DNF",CONCATENATE(RANK(rounds_cum_time[[#This Row],[28]],rounds_cum_time[28],1),"."))</f>
        <v>71.</v>
      </c>
      <c r="AL112" s="130" t="str">
        <f>IF(ISBLANK(laps_times[[#This Row],[29]]),"DNF",CONCATENATE(RANK(rounds_cum_time[[#This Row],[29]],rounds_cum_time[29],1),"."))</f>
        <v>71.</v>
      </c>
      <c r="AM112" s="130" t="str">
        <f>IF(ISBLANK(laps_times[[#This Row],[30]]),"DNF",CONCATENATE(RANK(rounds_cum_time[[#This Row],[30]],rounds_cum_time[30],1),"."))</f>
        <v>71.</v>
      </c>
      <c r="AN112" s="130" t="str">
        <f>IF(ISBLANK(laps_times[[#This Row],[31]]),"DNF",CONCATENATE(RANK(rounds_cum_time[[#This Row],[31]],rounds_cum_time[31],1),"."))</f>
        <v>72.</v>
      </c>
      <c r="AO112" s="130" t="str">
        <f>IF(ISBLANK(laps_times[[#This Row],[32]]),"DNF",CONCATENATE(RANK(rounds_cum_time[[#This Row],[32]],rounds_cum_time[32],1),"."))</f>
        <v>72.</v>
      </c>
      <c r="AP112" s="130" t="str">
        <f>IF(ISBLANK(laps_times[[#This Row],[33]]),"DNF",CONCATENATE(RANK(rounds_cum_time[[#This Row],[33]],rounds_cum_time[33],1),"."))</f>
        <v>72.</v>
      </c>
      <c r="AQ112" s="130" t="str">
        <f>IF(ISBLANK(laps_times[[#This Row],[34]]),"DNF",CONCATENATE(RANK(rounds_cum_time[[#This Row],[34]],rounds_cum_time[34],1),"."))</f>
        <v>72.</v>
      </c>
      <c r="AR112" s="130" t="str">
        <f>IF(ISBLANK(laps_times[[#This Row],[35]]),"DNF",CONCATENATE(RANK(rounds_cum_time[[#This Row],[35]],rounds_cum_time[35],1),"."))</f>
        <v>72.</v>
      </c>
      <c r="AS112" s="130" t="str">
        <f>IF(ISBLANK(laps_times[[#This Row],[36]]),"DNF",CONCATENATE(RANK(rounds_cum_time[[#This Row],[36]],rounds_cum_time[36],1),"."))</f>
        <v>71.</v>
      </c>
      <c r="AT112" s="130" t="str">
        <f>IF(ISBLANK(laps_times[[#This Row],[37]]),"DNF",CONCATENATE(RANK(rounds_cum_time[[#This Row],[37]],rounds_cum_time[37],1),"."))</f>
        <v>71.</v>
      </c>
      <c r="AU112" s="130" t="str">
        <f>IF(ISBLANK(laps_times[[#This Row],[38]]),"DNF",CONCATENATE(RANK(rounds_cum_time[[#This Row],[38]],rounds_cum_time[38],1),"."))</f>
        <v>71.</v>
      </c>
      <c r="AV112" s="130" t="str">
        <f>IF(ISBLANK(laps_times[[#This Row],[39]]),"DNF",CONCATENATE(RANK(rounds_cum_time[[#This Row],[39]],rounds_cum_time[39],1),"."))</f>
        <v>69.</v>
      </c>
      <c r="AW112" s="130" t="str">
        <f>IF(ISBLANK(laps_times[[#This Row],[40]]),"DNF",CONCATENATE(RANK(rounds_cum_time[[#This Row],[40]],rounds_cum_time[40],1),"."))</f>
        <v>69.</v>
      </c>
      <c r="AX112" s="130" t="str">
        <f>IF(ISBLANK(laps_times[[#This Row],[41]]),"DNF",CONCATENATE(RANK(rounds_cum_time[[#This Row],[41]],rounds_cum_time[41],1),"."))</f>
        <v>69.</v>
      </c>
      <c r="AY112" s="130" t="str">
        <f>IF(ISBLANK(laps_times[[#This Row],[42]]),"DNF",CONCATENATE(RANK(rounds_cum_time[[#This Row],[42]],rounds_cum_time[42],1),"."))</f>
        <v>70.</v>
      </c>
      <c r="AZ112" s="130" t="str">
        <f>IF(ISBLANK(laps_times[[#This Row],[43]]),"DNF",CONCATENATE(RANK(rounds_cum_time[[#This Row],[43]],rounds_cum_time[43],1),"."))</f>
        <v>71.</v>
      </c>
      <c r="BA112" s="130" t="str">
        <f>IF(ISBLANK(laps_times[[#This Row],[44]]),"DNF",CONCATENATE(RANK(rounds_cum_time[[#This Row],[44]],rounds_cum_time[44],1),"."))</f>
        <v>71.</v>
      </c>
      <c r="BB112" s="130" t="str">
        <f>IF(ISBLANK(laps_times[[#This Row],[45]]),"DNF",CONCATENATE(RANK(rounds_cum_time[[#This Row],[45]],rounds_cum_time[45],1),"."))</f>
        <v>72.</v>
      </c>
      <c r="BC112" s="130" t="str">
        <f>IF(ISBLANK(laps_times[[#This Row],[46]]),"DNF",CONCATENATE(RANK(rounds_cum_time[[#This Row],[46]],rounds_cum_time[46],1),"."))</f>
        <v>72.</v>
      </c>
      <c r="BD112" s="130" t="str">
        <f>IF(ISBLANK(laps_times[[#This Row],[47]]),"DNF",CONCATENATE(RANK(rounds_cum_time[[#This Row],[47]],rounds_cum_time[47],1),"."))</f>
        <v>DNF</v>
      </c>
      <c r="BE112" s="130" t="str">
        <f>IF(ISBLANK(laps_times[[#This Row],[48]]),"DNF",CONCATENATE(RANK(rounds_cum_time[[#This Row],[48]],rounds_cum_time[48],1),"."))</f>
        <v>DNF</v>
      </c>
      <c r="BF112" s="130" t="str">
        <f>IF(ISBLANK(laps_times[[#This Row],[49]]),"DNF",CONCATENATE(RANK(rounds_cum_time[[#This Row],[49]],rounds_cum_time[49],1),"."))</f>
        <v>DNF</v>
      </c>
      <c r="BG112" s="130" t="str">
        <f>IF(ISBLANK(laps_times[[#This Row],[50]]),"DNF",CONCATENATE(RANK(rounds_cum_time[[#This Row],[50]],rounds_cum_time[50],1),"."))</f>
        <v>DNF</v>
      </c>
      <c r="BH112" s="130" t="str">
        <f>IF(ISBLANK(laps_times[[#This Row],[51]]),"DNF",CONCATENATE(RANK(rounds_cum_time[[#This Row],[51]],rounds_cum_time[51],1),"."))</f>
        <v>DNF</v>
      </c>
      <c r="BI112" s="130" t="str">
        <f>IF(ISBLANK(laps_times[[#This Row],[52]]),"DNF",CONCATENATE(RANK(rounds_cum_time[[#This Row],[52]],rounds_cum_time[52],1),"."))</f>
        <v>DNF</v>
      </c>
      <c r="BJ112" s="130" t="str">
        <f>IF(ISBLANK(laps_times[[#This Row],[53]]),"DNF",CONCATENATE(RANK(rounds_cum_time[[#This Row],[53]],rounds_cum_time[53],1),"."))</f>
        <v>DNF</v>
      </c>
      <c r="BK112" s="130" t="str">
        <f>IF(ISBLANK(laps_times[[#This Row],[54]]),"DNF",CONCATENATE(RANK(rounds_cum_time[[#This Row],[54]],rounds_cum_time[54],1),"."))</f>
        <v>DNF</v>
      </c>
      <c r="BL112" s="130" t="str">
        <f>IF(ISBLANK(laps_times[[#This Row],[55]]),"DNF",CONCATENATE(RANK(rounds_cum_time[[#This Row],[55]],rounds_cum_time[55],1),"."))</f>
        <v>DNF</v>
      </c>
      <c r="BM112" s="130" t="str">
        <f>IF(ISBLANK(laps_times[[#This Row],[56]]),"DNF",CONCATENATE(RANK(rounds_cum_time[[#This Row],[56]],rounds_cum_time[56],1),"."))</f>
        <v>DNF</v>
      </c>
      <c r="BN112" s="130" t="str">
        <f>IF(ISBLANK(laps_times[[#This Row],[57]]),"DNF",CONCATENATE(RANK(rounds_cum_time[[#This Row],[57]],rounds_cum_time[57],1),"."))</f>
        <v>DNF</v>
      </c>
      <c r="BO112" s="130" t="str">
        <f>IF(ISBLANK(laps_times[[#This Row],[58]]),"DNF",CONCATENATE(RANK(rounds_cum_time[[#This Row],[58]],rounds_cum_time[58],1),"."))</f>
        <v>DNF</v>
      </c>
      <c r="BP112" s="130" t="str">
        <f>IF(ISBLANK(laps_times[[#This Row],[59]]),"DNF",CONCATENATE(RANK(rounds_cum_time[[#This Row],[59]],rounds_cum_time[59],1),"."))</f>
        <v>DNF</v>
      </c>
      <c r="BQ112" s="130" t="str">
        <f>IF(ISBLANK(laps_times[[#This Row],[60]]),"DNF",CONCATENATE(RANK(rounds_cum_time[[#This Row],[60]],rounds_cum_time[60],1),"."))</f>
        <v>DNF</v>
      </c>
      <c r="BR112" s="130" t="str">
        <f>IF(ISBLANK(laps_times[[#This Row],[61]]),"DNF",CONCATENATE(RANK(rounds_cum_time[[#This Row],[61]],rounds_cum_time[61],1),"."))</f>
        <v>DNF</v>
      </c>
      <c r="BS112" s="130" t="str">
        <f>IF(ISBLANK(laps_times[[#This Row],[62]]),"DNF",CONCATENATE(RANK(rounds_cum_time[[#This Row],[62]],rounds_cum_time[62],1),"."))</f>
        <v>DNF</v>
      </c>
      <c r="BT112" s="131" t="str">
        <f>IF(ISBLANK(laps_times[[#This Row],[63]]),"DNF",CONCATENATE(RANK(rounds_cum_time[[#This Row],[63]],rounds_cum_time[63],1),"."))</f>
        <v>DNF</v>
      </c>
      <c r="BU112" s="131" t="str">
        <f>IF(ISBLANK(laps_times[[#This Row],[64]]),"DNF",CONCATENATE(RANK(rounds_cum_time[[#This Row],[64]],rounds_cum_time[64],1),"."))</f>
        <v>DNF</v>
      </c>
    </row>
    <row r="113" spans="2:73" x14ac:dyDescent="0.2">
      <c r="B113" s="124">
        <v>110</v>
      </c>
      <c r="C113" s="129">
        <f>laps_times[[#This Row],[s.č.]]</f>
        <v>134</v>
      </c>
      <c r="D113" s="125" t="str">
        <f>laps_times[[#This Row],[jméno]]</f>
        <v>Urban Jaroslav</v>
      </c>
      <c r="E113" s="126">
        <f>laps_times[[#This Row],[roč]]</f>
        <v>1984</v>
      </c>
      <c r="F113" s="126" t="str">
        <f>laps_times[[#This Row],[kat]]</f>
        <v>M30</v>
      </c>
      <c r="G113" s="126">
        <f>laps_times[[#This Row],[poř_kat]]</f>
        <v>0</v>
      </c>
      <c r="H113" s="135" t="str">
        <f>IF(ISBLANK(laps_times[[#This Row],[klub]]),"-",laps_times[[#This Row],[klub]])</f>
        <v>Atletika Stará Boleslav</v>
      </c>
      <c r="I113" s="161" t="str">
        <f>laps_times[[#This Row],[celk. čas]]</f>
        <v>DNF</v>
      </c>
      <c r="J113" s="130" t="str">
        <f>IF(ISBLANK(laps_times[[#This Row],[1]]),"DNF",CONCATENATE(RANK(rounds_cum_time[[#This Row],[1]],rounds_cum_time[1],1),"."))</f>
        <v>10.</v>
      </c>
      <c r="K113" s="130" t="str">
        <f>IF(ISBLANK(laps_times[[#This Row],[2]]),"DNF",CONCATENATE(RANK(rounds_cum_time[[#This Row],[2]],rounds_cum_time[2],1),"."))</f>
        <v>13.</v>
      </c>
      <c r="L113" s="130" t="str">
        <f>IF(ISBLANK(laps_times[[#This Row],[3]]),"DNF",CONCATENATE(RANK(rounds_cum_time[[#This Row],[3]],rounds_cum_time[3],1),"."))</f>
        <v>15.</v>
      </c>
      <c r="M113" s="130" t="str">
        <f>IF(ISBLANK(laps_times[[#This Row],[4]]),"DNF",CONCATENATE(RANK(rounds_cum_time[[#This Row],[4]],rounds_cum_time[4],1),"."))</f>
        <v>13.</v>
      </c>
      <c r="N113" s="130" t="str">
        <f>IF(ISBLANK(laps_times[[#This Row],[5]]),"DNF",CONCATENATE(RANK(rounds_cum_time[[#This Row],[5]],rounds_cum_time[5],1),"."))</f>
        <v>12.</v>
      </c>
      <c r="O113" s="130" t="str">
        <f>IF(ISBLANK(laps_times[[#This Row],[6]]),"DNF",CONCATENATE(RANK(rounds_cum_time[[#This Row],[6]],rounds_cum_time[6],1),"."))</f>
        <v>12.</v>
      </c>
      <c r="P113" s="130" t="str">
        <f>IF(ISBLANK(laps_times[[#This Row],[7]]),"DNF",CONCATENATE(RANK(rounds_cum_time[[#This Row],[7]],rounds_cum_time[7],1),"."))</f>
        <v>12.</v>
      </c>
      <c r="Q113" s="130" t="str">
        <f>IF(ISBLANK(laps_times[[#This Row],[8]]),"DNF",CONCATENATE(RANK(rounds_cum_time[[#This Row],[8]],rounds_cum_time[8],1),"."))</f>
        <v>13.</v>
      </c>
      <c r="R113" s="130" t="str">
        <f>IF(ISBLANK(laps_times[[#This Row],[9]]),"DNF",CONCATENATE(RANK(rounds_cum_time[[#This Row],[9]],rounds_cum_time[9],1),"."))</f>
        <v>13.</v>
      </c>
      <c r="S113" s="130" t="str">
        <f>IF(ISBLANK(laps_times[[#This Row],[10]]),"DNF",CONCATENATE(RANK(rounds_cum_time[[#This Row],[10]],rounds_cum_time[10],1),"."))</f>
        <v>12.</v>
      </c>
      <c r="T113" s="130" t="str">
        <f>IF(ISBLANK(laps_times[[#This Row],[11]]),"DNF",CONCATENATE(RANK(rounds_cum_time[[#This Row],[11]],rounds_cum_time[11],1),"."))</f>
        <v>12.</v>
      </c>
      <c r="U113" s="130" t="str">
        <f>IF(ISBLANK(laps_times[[#This Row],[12]]),"DNF",CONCATENATE(RANK(rounds_cum_time[[#This Row],[12]],rounds_cum_time[12],1),"."))</f>
        <v>12.</v>
      </c>
      <c r="V113" s="130" t="str">
        <f>IF(ISBLANK(laps_times[[#This Row],[13]]),"DNF",CONCATENATE(RANK(rounds_cum_time[[#This Row],[13]],rounds_cum_time[13],1),"."))</f>
        <v>12.</v>
      </c>
      <c r="W113" s="130" t="str">
        <f>IF(ISBLANK(laps_times[[#This Row],[14]]),"DNF",CONCATENATE(RANK(rounds_cum_time[[#This Row],[14]],rounds_cum_time[14],1),"."))</f>
        <v>11.</v>
      </c>
      <c r="X113" s="130" t="str">
        <f>IF(ISBLANK(laps_times[[#This Row],[15]]),"DNF",CONCATENATE(RANK(rounds_cum_time[[#This Row],[15]],rounds_cum_time[15],1),"."))</f>
        <v>11.</v>
      </c>
      <c r="Y113" s="130" t="str">
        <f>IF(ISBLANK(laps_times[[#This Row],[16]]),"DNF",CONCATENATE(RANK(rounds_cum_time[[#This Row],[16]],rounds_cum_time[16],1),"."))</f>
        <v>11.</v>
      </c>
      <c r="Z113" s="130" t="str">
        <f>IF(ISBLANK(laps_times[[#This Row],[17]]),"DNF",CONCATENATE(RANK(rounds_cum_time[[#This Row],[17]],rounds_cum_time[17],1),"."))</f>
        <v>11.</v>
      </c>
      <c r="AA113" s="130" t="str">
        <f>IF(ISBLANK(laps_times[[#This Row],[18]]),"DNF",CONCATENATE(RANK(rounds_cum_time[[#This Row],[18]],rounds_cum_time[18],1),"."))</f>
        <v>11.</v>
      </c>
      <c r="AB113" s="130" t="str">
        <f>IF(ISBLANK(laps_times[[#This Row],[19]]),"DNF",CONCATENATE(RANK(rounds_cum_time[[#This Row],[19]],rounds_cum_time[19],1),"."))</f>
        <v>11.</v>
      </c>
      <c r="AC113" s="130" t="str">
        <f>IF(ISBLANK(laps_times[[#This Row],[20]]),"DNF",CONCATENATE(RANK(rounds_cum_time[[#This Row],[20]],rounds_cum_time[20],1),"."))</f>
        <v>11.</v>
      </c>
      <c r="AD113" s="130" t="str">
        <f>IF(ISBLANK(laps_times[[#This Row],[21]]),"DNF",CONCATENATE(RANK(rounds_cum_time[[#This Row],[21]],rounds_cum_time[21],1),"."))</f>
        <v>11.</v>
      </c>
      <c r="AE113" s="130" t="str">
        <f>IF(ISBLANK(laps_times[[#This Row],[22]]),"DNF",CONCATENATE(RANK(rounds_cum_time[[#This Row],[22]],rounds_cum_time[22],1),"."))</f>
        <v>11.</v>
      </c>
      <c r="AF113" s="130" t="str">
        <f>IF(ISBLANK(laps_times[[#This Row],[23]]),"DNF",CONCATENATE(RANK(rounds_cum_time[[#This Row],[23]],rounds_cum_time[23],1),"."))</f>
        <v>11.</v>
      </c>
      <c r="AG113" s="130" t="str">
        <f>IF(ISBLANK(laps_times[[#This Row],[24]]),"DNF",CONCATENATE(RANK(rounds_cum_time[[#This Row],[24]],rounds_cum_time[24],1),"."))</f>
        <v>11.</v>
      </c>
      <c r="AH113" s="130" t="str">
        <f>IF(ISBLANK(laps_times[[#This Row],[25]]),"DNF",CONCATENATE(RANK(rounds_cum_time[[#This Row],[25]],rounds_cum_time[25],1),"."))</f>
        <v>12.</v>
      </c>
      <c r="AI113" s="130" t="str">
        <f>IF(ISBLANK(laps_times[[#This Row],[26]]),"DNF",CONCATENATE(RANK(rounds_cum_time[[#This Row],[26]],rounds_cum_time[26],1),"."))</f>
        <v>12.</v>
      </c>
      <c r="AJ113" s="130" t="str">
        <f>IF(ISBLANK(laps_times[[#This Row],[27]]),"DNF",CONCATENATE(RANK(rounds_cum_time[[#This Row],[27]],rounds_cum_time[27],1),"."))</f>
        <v>12.</v>
      </c>
      <c r="AK113" s="130" t="str">
        <f>IF(ISBLANK(laps_times[[#This Row],[28]]),"DNF",CONCATENATE(RANK(rounds_cum_time[[#This Row],[28]],rounds_cum_time[28],1),"."))</f>
        <v>12.</v>
      </c>
      <c r="AL113" s="130" t="str">
        <f>IF(ISBLANK(laps_times[[#This Row],[29]]),"DNF",CONCATENATE(RANK(rounds_cum_time[[#This Row],[29]],rounds_cum_time[29],1),"."))</f>
        <v>12.</v>
      </c>
      <c r="AM113" s="130" t="str">
        <f>IF(ISBLANK(laps_times[[#This Row],[30]]),"DNF",CONCATENATE(RANK(rounds_cum_time[[#This Row],[30]],rounds_cum_time[30],1),"."))</f>
        <v>12.</v>
      </c>
      <c r="AN113" s="130" t="str">
        <f>IF(ISBLANK(laps_times[[#This Row],[31]]),"DNF",CONCATENATE(RANK(rounds_cum_time[[#This Row],[31]],rounds_cum_time[31],1),"."))</f>
        <v>12.</v>
      </c>
      <c r="AO113" s="130" t="str">
        <f>IF(ISBLANK(laps_times[[#This Row],[32]]),"DNF",CONCATENATE(RANK(rounds_cum_time[[#This Row],[32]],rounds_cum_time[32],1),"."))</f>
        <v>12.</v>
      </c>
      <c r="AP113" s="130" t="str">
        <f>IF(ISBLANK(laps_times[[#This Row],[33]]),"DNF",CONCATENATE(RANK(rounds_cum_time[[#This Row],[33]],rounds_cum_time[33],1),"."))</f>
        <v>12.</v>
      </c>
      <c r="AQ113" s="130" t="str">
        <f>IF(ISBLANK(laps_times[[#This Row],[34]]),"DNF",CONCATENATE(RANK(rounds_cum_time[[#This Row],[34]],rounds_cum_time[34],1),"."))</f>
        <v>12.</v>
      </c>
      <c r="AR113" s="130" t="str">
        <f>IF(ISBLANK(laps_times[[#This Row],[35]]),"DNF",CONCATENATE(RANK(rounds_cum_time[[#This Row],[35]],rounds_cum_time[35],1),"."))</f>
        <v>12.</v>
      </c>
      <c r="AS113" s="130" t="str">
        <f>IF(ISBLANK(laps_times[[#This Row],[36]]),"DNF",CONCATENATE(RANK(rounds_cum_time[[#This Row],[36]],rounds_cum_time[36],1),"."))</f>
        <v>12.</v>
      </c>
      <c r="AT113" s="130" t="str">
        <f>IF(ISBLANK(laps_times[[#This Row],[37]]),"DNF",CONCATENATE(RANK(rounds_cum_time[[#This Row],[37]],rounds_cum_time[37],1),"."))</f>
        <v>14.</v>
      </c>
      <c r="AU113" s="130" t="str">
        <f>IF(ISBLANK(laps_times[[#This Row],[38]]),"DNF",CONCATENATE(RANK(rounds_cum_time[[#This Row],[38]],rounds_cum_time[38],1),"."))</f>
        <v>DNF</v>
      </c>
      <c r="AV113" s="130" t="str">
        <f>IF(ISBLANK(laps_times[[#This Row],[39]]),"DNF",CONCATENATE(RANK(rounds_cum_time[[#This Row],[39]],rounds_cum_time[39],1),"."))</f>
        <v>DNF</v>
      </c>
      <c r="AW113" s="130" t="str">
        <f>IF(ISBLANK(laps_times[[#This Row],[40]]),"DNF",CONCATENATE(RANK(rounds_cum_time[[#This Row],[40]],rounds_cum_time[40],1),"."))</f>
        <v>DNF</v>
      </c>
      <c r="AX113" s="130" t="str">
        <f>IF(ISBLANK(laps_times[[#This Row],[41]]),"DNF",CONCATENATE(RANK(rounds_cum_time[[#This Row],[41]],rounds_cum_time[41],1),"."))</f>
        <v>DNF</v>
      </c>
      <c r="AY113" s="130" t="str">
        <f>IF(ISBLANK(laps_times[[#This Row],[42]]),"DNF",CONCATENATE(RANK(rounds_cum_time[[#This Row],[42]],rounds_cum_time[42],1),"."))</f>
        <v>DNF</v>
      </c>
      <c r="AZ113" s="130" t="str">
        <f>IF(ISBLANK(laps_times[[#This Row],[43]]),"DNF",CONCATENATE(RANK(rounds_cum_time[[#This Row],[43]],rounds_cum_time[43],1),"."))</f>
        <v>DNF</v>
      </c>
      <c r="BA113" s="130" t="str">
        <f>IF(ISBLANK(laps_times[[#This Row],[44]]),"DNF",CONCATENATE(RANK(rounds_cum_time[[#This Row],[44]],rounds_cum_time[44],1),"."))</f>
        <v>DNF</v>
      </c>
      <c r="BB113" s="130" t="str">
        <f>IF(ISBLANK(laps_times[[#This Row],[45]]),"DNF",CONCATENATE(RANK(rounds_cum_time[[#This Row],[45]],rounds_cum_time[45],1),"."))</f>
        <v>DNF</v>
      </c>
      <c r="BC113" s="130" t="str">
        <f>IF(ISBLANK(laps_times[[#This Row],[46]]),"DNF",CONCATENATE(RANK(rounds_cum_time[[#This Row],[46]],rounds_cum_time[46],1),"."))</f>
        <v>DNF</v>
      </c>
      <c r="BD113" s="130" t="str">
        <f>IF(ISBLANK(laps_times[[#This Row],[47]]),"DNF",CONCATENATE(RANK(rounds_cum_time[[#This Row],[47]],rounds_cum_time[47],1),"."))</f>
        <v>DNF</v>
      </c>
      <c r="BE113" s="130" t="str">
        <f>IF(ISBLANK(laps_times[[#This Row],[48]]),"DNF",CONCATENATE(RANK(rounds_cum_time[[#This Row],[48]],rounds_cum_time[48],1),"."))</f>
        <v>DNF</v>
      </c>
      <c r="BF113" s="130" t="str">
        <f>IF(ISBLANK(laps_times[[#This Row],[49]]),"DNF",CONCATENATE(RANK(rounds_cum_time[[#This Row],[49]],rounds_cum_time[49],1),"."))</f>
        <v>DNF</v>
      </c>
      <c r="BG113" s="130" t="str">
        <f>IF(ISBLANK(laps_times[[#This Row],[50]]),"DNF",CONCATENATE(RANK(rounds_cum_time[[#This Row],[50]],rounds_cum_time[50],1),"."))</f>
        <v>DNF</v>
      </c>
      <c r="BH113" s="130" t="str">
        <f>IF(ISBLANK(laps_times[[#This Row],[51]]),"DNF",CONCATENATE(RANK(rounds_cum_time[[#This Row],[51]],rounds_cum_time[51],1),"."))</f>
        <v>DNF</v>
      </c>
      <c r="BI113" s="130" t="str">
        <f>IF(ISBLANK(laps_times[[#This Row],[52]]),"DNF",CONCATENATE(RANK(rounds_cum_time[[#This Row],[52]],rounds_cum_time[52],1),"."))</f>
        <v>DNF</v>
      </c>
      <c r="BJ113" s="130" t="str">
        <f>IF(ISBLANK(laps_times[[#This Row],[53]]),"DNF",CONCATENATE(RANK(rounds_cum_time[[#This Row],[53]],rounds_cum_time[53],1),"."))</f>
        <v>DNF</v>
      </c>
      <c r="BK113" s="130" t="str">
        <f>IF(ISBLANK(laps_times[[#This Row],[54]]),"DNF",CONCATENATE(RANK(rounds_cum_time[[#This Row],[54]],rounds_cum_time[54],1),"."))</f>
        <v>DNF</v>
      </c>
      <c r="BL113" s="130" t="str">
        <f>IF(ISBLANK(laps_times[[#This Row],[55]]),"DNF",CONCATENATE(RANK(rounds_cum_time[[#This Row],[55]],rounds_cum_time[55],1),"."))</f>
        <v>DNF</v>
      </c>
      <c r="BM113" s="130" t="str">
        <f>IF(ISBLANK(laps_times[[#This Row],[56]]),"DNF",CONCATENATE(RANK(rounds_cum_time[[#This Row],[56]],rounds_cum_time[56],1),"."))</f>
        <v>DNF</v>
      </c>
      <c r="BN113" s="130" t="str">
        <f>IF(ISBLANK(laps_times[[#This Row],[57]]),"DNF",CONCATENATE(RANK(rounds_cum_time[[#This Row],[57]],rounds_cum_time[57],1),"."))</f>
        <v>DNF</v>
      </c>
      <c r="BO113" s="130" t="str">
        <f>IF(ISBLANK(laps_times[[#This Row],[58]]),"DNF",CONCATENATE(RANK(rounds_cum_time[[#This Row],[58]],rounds_cum_time[58],1),"."))</f>
        <v>DNF</v>
      </c>
      <c r="BP113" s="130" t="str">
        <f>IF(ISBLANK(laps_times[[#This Row],[59]]),"DNF",CONCATENATE(RANK(rounds_cum_time[[#This Row],[59]],rounds_cum_time[59],1),"."))</f>
        <v>DNF</v>
      </c>
      <c r="BQ113" s="130" t="str">
        <f>IF(ISBLANK(laps_times[[#This Row],[60]]),"DNF",CONCATENATE(RANK(rounds_cum_time[[#This Row],[60]],rounds_cum_time[60],1),"."))</f>
        <v>DNF</v>
      </c>
      <c r="BR113" s="130" t="str">
        <f>IF(ISBLANK(laps_times[[#This Row],[61]]),"DNF",CONCATENATE(RANK(rounds_cum_time[[#This Row],[61]],rounds_cum_time[61],1),"."))</f>
        <v>DNF</v>
      </c>
      <c r="BS113" s="130" t="str">
        <f>IF(ISBLANK(laps_times[[#This Row],[62]]),"DNF",CONCATENATE(RANK(rounds_cum_time[[#This Row],[62]],rounds_cum_time[62],1),"."))</f>
        <v>DNF</v>
      </c>
      <c r="BT113" s="131" t="str">
        <f>IF(ISBLANK(laps_times[[#This Row],[63]]),"DNF",CONCATENATE(RANK(rounds_cum_time[[#This Row],[63]],rounds_cum_time[63],1),"."))</f>
        <v>DNF</v>
      </c>
      <c r="BU113" s="131" t="str">
        <f>IF(ISBLANK(laps_times[[#This Row],[64]]),"DNF",CONCATENATE(RANK(rounds_cum_time[[#This Row],[64]],rounds_cum_time[64],1),"."))</f>
        <v>DNF</v>
      </c>
    </row>
    <row r="114" spans="2:73" x14ac:dyDescent="0.2"/>
    <row r="115" spans="2:73" hidden="1" x14ac:dyDescent="0.2"/>
    <row r="116" spans="2:73" hidden="1" x14ac:dyDescent="0.2"/>
    <row r="117" spans="2:73" hidden="1" x14ac:dyDescent="0.2"/>
    <row r="118" spans="2:73" hidden="1" x14ac:dyDescent="0.2"/>
    <row r="119" spans="2:73" hidden="1" x14ac:dyDescent="0.2"/>
    <row r="120" spans="2:73" hidden="1" x14ac:dyDescent="0.2"/>
    <row r="121" spans="2:73" hidden="1" x14ac:dyDescent="0.2"/>
    <row r="122" spans="2:73" hidden="1" x14ac:dyDescent="0.2"/>
    <row r="123" spans="2:73" hidden="1" x14ac:dyDescent="0.2"/>
    <row r="124" spans="2:73" hidden="1" x14ac:dyDescent="0.2"/>
  </sheetData>
  <sheetProtection password="C7B2" sheet="1" objects="1" scenarios="1"/>
  <hyperlinks>
    <hyperlink ref="H1" location="index!A1" display="zpět na OBSAH"/>
  </hyperlinks>
  <pageMargins left="0" right="0" top="0" bottom="0" header="0" footer="0"/>
  <pageSetup paperSize="9" scale="46" fitToWidth="2" orientation="landscape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26"/>
  <sheetViews>
    <sheetView showGridLines="0" showRowColHeaders="0" workbookViewId="0">
      <pane xSplit="9" ySplit="3" topLeftCell="J4" activePane="bottomRight" state="frozen"/>
      <selection pane="topRight" activeCell="J1" sqref="J1"/>
      <selection pane="bottomLeft" activeCell="A6" sqref="A6"/>
      <selection pane="bottomRight" activeCell="J1" sqref="J1"/>
    </sheetView>
  </sheetViews>
  <sheetFormatPr defaultColWidth="0" defaultRowHeight="11.25" zeroHeight="1" x14ac:dyDescent="0.2"/>
  <cols>
    <col min="1" max="1" width="1.7109375" style="1" customWidth="1"/>
    <col min="2" max="2" width="3.42578125" style="1" customWidth="1"/>
    <col min="3" max="3" width="3.5703125" style="1" bestFit="1" customWidth="1"/>
    <col min="4" max="4" width="16.42578125" style="1" bestFit="1" customWidth="1"/>
    <col min="5" max="5" width="4.42578125" style="1" bestFit="1" customWidth="1"/>
    <col min="6" max="6" width="3.28515625" style="1" bestFit="1" customWidth="1"/>
    <col min="7" max="7" width="6" style="1" bestFit="1" customWidth="1"/>
    <col min="8" max="8" width="21" style="1" customWidth="1"/>
    <col min="9" max="9" width="6.42578125" style="3" bestFit="1" customWidth="1"/>
    <col min="10" max="10" width="6.42578125" style="3" customWidth="1"/>
    <col min="11" max="12" width="4.85546875" style="3" bestFit="1" customWidth="1"/>
    <col min="13" max="13" width="5.42578125" style="3" bestFit="1" customWidth="1"/>
    <col min="14" max="14" width="5.140625" style="3" bestFit="1" customWidth="1"/>
    <col min="15" max="20" width="5.42578125" style="3" bestFit="1" customWidth="1"/>
    <col min="21" max="21" width="4.140625" style="3" customWidth="1"/>
    <col min="22" max="22" width="4" style="3" bestFit="1" customWidth="1"/>
    <col min="23" max="31" width="4.85546875" style="3" bestFit="1" customWidth="1"/>
    <col min="32" max="32" width="6.140625" style="2" customWidth="1"/>
    <col min="33" max="42" width="6.140625" style="2" bestFit="1" customWidth="1"/>
    <col min="43" max="43" width="5.28515625" style="1" customWidth="1"/>
    <col min="44" max="53" width="5.42578125" style="1" bestFit="1" customWidth="1"/>
    <col min="54" max="54" width="2.7109375" style="1" customWidth="1"/>
    <col min="55" max="16384" width="9.140625" style="1" hidden="1"/>
  </cols>
  <sheetData>
    <row r="1" spans="2:53" ht="16.5" thickBot="1" x14ac:dyDescent="0.3">
      <c r="B1" s="15" t="s">
        <v>116</v>
      </c>
      <c r="H1" s="12" t="s">
        <v>151</v>
      </c>
      <c r="J1" s="3" t="s">
        <v>489</v>
      </c>
    </row>
    <row r="2" spans="2:53" x14ac:dyDescent="0.2">
      <c r="B2" s="1" t="str">
        <f>laps_times!B2</f>
        <v>8. BUDĚJOVICKÝ MERCURY MARATON 2015</v>
      </c>
      <c r="J2" s="31" t="s">
        <v>338</v>
      </c>
      <c r="K2" s="26"/>
      <c r="L2" s="26"/>
      <c r="M2" s="26"/>
      <c r="N2" s="26"/>
      <c r="O2" s="26"/>
      <c r="P2" s="26"/>
      <c r="Q2" s="26"/>
      <c r="R2" s="26"/>
      <c r="S2" s="26"/>
      <c r="T2" s="27"/>
      <c r="U2" s="31" t="s">
        <v>315</v>
      </c>
      <c r="V2" s="26"/>
      <c r="W2" s="26"/>
      <c r="X2" s="26"/>
      <c r="Y2" s="26"/>
      <c r="Z2" s="26"/>
      <c r="AA2" s="26"/>
      <c r="AB2" s="26"/>
      <c r="AC2" s="26"/>
      <c r="AD2" s="26"/>
      <c r="AE2" s="26"/>
      <c r="AF2" s="31" t="s">
        <v>117</v>
      </c>
      <c r="AG2" s="26"/>
      <c r="AH2" s="26"/>
      <c r="AI2" s="26"/>
      <c r="AJ2" s="26"/>
      <c r="AK2" s="26"/>
      <c r="AL2" s="26"/>
      <c r="AM2" s="26"/>
      <c r="AN2" s="26"/>
      <c r="AO2" s="26"/>
      <c r="AP2" s="27"/>
      <c r="AQ2" s="23" t="s">
        <v>118</v>
      </c>
      <c r="AR2" s="24"/>
      <c r="AS2" s="24"/>
      <c r="AT2" s="24"/>
      <c r="AU2" s="24"/>
      <c r="AV2" s="24"/>
      <c r="AW2" s="24"/>
      <c r="AX2" s="24"/>
      <c r="AY2" s="24"/>
      <c r="AZ2" s="24"/>
      <c r="BA2" s="25"/>
    </row>
    <row r="3" spans="2:53" s="7" customFormat="1" x14ac:dyDescent="0.2">
      <c r="B3" s="9" t="s">
        <v>44</v>
      </c>
      <c r="C3" s="14" t="s">
        <v>39</v>
      </c>
      <c r="D3" s="5" t="s">
        <v>40</v>
      </c>
      <c r="E3" s="5" t="s">
        <v>108</v>
      </c>
      <c r="F3" s="5" t="s">
        <v>41</v>
      </c>
      <c r="G3" s="5" t="s">
        <v>42</v>
      </c>
      <c r="H3" s="5" t="s">
        <v>43</v>
      </c>
      <c r="I3" s="166" t="s">
        <v>114</v>
      </c>
      <c r="J3" s="33" t="s">
        <v>327</v>
      </c>
      <c r="K3" s="34" t="s">
        <v>328</v>
      </c>
      <c r="L3" s="34" t="s">
        <v>329</v>
      </c>
      <c r="M3" s="34" t="s">
        <v>330</v>
      </c>
      <c r="N3" s="34" t="s">
        <v>331</v>
      </c>
      <c r="O3" s="34" t="s">
        <v>332</v>
      </c>
      <c r="P3" s="34" t="s">
        <v>333</v>
      </c>
      <c r="Q3" s="34" t="s">
        <v>334</v>
      </c>
      <c r="R3" s="34" t="s">
        <v>335</v>
      </c>
      <c r="S3" s="34" t="s">
        <v>336</v>
      </c>
      <c r="T3" s="35" t="s">
        <v>337</v>
      </c>
      <c r="U3" s="33" t="s">
        <v>316</v>
      </c>
      <c r="V3" s="34" t="s">
        <v>317</v>
      </c>
      <c r="W3" s="34" t="s">
        <v>318</v>
      </c>
      <c r="X3" s="34" t="s">
        <v>319</v>
      </c>
      <c r="Y3" s="34" t="s">
        <v>320</v>
      </c>
      <c r="Z3" s="34" t="s">
        <v>321</v>
      </c>
      <c r="AA3" s="34" t="s">
        <v>322</v>
      </c>
      <c r="AB3" s="34" t="s">
        <v>323</v>
      </c>
      <c r="AC3" s="34" t="s">
        <v>324</v>
      </c>
      <c r="AD3" s="34" t="s">
        <v>325</v>
      </c>
      <c r="AE3" s="35" t="s">
        <v>326</v>
      </c>
      <c r="AF3" s="19" t="s">
        <v>341</v>
      </c>
      <c r="AG3" s="18" t="s">
        <v>342</v>
      </c>
      <c r="AH3" s="18" t="s">
        <v>343</v>
      </c>
      <c r="AI3" s="18" t="s">
        <v>344</v>
      </c>
      <c r="AJ3" s="18" t="s">
        <v>345</v>
      </c>
      <c r="AK3" s="18" t="s">
        <v>346</v>
      </c>
      <c r="AL3" s="18" t="s">
        <v>347</v>
      </c>
      <c r="AM3" s="18" t="s">
        <v>348</v>
      </c>
      <c r="AN3" s="18" t="s">
        <v>349</v>
      </c>
      <c r="AO3" s="18" t="s">
        <v>350</v>
      </c>
      <c r="AP3" s="20" t="s">
        <v>351</v>
      </c>
      <c r="AQ3" s="19" t="s">
        <v>352</v>
      </c>
      <c r="AR3" s="18" t="s">
        <v>353</v>
      </c>
      <c r="AS3" s="18" t="s">
        <v>354</v>
      </c>
      <c r="AT3" s="18" t="s">
        <v>355</v>
      </c>
      <c r="AU3" s="18" t="s">
        <v>356</v>
      </c>
      <c r="AV3" s="18" t="s">
        <v>357</v>
      </c>
      <c r="AW3" s="18" t="s">
        <v>358</v>
      </c>
      <c r="AX3" s="18" t="s">
        <v>359</v>
      </c>
      <c r="AY3" s="18" t="s">
        <v>360</v>
      </c>
      <c r="AZ3" s="18" t="s">
        <v>361</v>
      </c>
      <c r="BA3" s="20" t="s">
        <v>362</v>
      </c>
    </row>
    <row r="4" spans="2:53" x14ac:dyDescent="0.2">
      <c r="B4" s="4">
        <f>laps_times[[#This Row],[poř]]</f>
        <v>1</v>
      </c>
      <c r="C4" s="1">
        <f>laps_times[[#This Row],[s.č.]]</f>
        <v>111</v>
      </c>
      <c r="D4" s="1" t="str">
        <f>laps_times[[#This Row],[jméno]]</f>
        <v>Brunner Radek</v>
      </c>
      <c r="E4" s="2">
        <f>laps_times[[#This Row],[roč]]</f>
        <v>1974</v>
      </c>
      <c r="F4" s="2" t="str">
        <f>laps_times[[#This Row],[kat]]</f>
        <v>M40</v>
      </c>
      <c r="G4" s="2">
        <f>laps_times[[#This Row],[poř_kat]]</f>
        <v>1</v>
      </c>
      <c r="H4" s="1" t="str">
        <f>IF(ISBLANK(laps_times[[#This Row],[klub]]),"-",laps_times[[#This Row],[klub]])</f>
        <v>SK Babice</v>
      </c>
      <c r="I4" s="166">
        <f>laps_times[[#This Row],[celk. čas]]</f>
        <v>0.11402083333333334</v>
      </c>
      <c r="J4" s="28">
        <f>SUM(laps_times[[#This Row],[1]:[6]])</f>
        <v>1.0997685185185183E-2</v>
      </c>
      <c r="K4" s="29">
        <f>SUM(laps_times[[#This Row],[7]:[12]])</f>
        <v>1.0543981481481482E-2</v>
      </c>
      <c r="L4" s="29">
        <f>SUM(laps_times[[#This Row],[13]:[18]])</f>
        <v>1.0475694444444444E-2</v>
      </c>
      <c r="M4" s="29">
        <f>SUM(laps_times[[#This Row],[19]:[24]])</f>
        <v>1.0427083333333333E-2</v>
      </c>
      <c r="N4" s="29">
        <f>SUM(laps_times[[#This Row],[25]:[30]])</f>
        <v>1.046412037037037E-2</v>
      </c>
      <c r="O4" s="29">
        <f>SUM(laps_times[[#This Row],[31]:[36]])</f>
        <v>1.0523148148148148E-2</v>
      </c>
      <c r="P4" s="29">
        <f>SUM(laps_times[[#This Row],[37]:[42]])</f>
        <v>1.0469907407407407E-2</v>
      </c>
      <c r="Q4" s="29">
        <f>SUM(laps_times[[#This Row],[43]:[48]])</f>
        <v>1.0599537037037036E-2</v>
      </c>
      <c r="R4" s="29">
        <f>SUM(laps_times[[#This Row],[49]:[54]])</f>
        <v>1.0717592592592593E-2</v>
      </c>
      <c r="S4" s="29">
        <f>SUM(laps_times[[#This Row],[55]:[60]])</f>
        <v>1.1019675925925926E-2</v>
      </c>
      <c r="T4" s="30">
        <f>SUM(laps_times[[#This Row],[61]:[64]])</f>
        <v>7.782407407407408E-3</v>
      </c>
      <c r="U4" s="44">
        <f>IF(km4_splits_ranks[[#This Row],[1 - 6]]="DNF","DNF",RANK(km4_splits_ranks[[#This Row],[1 - 6]],km4_splits_ranks[1 - 6],1))</f>
        <v>1</v>
      </c>
      <c r="V4" s="45">
        <f>IF(km4_splits_ranks[[#This Row],[7 - 12]]="DNF","DNF",RANK(km4_splits_ranks[[#This Row],[7 - 12]],km4_splits_ranks[7 - 12],1))</f>
        <v>1</v>
      </c>
      <c r="W4" s="45">
        <f>IF(km4_splits_ranks[[#This Row],[13 - 18]]="DNF","DNF",RANK(km4_splits_ranks[[#This Row],[13 - 18]],km4_splits_ranks[13 - 18],1))</f>
        <v>1</v>
      </c>
      <c r="X4" s="45">
        <f>IF(km4_splits_ranks[[#This Row],[19 - 24]]="DNF","DNF",RANK(km4_splits_ranks[[#This Row],[19 - 24]],km4_splits_ranks[19 - 24],1))</f>
        <v>1</v>
      </c>
      <c r="Y4" s="45">
        <f>IF(km4_splits_ranks[[#This Row],[25 - 30]]="DNF","DNF",RANK(km4_splits_ranks[[#This Row],[25 - 30]],km4_splits_ranks[25 - 30],1))</f>
        <v>1</v>
      </c>
      <c r="Z4" s="45">
        <f>IF(km4_splits_ranks[[#This Row],[31 - 36]]="DNF","DNF",RANK(km4_splits_ranks[[#This Row],[31 - 36]],km4_splits_ranks[31 - 36],1))</f>
        <v>2</v>
      </c>
      <c r="AA4" s="45">
        <f>IF(km4_splits_ranks[[#This Row],[37 - 42]]="DNF","DNF",RANK(km4_splits_ranks[[#This Row],[37 - 42]],km4_splits_ranks[37 - 42],1))</f>
        <v>1</v>
      </c>
      <c r="AB4" s="45">
        <f>IF(km4_splits_ranks[[#This Row],[43 - 48]]="DNF","DNF",RANK(km4_splits_ranks[[#This Row],[43 - 48]],km4_splits_ranks[43 - 48],1))</f>
        <v>1</v>
      </c>
      <c r="AC4" s="45">
        <f>IF(km4_splits_ranks[[#This Row],[49 - 54]]="DNF","DNF",RANK(km4_splits_ranks[[#This Row],[49 - 54]],km4_splits_ranks[49 - 54],1))</f>
        <v>1</v>
      </c>
      <c r="AD4" s="45">
        <f>IF(km4_splits_ranks[[#This Row],[55 - 60]]="DNF","DNF",RANK(km4_splits_ranks[[#This Row],[55 - 60]],km4_splits_ranks[55 - 60],1))</f>
        <v>2</v>
      </c>
      <c r="AE4" s="46">
        <f>IF(km4_splits_ranks[[#This Row],[61 - 64]]="DNF","DNF",RANK(km4_splits_ranks[[#This Row],[61 - 64]],km4_splits_ranks[61 - 64],1))</f>
        <v>4</v>
      </c>
      <c r="AF4" s="21">
        <f>km4_splits_ranks[[#This Row],[1 - 6]]</f>
        <v>1.0997685185185183E-2</v>
      </c>
      <c r="AG4" s="17">
        <f>IF(km4_splits_ranks[[#This Row],[7 - 12]]="DNF","DNF",km4_splits_ranks[[#This Row],[6 okr]]+km4_splits_ranks[[#This Row],[7 - 12]])</f>
        <v>2.1541666666666667E-2</v>
      </c>
      <c r="AH4" s="17">
        <f>IF(km4_splits_ranks[[#This Row],[13 - 18]]="DNF","DNF",km4_splits_ranks[[#This Row],[12 okr]]+km4_splits_ranks[[#This Row],[13 - 18]])</f>
        <v>3.2017361111111114E-2</v>
      </c>
      <c r="AI4" s="17">
        <f>IF(km4_splits_ranks[[#This Row],[19 - 24]]="DNF","DNF",km4_splits_ranks[[#This Row],[18 okr]]+km4_splits_ranks[[#This Row],[19 - 24]])</f>
        <v>4.2444444444444451E-2</v>
      </c>
      <c r="AJ4" s="17">
        <f>IF(km4_splits_ranks[[#This Row],[25 - 30]]="DNF","DNF",km4_splits_ranks[[#This Row],[24 okr]]+km4_splits_ranks[[#This Row],[25 - 30]])</f>
        <v>5.2908564814814818E-2</v>
      </c>
      <c r="AK4" s="17">
        <f>IF(km4_splits_ranks[[#This Row],[31 - 36]]="DNF","DNF",km4_splits_ranks[[#This Row],[30 okr]]+km4_splits_ranks[[#This Row],[31 - 36]])</f>
        <v>6.3431712962962961E-2</v>
      </c>
      <c r="AL4" s="17">
        <f>IF(km4_splits_ranks[[#This Row],[37 - 42]]="DNF","DNF",km4_splits_ranks[[#This Row],[36 okr]]+km4_splits_ranks[[#This Row],[37 - 42]])</f>
        <v>7.3901620370370374E-2</v>
      </c>
      <c r="AM4" s="17">
        <f>IF(km4_splits_ranks[[#This Row],[43 - 48]]="DNF","DNF",km4_splits_ranks[[#This Row],[42 okr]]+km4_splits_ranks[[#This Row],[43 - 48]])</f>
        <v>8.4501157407407407E-2</v>
      </c>
      <c r="AN4" s="17">
        <f>IF(km4_splits_ranks[[#This Row],[49 - 54]]="DNF","DNF",km4_splits_ranks[[#This Row],[48 okr]]+km4_splits_ranks[[#This Row],[49 - 54]])</f>
        <v>9.5218750000000005E-2</v>
      </c>
      <c r="AO4" s="17">
        <f>IF(km4_splits_ranks[[#This Row],[55 - 60]]="DNF","DNF",km4_splits_ranks[[#This Row],[54 okr]]+km4_splits_ranks[[#This Row],[55 - 60]])</f>
        <v>0.10623842592592593</v>
      </c>
      <c r="AP4" s="22">
        <f>IF(km4_splits_ranks[[#This Row],[61 - 64]]="DNF","DNF",km4_splits_ranks[[#This Row],[60 okr]]+km4_splits_ranks[[#This Row],[61 - 64]])</f>
        <v>0.11402083333333334</v>
      </c>
      <c r="AQ4" s="47">
        <f>IF(km4_splits_ranks[[#This Row],[6 okr]]="DNF","DNF",RANK(km4_splits_ranks[[#This Row],[6 okr]],km4_splits_ranks[6 okr],1))</f>
        <v>1</v>
      </c>
      <c r="AR4" s="48">
        <f>IF(km4_splits_ranks[[#This Row],[12 okr]]="DNF","DNF",RANK(km4_splits_ranks[[#This Row],[12 okr]],km4_splits_ranks[12 okr],1))</f>
        <v>1</v>
      </c>
      <c r="AS4" s="48">
        <f>IF(km4_splits_ranks[[#This Row],[18 okr]]="DNF","DNF",RANK(km4_splits_ranks[[#This Row],[18 okr]],km4_splits_ranks[18 okr],1))</f>
        <v>1</v>
      </c>
      <c r="AT4" s="48">
        <f>IF(km4_splits_ranks[[#This Row],[24 okr]]="DNF","DNF",RANK(km4_splits_ranks[[#This Row],[24 okr]],km4_splits_ranks[24 okr],1))</f>
        <v>1</v>
      </c>
      <c r="AU4" s="48">
        <f>IF(km4_splits_ranks[[#This Row],[30 okr]]="DNF","DNF",RANK(km4_splits_ranks[[#This Row],[30 okr]],km4_splits_ranks[30 okr],1))</f>
        <v>1</v>
      </c>
      <c r="AV4" s="48">
        <f>IF(km4_splits_ranks[[#This Row],[36 okr]]="DNF","DNF",RANK(km4_splits_ranks[[#This Row],[36 okr]],km4_splits_ranks[36 okr],1))</f>
        <v>1</v>
      </c>
      <c r="AW4" s="48">
        <f>IF(km4_splits_ranks[[#This Row],[42 okr]]="DNF","DNF",RANK(km4_splits_ranks[[#This Row],[42 okr]],km4_splits_ranks[42 okr],1))</f>
        <v>1</v>
      </c>
      <c r="AX4" s="48">
        <f>IF(km4_splits_ranks[[#This Row],[48 okr]]="DNF","DNF",RANK(km4_splits_ranks[[#This Row],[48 okr]],km4_splits_ranks[48 okr],1))</f>
        <v>1</v>
      </c>
      <c r="AY4" s="48">
        <f>IF(km4_splits_ranks[[#This Row],[54 okr]]="DNF","DNF",RANK(km4_splits_ranks[[#This Row],[54 okr]],km4_splits_ranks[54 okr],1))</f>
        <v>1</v>
      </c>
      <c r="AZ4" s="48">
        <f>IF(km4_splits_ranks[[#This Row],[60 okr]]="DNF","DNF",RANK(km4_splits_ranks[[#This Row],[60 okr]],km4_splits_ranks[60 okr],1))</f>
        <v>1</v>
      </c>
      <c r="BA4" s="48">
        <f>IF(km4_splits_ranks[[#This Row],[64 okr]]="DNF","DNF",RANK(km4_splits_ranks[[#This Row],[64 okr]],km4_splits_ranks[64 okr],1))</f>
        <v>1</v>
      </c>
    </row>
    <row r="5" spans="2:53" x14ac:dyDescent="0.2">
      <c r="B5" s="4">
        <f>laps_times[[#This Row],[poř]]</f>
        <v>2</v>
      </c>
      <c r="C5" s="1">
        <f>laps_times[[#This Row],[s.č.]]</f>
        <v>1</v>
      </c>
      <c r="D5" s="1" t="str">
        <f>laps_times[[#This Row],[jméno]]</f>
        <v>Orálek Daniel</v>
      </c>
      <c r="E5" s="2">
        <f>laps_times[[#This Row],[roč]]</f>
        <v>1970</v>
      </c>
      <c r="F5" s="2" t="str">
        <f>laps_times[[#This Row],[kat]]</f>
        <v>M40</v>
      </c>
      <c r="G5" s="2">
        <f>laps_times[[#This Row],[poř_kat]]</f>
        <v>2</v>
      </c>
      <c r="H5" s="1" t="str">
        <f>IF(ISBLANK(laps_times[[#This Row],[klub]]),"-",laps_times[[#This Row],[klub]])</f>
        <v>AC Mor. Slávia/Adidas Boost</v>
      </c>
      <c r="I5" s="166">
        <f>laps_times[[#This Row],[celk. čas]]</f>
        <v>0.11511342592592592</v>
      </c>
      <c r="J5" s="28">
        <f>SUM(laps_times[[#This Row],[1]:[6]])</f>
        <v>1.1462962962962963E-2</v>
      </c>
      <c r="K5" s="29">
        <f>SUM(laps_times[[#This Row],[7]:[12]])</f>
        <v>1.067824074074074E-2</v>
      </c>
      <c r="L5" s="29">
        <f>SUM(laps_times[[#This Row],[13]:[18]])</f>
        <v>1.0671296296296297E-2</v>
      </c>
      <c r="M5" s="29">
        <f>SUM(laps_times[[#This Row],[19]:[24]])</f>
        <v>1.0697916666666666E-2</v>
      </c>
      <c r="N5" s="29">
        <f>SUM(laps_times[[#This Row],[25]:[30]])</f>
        <v>1.0560185185185186E-2</v>
      </c>
      <c r="O5" s="29">
        <f>SUM(laps_times[[#This Row],[31]:[36]])</f>
        <v>1.0520833333333333E-2</v>
      </c>
      <c r="P5" s="29">
        <f>SUM(laps_times[[#This Row],[37]:[42]])</f>
        <v>1.066550925925926E-2</v>
      </c>
      <c r="Q5" s="29">
        <f>SUM(laps_times[[#This Row],[43]:[48]])</f>
        <v>1.0736111111111111E-2</v>
      </c>
      <c r="R5" s="29">
        <f>SUM(laps_times[[#This Row],[49]:[54]])</f>
        <v>1.075925925925926E-2</v>
      </c>
      <c r="S5" s="29">
        <f>SUM(laps_times[[#This Row],[55]:[60]])</f>
        <v>1.0976851851851852E-2</v>
      </c>
      <c r="T5" s="30">
        <f>SUM(laps_times[[#This Row],[61]:[64]])</f>
        <v>7.3842592592592597E-3</v>
      </c>
      <c r="U5" s="44">
        <f>IF(km4_splits_ranks[[#This Row],[1 - 6]]="DNF","DNF",RANK(km4_splits_ranks[[#This Row],[1 - 6]],km4_splits_ranks[1 - 6],1))</f>
        <v>4</v>
      </c>
      <c r="V5" s="45">
        <f>IF(km4_splits_ranks[[#This Row],[7 - 12]]="DNF","DNF",RANK(km4_splits_ranks[[#This Row],[7 - 12]],km4_splits_ranks[7 - 12],1))</f>
        <v>2</v>
      </c>
      <c r="W5" s="45">
        <f>IF(km4_splits_ranks[[#This Row],[13 - 18]]="DNF","DNF",RANK(km4_splits_ranks[[#This Row],[13 - 18]],km4_splits_ranks[13 - 18],1))</f>
        <v>2</v>
      </c>
      <c r="X5" s="45">
        <f>IF(km4_splits_ranks[[#This Row],[19 - 24]]="DNF","DNF",RANK(km4_splits_ranks[[#This Row],[19 - 24]],km4_splits_ranks[19 - 24],1))</f>
        <v>2</v>
      </c>
      <c r="Y5" s="45">
        <f>IF(km4_splits_ranks[[#This Row],[25 - 30]]="DNF","DNF",RANK(km4_splits_ranks[[#This Row],[25 - 30]],km4_splits_ranks[25 - 30],1))</f>
        <v>2</v>
      </c>
      <c r="Z5" s="45">
        <f>IF(km4_splits_ranks[[#This Row],[31 - 36]]="DNF","DNF",RANK(km4_splits_ranks[[#This Row],[31 - 36]],km4_splits_ranks[31 - 36],1))</f>
        <v>1</v>
      </c>
      <c r="AA5" s="45">
        <f>IF(km4_splits_ranks[[#This Row],[37 - 42]]="DNF","DNF",RANK(km4_splits_ranks[[#This Row],[37 - 42]],km4_splits_ranks[37 - 42],1))</f>
        <v>2</v>
      </c>
      <c r="AB5" s="45">
        <f>IF(km4_splits_ranks[[#This Row],[43 - 48]]="DNF","DNF",RANK(km4_splits_ranks[[#This Row],[43 - 48]],km4_splits_ranks[43 - 48],1))</f>
        <v>2</v>
      </c>
      <c r="AC5" s="45">
        <f>IF(km4_splits_ranks[[#This Row],[49 - 54]]="DNF","DNF",RANK(km4_splits_ranks[[#This Row],[49 - 54]],km4_splits_ranks[49 - 54],1))</f>
        <v>2</v>
      </c>
      <c r="AD5" s="45">
        <f>IF(km4_splits_ranks[[#This Row],[55 - 60]]="DNF","DNF",RANK(km4_splits_ranks[[#This Row],[55 - 60]],km4_splits_ranks[55 - 60],1))</f>
        <v>1</v>
      </c>
      <c r="AE5" s="46">
        <f>IF(km4_splits_ranks[[#This Row],[61 - 64]]="DNF","DNF",RANK(km4_splits_ranks[[#This Row],[61 - 64]],km4_splits_ranks[61 - 64],1))</f>
        <v>2</v>
      </c>
      <c r="AF5" s="21">
        <f>km4_splits_ranks[[#This Row],[1 - 6]]</f>
        <v>1.1462962962962963E-2</v>
      </c>
      <c r="AG5" s="17">
        <f>IF(km4_splits_ranks[[#This Row],[7 - 12]]="DNF","DNF",km4_splits_ranks[[#This Row],[6 okr]]+km4_splits_ranks[[#This Row],[7 - 12]])</f>
        <v>2.2141203703703705E-2</v>
      </c>
      <c r="AH5" s="17">
        <f>IF(km4_splits_ranks[[#This Row],[13 - 18]]="DNF","DNF",km4_splits_ranks[[#This Row],[12 okr]]+km4_splits_ranks[[#This Row],[13 - 18]])</f>
        <v>3.2812500000000001E-2</v>
      </c>
      <c r="AI5" s="17">
        <f>IF(km4_splits_ranks[[#This Row],[19 - 24]]="DNF","DNF",km4_splits_ranks[[#This Row],[18 okr]]+km4_splits_ranks[[#This Row],[19 - 24]])</f>
        <v>4.3510416666666669E-2</v>
      </c>
      <c r="AJ5" s="17">
        <f>IF(km4_splits_ranks[[#This Row],[25 - 30]]="DNF","DNF",km4_splits_ranks[[#This Row],[24 okr]]+km4_splits_ranks[[#This Row],[25 - 30]])</f>
        <v>5.4070601851851856E-2</v>
      </c>
      <c r="AK5" s="17">
        <f>IF(km4_splits_ranks[[#This Row],[31 - 36]]="DNF","DNF",km4_splits_ranks[[#This Row],[30 okr]]+km4_splits_ranks[[#This Row],[31 - 36]])</f>
        <v>6.4591435185185189E-2</v>
      </c>
      <c r="AL5" s="17">
        <f>IF(km4_splits_ranks[[#This Row],[37 - 42]]="DNF","DNF",km4_splits_ranks[[#This Row],[36 okr]]+km4_splits_ranks[[#This Row],[37 - 42]])</f>
        <v>7.5256944444444446E-2</v>
      </c>
      <c r="AM5" s="17">
        <f>IF(km4_splits_ranks[[#This Row],[43 - 48]]="DNF","DNF",km4_splits_ranks[[#This Row],[42 okr]]+km4_splits_ranks[[#This Row],[43 - 48]])</f>
        <v>8.5993055555555559E-2</v>
      </c>
      <c r="AN5" s="17">
        <f>IF(km4_splits_ranks[[#This Row],[49 - 54]]="DNF","DNF",km4_splits_ranks[[#This Row],[48 okr]]+km4_splits_ranks[[#This Row],[49 - 54]])</f>
        <v>9.6752314814814819E-2</v>
      </c>
      <c r="AO5" s="17">
        <f>IF(km4_splits_ranks[[#This Row],[55 - 60]]="DNF","DNF",km4_splits_ranks[[#This Row],[54 okr]]+km4_splits_ranks[[#This Row],[55 - 60]])</f>
        <v>0.10772916666666667</v>
      </c>
      <c r="AP5" s="22">
        <f>IF(km4_splits_ranks[[#This Row],[61 - 64]]="DNF","DNF",km4_splits_ranks[[#This Row],[60 okr]]+km4_splits_ranks[[#This Row],[61 - 64]])</f>
        <v>0.11511342592592592</v>
      </c>
      <c r="AQ5" s="47">
        <f>IF(km4_splits_ranks[[#This Row],[6 okr]]="DNF","DNF",RANK(km4_splits_ranks[[#This Row],[6 okr]],km4_splits_ranks[6 okr],1))</f>
        <v>4</v>
      </c>
      <c r="AR5" s="48">
        <f>IF(km4_splits_ranks[[#This Row],[12 okr]]="DNF","DNF",RANK(km4_splits_ranks[[#This Row],[12 okr]],km4_splits_ranks[12 okr],1))</f>
        <v>3</v>
      </c>
      <c r="AS5" s="48">
        <f>IF(km4_splits_ranks[[#This Row],[18 okr]]="DNF","DNF",RANK(km4_splits_ranks[[#This Row],[18 okr]],km4_splits_ranks[18 okr],1))</f>
        <v>2</v>
      </c>
      <c r="AT5" s="48">
        <f>IF(km4_splits_ranks[[#This Row],[24 okr]]="DNF","DNF",RANK(km4_splits_ranks[[#This Row],[24 okr]],km4_splits_ranks[24 okr],1))</f>
        <v>2</v>
      </c>
      <c r="AU5" s="48">
        <f>IF(km4_splits_ranks[[#This Row],[30 okr]]="DNF","DNF",RANK(km4_splits_ranks[[#This Row],[30 okr]],km4_splits_ranks[30 okr],1))</f>
        <v>2</v>
      </c>
      <c r="AV5" s="48">
        <f>IF(km4_splits_ranks[[#This Row],[36 okr]]="DNF","DNF",RANK(km4_splits_ranks[[#This Row],[36 okr]],km4_splits_ranks[36 okr],1))</f>
        <v>2</v>
      </c>
      <c r="AW5" s="48">
        <f>IF(km4_splits_ranks[[#This Row],[42 okr]]="DNF","DNF",RANK(km4_splits_ranks[[#This Row],[42 okr]],km4_splits_ranks[42 okr],1))</f>
        <v>2</v>
      </c>
      <c r="AX5" s="48">
        <f>IF(km4_splits_ranks[[#This Row],[48 okr]]="DNF","DNF",RANK(km4_splits_ranks[[#This Row],[48 okr]],km4_splits_ranks[48 okr],1))</f>
        <v>2</v>
      </c>
      <c r="AY5" s="48">
        <f>IF(km4_splits_ranks[[#This Row],[54 okr]]="DNF","DNF",RANK(km4_splits_ranks[[#This Row],[54 okr]],km4_splits_ranks[54 okr],1))</f>
        <v>2</v>
      </c>
      <c r="AZ5" s="48">
        <f>IF(km4_splits_ranks[[#This Row],[60 okr]]="DNF","DNF",RANK(km4_splits_ranks[[#This Row],[60 okr]],km4_splits_ranks[60 okr],1))</f>
        <v>2</v>
      </c>
      <c r="BA5" s="48">
        <f>IF(km4_splits_ranks[[#This Row],[64 okr]]="DNF","DNF",RANK(km4_splits_ranks[[#This Row],[64 okr]],km4_splits_ranks[64 okr],1))</f>
        <v>2</v>
      </c>
    </row>
    <row r="6" spans="2:53" x14ac:dyDescent="0.2">
      <c r="B6" s="4">
        <f>laps_times[[#This Row],[poř]]</f>
        <v>3</v>
      </c>
      <c r="C6" s="1">
        <f>laps_times[[#This Row],[s.č.]]</f>
        <v>90</v>
      </c>
      <c r="D6" s="1" t="str">
        <f>laps_times[[#This Row],[jméno]]</f>
        <v>Pirkl Pavel</v>
      </c>
      <c r="E6" s="2">
        <f>laps_times[[#This Row],[roč]]</f>
        <v>1979</v>
      </c>
      <c r="F6" s="2" t="str">
        <f>laps_times[[#This Row],[kat]]</f>
        <v>M30</v>
      </c>
      <c r="G6" s="2">
        <f>laps_times[[#This Row],[poř_kat]]</f>
        <v>1</v>
      </c>
      <c r="H6" s="1" t="str">
        <f>IF(ISBLANK(laps_times[[#This Row],[klub]]),"-",laps_times[[#This Row],[klub]])</f>
        <v>Liberec</v>
      </c>
      <c r="I6" s="166">
        <f>laps_times[[#This Row],[celk. čas]]</f>
        <v>0.11814467592592592</v>
      </c>
      <c r="J6" s="28">
        <f>SUM(laps_times[[#This Row],[1]:[6]])</f>
        <v>1.1630787037037037E-2</v>
      </c>
      <c r="K6" s="29">
        <f>SUM(laps_times[[#This Row],[7]:[12]])</f>
        <v>1.1010416666666665E-2</v>
      </c>
      <c r="L6" s="29">
        <f>SUM(laps_times[[#This Row],[13]:[18]])</f>
        <v>1.0900462962962962E-2</v>
      </c>
      <c r="M6" s="29">
        <f>SUM(laps_times[[#This Row],[19]:[24]])</f>
        <v>1.0893518518518519E-2</v>
      </c>
      <c r="N6" s="29">
        <f>SUM(laps_times[[#This Row],[25]:[30]])</f>
        <v>1.0942129629629632E-2</v>
      </c>
      <c r="O6" s="29">
        <f>SUM(laps_times[[#This Row],[31]:[36]])</f>
        <v>1.1074074074074075E-2</v>
      </c>
      <c r="P6" s="29">
        <f>SUM(laps_times[[#This Row],[37]:[42]])</f>
        <v>1.0855324074074075E-2</v>
      </c>
      <c r="Q6" s="29">
        <f>SUM(laps_times[[#This Row],[43]:[48]])</f>
        <v>1.111574074074074E-2</v>
      </c>
      <c r="R6" s="29">
        <f>SUM(laps_times[[#This Row],[49]:[54]])</f>
        <v>1.1274305555555555E-2</v>
      </c>
      <c r="S6" s="29">
        <f>SUM(laps_times[[#This Row],[55]:[60]])</f>
        <v>1.1137731481481483E-2</v>
      </c>
      <c r="T6" s="30">
        <f>SUM(laps_times[[#This Row],[61]:[64]])</f>
        <v>7.3101851851851852E-3</v>
      </c>
      <c r="U6" s="44">
        <f>IF(km4_splits_ranks[[#This Row],[1 - 6]]="DNF","DNF",RANK(km4_splits_ranks[[#This Row],[1 - 6]],km4_splits_ranks[1 - 6],1))</f>
        <v>10</v>
      </c>
      <c r="V6" s="45">
        <f>IF(km4_splits_ranks[[#This Row],[7 - 12]]="DNF","DNF",RANK(km4_splits_ranks[[#This Row],[7 - 12]],km4_splits_ranks[7 - 12],1))</f>
        <v>7</v>
      </c>
      <c r="W6" s="45">
        <f>IF(km4_splits_ranks[[#This Row],[13 - 18]]="DNF","DNF",RANK(km4_splits_ranks[[#This Row],[13 - 18]],km4_splits_ranks[13 - 18],1))</f>
        <v>4</v>
      </c>
      <c r="X6" s="45">
        <f>IF(km4_splits_ranks[[#This Row],[19 - 24]]="DNF","DNF",RANK(km4_splits_ranks[[#This Row],[19 - 24]],km4_splits_ranks[19 - 24],1))</f>
        <v>4</v>
      </c>
      <c r="Y6" s="45">
        <f>IF(km4_splits_ranks[[#This Row],[25 - 30]]="DNF","DNF",RANK(km4_splits_ranks[[#This Row],[25 - 30]],km4_splits_ranks[25 - 30],1))</f>
        <v>3</v>
      </c>
      <c r="Z6" s="45">
        <f>IF(km4_splits_ranks[[#This Row],[31 - 36]]="DNF","DNF",RANK(km4_splits_ranks[[#This Row],[31 - 36]],km4_splits_ranks[31 - 36],1))</f>
        <v>4</v>
      </c>
      <c r="AA6" s="45">
        <f>IF(km4_splits_ranks[[#This Row],[37 - 42]]="DNF","DNF",RANK(km4_splits_ranks[[#This Row],[37 - 42]],km4_splits_ranks[37 - 42],1))</f>
        <v>3</v>
      </c>
      <c r="AB6" s="45">
        <f>IF(km4_splits_ranks[[#This Row],[43 - 48]]="DNF","DNF",RANK(km4_splits_ranks[[#This Row],[43 - 48]],km4_splits_ranks[43 - 48],1))</f>
        <v>3</v>
      </c>
      <c r="AC6" s="45">
        <f>IF(km4_splits_ranks[[#This Row],[49 - 54]]="DNF","DNF",RANK(km4_splits_ranks[[#This Row],[49 - 54]],km4_splits_ranks[49 - 54],1))</f>
        <v>3</v>
      </c>
      <c r="AD6" s="45">
        <f>IF(km4_splits_ranks[[#This Row],[55 - 60]]="DNF","DNF",RANK(km4_splits_ranks[[#This Row],[55 - 60]],km4_splits_ranks[55 - 60],1))</f>
        <v>3</v>
      </c>
      <c r="AE6" s="46">
        <f>IF(km4_splits_ranks[[#This Row],[61 - 64]]="DNF","DNF",RANK(km4_splits_ranks[[#This Row],[61 - 64]],km4_splits_ranks[61 - 64],1))</f>
        <v>1</v>
      </c>
      <c r="AF6" s="21">
        <f>km4_splits_ranks[[#This Row],[1 - 6]]</f>
        <v>1.1630787037037037E-2</v>
      </c>
      <c r="AG6" s="17">
        <f>IF(km4_splits_ranks[[#This Row],[7 - 12]]="DNF","DNF",km4_splits_ranks[[#This Row],[6 okr]]+km4_splits_ranks[[#This Row],[7 - 12]])</f>
        <v>2.2641203703703702E-2</v>
      </c>
      <c r="AH6" s="17">
        <f>IF(km4_splits_ranks[[#This Row],[13 - 18]]="DNF","DNF",km4_splits_ranks[[#This Row],[12 okr]]+km4_splits_ranks[[#This Row],[13 - 18]])</f>
        <v>3.3541666666666664E-2</v>
      </c>
      <c r="AI6" s="17">
        <f>IF(km4_splits_ranks[[#This Row],[19 - 24]]="DNF","DNF",km4_splits_ranks[[#This Row],[18 okr]]+km4_splits_ranks[[#This Row],[19 - 24]])</f>
        <v>4.4435185185185182E-2</v>
      </c>
      <c r="AJ6" s="17">
        <f>IF(km4_splits_ranks[[#This Row],[25 - 30]]="DNF","DNF",km4_splits_ranks[[#This Row],[24 okr]]+km4_splits_ranks[[#This Row],[25 - 30]])</f>
        <v>5.537731481481481E-2</v>
      </c>
      <c r="AK6" s="17">
        <f>IF(km4_splits_ranks[[#This Row],[31 - 36]]="DNF","DNF",km4_splits_ranks[[#This Row],[30 okr]]+km4_splits_ranks[[#This Row],[31 - 36]])</f>
        <v>6.6451388888888879E-2</v>
      </c>
      <c r="AL6" s="17">
        <f>IF(km4_splits_ranks[[#This Row],[37 - 42]]="DNF","DNF",km4_splits_ranks[[#This Row],[36 okr]]+km4_splits_ranks[[#This Row],[37 - 42]])</f>
        <v>7.7306712962962959E-2</v>
      </c>
      <c r="AM6" s="17">
        <f>IF(km4_splits_ranks[[#This Row],[43 - 48]]="DNF","DNF",km4_splits_ranks[[#This Row],[42 okr]]+km4_splits_ranks[[#This Row],[43 - 48]])</f>
        <v>8.8422453703703704E-2</v>
      </c>
      <c r="AN6" s="17">
        <f>IF(km4_splits_ranks[[#This Row],[49 - 54]]="DNF","DNF",km4_splits_ranks[[#This Row],[48 okr]]+km4_splits_ranks[[#This Row],[49 - 54]])</f>
        <v>9.9696759259259263E-2</v>
      </c>
      <c r="AO6" s="17">
        <f>IF(km4_splits_ranks[[#This Row],[55 - 60]]="DNF","DNF",km4_splits_ranks[[#This Row],[54 okr]]+km4_splits_ranks[[#This Row],[55 - 60]])</f>
        <v>0.11083449074074074</v>
      </c>
      <c r="AP6" s="22">
        <f>IF(km4_splits_ranks[[#This Row],[61 - 64]]="DNF","DNF",km4_splits_ranks[[#This Row],[60 okr]]+km4_splits_ranks[[#This Row],[61 - 64]])</f>
        <v>0.11814467592592592</v>
      </c>
      <c r="AQ6" s="47">
        <f>IF(km4_splits_ranks[[#This Row],[6 okr]]="DNF","DNF",RANK(km4_splits_ranks[[#This Row],[6 okr]],km4_splits_ranks[6 okr],1))</f>
        <v>10</v>
      </c>
      <c r="AR6" s="48">
        <f>IF(km4_splits_ranks[[#This Row],[12 okr]]="DNF","DNF",RANK(km4_splits_ranks[[#This Row],[12 okr]],km4_splits_ranks[12 okr],1))</f>
        <v>8</v>
      </c>
      <c r="AS6" s="48">
        <f>IF(km4_splits_ranks[[#This Row],[18 okr]]="DNF","DNF",RANK(km4_splits_ranks[[#This Row],[18 okr]],km4_splits_ranks[18 okr],1))</f>
        <v>8</v>
      </c>
      <c r="AT6" s="48">
        <f>IF(km4_splits_ranks[[#This Row],[24 okr]]="DNF","DNF",RANK(km4_splits_ranks[[#This Row],[24 okr]],km4_splits_ranks[24 okr],1))</f>
        <v>5</v>
      </c>
      <c r="AU6" s="48">
        <f>IF(km4_splits_ranks[[#This Row],[30 okr]]="DNF","DNF",RANK(km4_splits_ranks[[#This Row],[30 okr]],km4_splits_ranks[30 okr],1))</f>
        <v>4</v>
      </c>
      <c r="AV6" s="48">
        <f>IF(km4_splits_ranks[[#This Row],[36 okr]]="DNF","DNF",RANK(km4_splits_ranks[[#This Row],[36 okr]],km4_splits_ranks[36 okr],1))</f>
        <v>4</v>
      </c>
      <c r="AW6" s="48">
        <f>IF(km4_splits_ranks[[#This Row],[42 okr]]="DNF","DNF",RANK(km4_splits_ranks[[#This Row],[42 okr]],km4_splits_ranks[42 okr],1))</f>
        <v>4</v>
      </c>
      <c r="AX6" s="48">
        <f>IF(km4_splits_ranks[[#This Row],[48 okr]]="DNF","DNF",RANK(km4_splits_ranks[[#This Row],[48 okr]],km4_splits_ranks[48 okr],1))</f>
        <v>3</v>
      </c>
      <c r="AY6" s="48">
        <f>IF(km4_splits_ranks[[#This Row],[54 okr]]="DNF","DNF",RANK(km4_splits_ranks[[#This Row],[54 okr]],km4_splits_ranks[54 okr],1))</f>
        <v>3</v>
      </c>
      <c r="AZ6" s="48">
        <f>IF(km4_splits_ranks[[#This Row],[60 okr]]="DNF","DNF",RANK(km4_splits_ranks[[#This Row],[60 okr]],km4_splits_ranks[60 okr],1))</f>
        <v>3</v>
      </c>
      <c r="BA6" s="48">
        <f>IF(km4_splits_ranks[[#This Row],[64 okr]]="DNF","DNF",RANK(km4_splits_ranks[[#This Row],[64 okr]],km4_splits_ranks[64 okr],1))</f>
        <v>3</v>
      </c>
    </row>
    <row r="7" spans="2:53" x14ac:dyDescent="0.2">
      <c r="B7" s="4">
        <f>laps_times[[#This Row],[poř]]</f>
        <v>4</v>
      </c>
      <c r="C7" s="1">
        <f>laps_times[[#This Row],[s.č.]]</f>
        <v>138</v>
      </c>
      <c r="D7" s="1" t="str">
        <f>laps_times[[#This Row],[jméno]]</f>
        <v>Vondrák Zbyněk</v>
      </c>
      <c r="E7" s="2">
        <f>laps_times[[#This Row],[roč]]</f>
        <v>1975</v>
      </c>
      <c r="F7" s="2" t="str">
        <f>laps_times[[#This Row],[kat]]</f>
        <v>M40</v>
      </c>
      <c r="G7" s="2">
        <f>laps_times[[#This Row],[poř_kat]]</f>
        <v>3</v>
      </c>
      <c r="H7" s="1" t="str">
        <f>IF(ISBLANK(laps_times[[#This Row],[klub]]),"-",laps_times[[#This Row],[klub]])</f>
        <v>Vinařství Vondrák Mělník</v>
      </c>
      <c r="I7" s="166">
        <f>laps_times[[#This Row],[celk. čas]]</f>
        <v>0.11917708333333334</v>
      </c>
      <c r="J7" s="28">
        <f>SUM(laps_times[[#This Row],[1]:[6]])</f>
        <v>1.1328703703703704E-2</v>
      </c>
      <c r="K7" s="29">
        <f>SUM(laps_times[[#This Row],[7]:[12]])</f>
        <v>1.0752314814814815E-2</v>
      </c>
      <c r="L7" s="29">
        <f>SUM(laps_times[[#This Row],[13]:[18]])</f>
        <v>1.0857638888888889E-2</v>
      </c>
      <c r="M7" s="29">
        <f>SUM(laps_times[[#This Row],[19]:[24]])</f>
        <v>1.0858796296296297E-2</v>
      </c>
      <c r="N7" s="29">
        <f>SUM(laps_times[[#This Row],[25]:[30]])</f>
        <v>1.1050925925925926E-2</v>
      </c>
      <c r="O7" s="29">
        <f>SUM(laps_times[[#This Row],[31]:[36]])</f>
        <v>1.1045138888888889E-2</v>
      </c>
      <c r="P7" s="29">
        <f>SUM(laps_times[[#This Row],[37]:[42]])</f>
        <v>1.1233796296296297E-2</v>
      </c>
      <c r="Q7" s="29">
        <f>SUM(laps_times[[#This Row],[43]:[48]])</f>
        <v>1.13125E-2</v>
      </c>
      <c r="R7" s="29">
        <f>SUM(laps_times[[#This Row],[49]:[54]])</f>
        <v>1.1604166666666667E-2</v>
      </c>
      <c r="S7" s="29">
        <f>SUM(laps_times[[#This Row],[55]:[60]])</f>
        <v>1.1402777777777779E-2</v>
      </c>
      <c r="T7" s="30">
        <f>SUM(laps_times[[#This Row],[61]:[64]])</f>
        <v>7.7303240740740735E-3</v>
      </c>
      <c r="U7" s="44">
        <f>IF(km4_splits_ranks[[#This Row],[1 - 6]]="DNF","DNF",RANK(km4_splits_ranks[[#This Row],[1 - 6]],km4_splits_ranks[1 - 6],1))</f>
        <v>3</v>
      </c>
      <c r="V7" s="45">
        <f>IF(km4_splits_ranks[[#This Row],[7 - 12]]="DNF","DNF",RANK(km4_splits_ranks[[#This Row],[7 - 12]],km4_splits_ranks[7 - 12],1))</f>
        <v>3</v>
      </c>
      <c r="W7" s="45">
        <f>IF(km4_splits_ranks[[#This Row],[13 - 18]]="DNF","DNF",RANK(km4_splits_ranks[[#This Row],[13 - 18]],km4_splits_ranks[13 - 18],1))</f>
        <v>3</v>
      </c>
      <c r="X7" s="45">
        <f>IF(km4_splits_ranks[[#This Row],[19 - 24]]="DNF","DNF",RANK(km4_splits_ranks[[#This Row],[19 - 24]],km4_splits_ranks[19 - 24],1))</f>
        <v>3</v>
      </c>
      <c r="Y7" s="45">
        <f>IF(km4_splits_ranks[[#This Row],[25 - 30]]="DNF","DNF",RANK(km4_splits_ranks[[#This Row],[25 - 30]],km4_splits_ranks[25 - 30],1))</f>
        <v>4</v>
      </c>
      <c r="Z7" s="45">
        <f>IF(km4_splits_ranks[[#This Row],[31 - 36]]="DNF","DNF",RANK(km4_splits_ranks[[#This Row],[31 - 36]],km4_splits_ranks[31 - 36],1))</f>
        <v>3</v>
      </c>
      <c r="AA7" s="45">
        <f>IF(km4_splits_ranks[[#This Row],[37 - 42]]="DNF","DNF",RANK(km4_splits_ranks[[#This Row],[37 - 42]],km4_splits_ranks[37 - 42],1))</f>
        <v>5</v>
      </c>
      <c r="AB7" s="45">
        <f>IF(km4_splits_ranks[[#This Row],[43 - 48]]="DNF","DNF",RANK(km4_splits_ranks[[#This Row],[43 - 48]],km4_splits_ranks[43 - 48],1))</f>
        <v>5</v>
      </c>
      <c r="AC7" s="45">
        <f>IF(km4_splits_ranks[[#This Row],[49 - 54]]="DNF","DNF",RANK(km4_splits_ranks[[#This Row],[49 - 54]],km4_splits_ranks[49 - 54],1))</f>
        <v>6</v>
      </c>
      <c r="AD7" s="45">
        <f>IF(km4_splits_ranks[[#This Row],[55 - 60]]="DNF","DNF",RANK(km4_splits_ranks[[#This Row],[55 - 60]],km4_splits_ranks[55 - 60],1))</f>
        <v>4</v>
      </c>
      <c r="AE7" s="46">
        <f>IF(km4_splits_ranks[[#This Row],[61 - 64]]="DNF","DNF",RANK(km4_splits_ranks[[#This Row],[61 - 64]],km4_splits_ranks[61 - 64],1))</f>
        <v>3</v>
      </c>
      <c r="AF7" s="21">
        <f>km4_splits_ranks[[#This Row],[1 - 6]]</f>
        <v>1.1328703703703704E-2</v>
      </c>
      <c r="AG7" s="17">
        <f>IF(km4_splits_ranks[[#This Row],[7 - 12]]="DNF","DNF",km4_splits_ranks[[#This Row],[6 okr]]+km4_splits_ranks[[#This Row],[7 - 12]])</f>
        <v>2.2081018518518521E-2</v>
      </c>
      <c r="AH7" s="17">
        <f>IF(km4_splits_ranks[[#This Row],[13 - 18]]="DNF","DNF",km4_splits_ranks[[#This Row],[12 okr]]+km4_splits_ranks[[#This Row],[13 - 18]])</f>
        <v>3.293865740740741E-2</v>
      </c>
      <c r="AI7" s="17">
        <f>IF(km4_splits_ranks[[#This Row],[19 - 24]]="DNF","DNF",km4_splits_ranks[[#This Row],[18 okr]]+km4_splits_ranks[[#This Row],[19 - 24]])</f>
        <v>4.3797453703703706E-2</v>
      </c>
      <c r="AJ7" s="17">
        <f>IF(km4_splits_ranks[[#This Row],[25 - 30]]="DNF","DNF",km4_splits_ranks[[#This Row],[24 okr]]+km4_splits_ranks[[#This Row],[25 - 30]])</f>
        <v>5.4848379629629629E-2</v>
      </c>
      <c r="AK7" s="17">
        <f>IF(km4_splits_ranks[[#This Row],[31 - 36]]="DNF","DNF",km4_splits_ranks[[#This Row],[30 okr]]+km4_splits_ranks[[#This Row],[31 - 36]])</f>
        <v>6.5893518518518518E-2</v>
      </c>
      <c r="AL7" s="17">
        <f>IF(km4_splits_ranks[[#This Row],[37 - 42]]="DNF","DNF",km4_splits_ranks[[#This Row],[36 okr]]+km4_splits_ranks[[#This Row],[37 - 42]])</f>
        <v>7.7127314814814815E-2</v>
      </c>
      <c r="AM7" s="17">
        <f>IF(km4_splits_ranks[[#This Row],[43 - 48]]="DNF","DNF",km4_splits_ranks[[#This Row],[42 okr]]+km4_splits_ranks[[#This Row],[43 - 48]])</f>
        <v>8.8439814814814818E-2</v>
      </c>
      <c r="AN7" s="17">
        <f>IF(km4_splits_ranks[[#This Row],[49 - 54]]="DNF","DNF",km4_splits_ranks[[#This Row],[48 okr]]+km4_splits_ranks[[#This Row],[49 - 54]])</f>
        <v>0.10004398148148148</v>
      </c>
      <c r="AO7" s="17">
        <f>IF(km4_splits_ranks[[#This Row],[55 - 60]]="DNF","DNF",km4_splits_ranks[[#This Row],[54 okr]]+km4_splits_ranks[[#This Row],[55 - 60]])</f>
        <v>0.11144675925925926</v>
      </c>
      <c r="AP7" s="22">
        <f>IF(km4_splits_ranks[[#This Row],[61 - 64]]="DNF","DNF",km4_splits_ranks[[#This Row],[60 okr]]+km4_splits_ranks[[#This Row],[61 - 64]])</f>
        <v>0.11917708333333334</v>
      </c>
      <c r="AQ7" s="47">
        <f>IF(km4_splits_ranks[[#This Row],[6 okr]]="DNF","DNF",RANK(km4_splits_ranks[[#This Row],[6 okr]],km4_splits_ranks[6 okr],1))</f>
        <v>3</v>
      </c>
      <c r="AR7" s="48">
        <f>IF(km4_splits_ranks[[#This Row],[12 okr]]="DNF","DNF",RANK(km4_splits_ranks[[#This Row],[12 okr]],km4_splits_ranks[12 okr],1))</f>
        <v>2</v>
      </c>
      <c r="AS7" s="48">
        <f>IF(km4_splits_ranks[[#This Row],[18 okr]]="DNF","DNF",RANK(km4_splits_ranks[[#This Row],[18 okr]],km4_splits_ranks[18 okr],1))</f>
        <v>3</v>
      </c>
      <c r="AT7" s="48">
        <f>IF(km4_splits_ranks[[#This Row],[24 okr]]="DNF","DNF",RANK(km4_splits_ranks[[#This Row],[24 okr]],km4_splits_ranks[24 okr],1))</f>
        <v>3</v>
      </c>
      <c r="AU7" s="48">
        <f>IF(km4_splits_ranks[[#This Row],[30 okr]]="DNF","DNF",RANK(km4_splits_ranks[[#This Row],[30 okr]],km4_splits_ranks[30 okr],1))</f>
        <v>3</v>
      </c>
      <c r="AV7" s="48">
        <f>IF(km4_splits_ranks[[#This Row],[36 okr]]="DNF","DNF",RANK(km4_splits_ranks[[#This Row],[36 okr]],km4_splits_ranks[36 okr],1))</f>
        <v>3</v>
      </c>
      <c r="AW7" s="48">
        <f>IF(km4_splits_ranks[[#This Row],[42 okr]]="DNF","DNF",RANK(km4_splits_ranks[[#This Row],[42 okr]],km4_splits_ranks[42 okr],1))</f>
        <v>3</v>
      </c>
      <c r="AX7" s="48">
        <f>IF(km4_splits_ranks[[#This Row],[48 okr]]="DNF","DNF",RANK(km4_splits_ranks[[#This Row],[48 okr]],km4_splits_ranks[48 okr],1))</f>
        <v>4</v>
      </c>
      <c r="AY7" s="48">
        <f>IF(km4_splits_ranks[[#This Row],[54 okr]]="DNF","DNF",RANK(km4_splits_ranks[[#This Row],[54 okr]],km4_splits_ranks[54 okr],1))</f>
        <v>4</v>
      </c>
      <c r="AZ7" s="48">
        <f>IF(km4_splits_ranks[[#This Row],[60 okr]]="DNF","DNF",RANK(km4_splits_ranks[[#This Row],[60 okr]],km4_splits_ranks[60 okr],1))</f>
        <v>4</v>
      </c>
      <c r="BA7" s="48">
        <f>IF(km4_splits_ranks[[#This Row],[64 okr]]="DNF","DNF",RANK(km4_splits_ranks[[#This Row],[64 okr]],km4_splits_ranks[64 okr],1))</f>
        <v>4</v>
      </c>
    </row>
    <row r="8" spans="2:53" x14ac:dyDescent="0.2">
      <c r="B8" s="4">
        <f>laps_times[[#This Row],[poř]]</f>
        <v>5</v>
      </c>
      <c r="C8" s="1">
        <f>laps_times[[#This Row],[s.č.]]</f>
        <v>58</v>
      </c>
      <c r="D8" s="1" t="str">
        <f>laps_times[[#This Row],[jméno]]</f>
        <v>Kovář Michal</v>
      </c>
      <c r="E8" s="2">
        <f>laps_times[[#This Row],[roč]]</f>
        <v>1971</v>
      </c>
      <c r="F8" s="2" t="str">
        <f>laps_times[[#This Row],[kat]]</f>
        <v>M40</v>
      </c>
      <c r="G8" s="2">
        <f>laps_times[[#This Row],[poř_kat]]</f>
        <v>4</v>
      </c>
      <c r="H8" s="1" t="str">
        <f>IF(ISBLANK(laps_times[[#This Row],[klub]]),"-",laps_times[[#This Row],[klub]])</f>
        <v>TJ Sokol Unhošť</v>
      </c>
      <c r="I8" s="166">
        <f>laps_times[[#This Row],[celk. čas]]</f>
        <v>0.12014930555555554</v>
      </c>
      <c r="J8" s="28">
        <f>SUM(laps_times[[#This Row],[1]:[6]])</f>
        <v>1.1474537037037038E-2</v>
      </c>
      <c r="K8" s="29">
        <f>SUM(laps_times[[#This Row],[7]:[12]])</f>
        <v>1.0894675925925926E-2</v>
      </c>
      <c r="L8" s="29">
        <f>SUM(laps_times[[#This Row],[13]:[18]])</f>
        <v>1.0922453703703703E-2</v>
      </c>
      <c r="M8" s="29">
        <f>SUM(laps_times[[#This Row],[19]:[24]])</f>
        <v>1.101851851851852E-2</v>
      </c>
      <c r="N8" s="29">
        <f>SUM(laps_times[[#This Row],[25]:[30]])</f>
        <v>1.112962962962963E-2</v>
      </c>
      <c r="O8" s="29">
        <f>SUM(laps_times[[#This Row],[31]:[36]])</f>
        <v>1.1239583333333332E-2</v>
      </c>
      <c r="P8" s="29">
        <f>SUM(laps_times[[#This Row],[37]:[42]])</f>
        <v>1.123611111111111E-2</v>
      </c>
      <c r="Q8" s="29">
        <f>SUM(laps_times[[#This Row],[43]:[48]])</f>
        <v>1.122800925925926E-2</v>
      </c>
      <c r="R8" s="29">
        <f>SUM(laps_times[[#This Row],[49]:[54]])</f>
        <v>1.128125E-2</v>
      </c>
      <c r="S8" s="29">
        <f>SUM(laps_times[[#This Row],[55]:[60]])</f>
        <v>1.1636574074074072E-2</v>
      </c>
      <c r="T8" s="30">
        <f>SUM(laps_times[[#This Row],[61]:[64]])</f>
        <v>8.0879629629629617E-3</v>
      </c>
      <c r="U8" s="44">
        <f>IF(km4_splits_ranks[[#This Row],[1 - 6]]="DNF","DNF",RANK(km4_splits_ranks[[#This Row],[1 - 6]],km4_splits_ranks[1 - 6],1))</f>
        <v>6</v>
      </c>
      <c r="V8" s="45">
        <f>IF(km4_splits_ranks[[#This Row],[7 - 12]]="DNF","DNF",RANK(km4_splits_ranks[[#This Row],[7 - 12]],km4_splits_ranks[7 - 12],1))</f>
        <v>5</v>
      </c>
      <c r="W8" s="45">
        <f>IF(km4_splits_ranks[[#This Row],[13 - 18]]="DNF","DNF",RANK(km4_splits_ranks[[#This Row],[13 - 18]],km4_splits_ranks[13 - 18],1))</f>
        <v>5</v>
      </c>
      <c r="X8" s="45">
        <f>IF(km4_splits_ranks[[#This Row],[19 - 24]]="DNF","DNF",RANK(km4_splits_ranks[[#This Row],[19 - 24]],km4_splits_ranks[19 - 24],1))</f>
        <v>5</v>
      </c>
      <c r="Y8" s="45">
        <f>IF(km4_splits_ranks[[#This Row],[25 - 30]]="DNF","DNF",RANK(km4_splits_ranks[[#This Row],[25 - 30]],km4_splits_ranks[25 - 30],1))</f>
        <v>5</v>
      </c>
      <c r="Z8" s="45">
        <f>IF(km4_splits_ranks[[#This Row],[31 - 36]]="DNF","DNF",RANK(km4_splits_ranks[[#This Row],[31 - 36]],km4_splits_ranks[31 - 36],1))</f>
        <v>7</v>
      </c>
      <c r="AA8" s="45">
        <f>IF(km4_splits_ranks[[#This Row],[37 - 42]]="DNF","DNF",RANK(km4_splits_ranks[[#This Row],[37 - 42]],km4_splits_ranks[37 - 42],1))</f>
        <v>6</v>
      </c>
      <c r="AB8" s="45">
        <f>IF(km4_splits_ranks[[#This Row],[43 - 48]]="DNF","DNF",RANK(km4_splits_ranks[[#This Row],[43 - 48]],km4_splits_ranks[43 - 48],1))</f>
        <v>4</v>
      </c>
      <c r="AC8" s="45">
        <f>IF(km4_splits_ranks[[#This Row],[49 - 54]]="DNF","DNF",RANK(km4_splits_ranks[[#This Row],[49 - 54]],km4_splits_ranks[49 - 54],1))</f>
        <v>4</v>
      </c>
      <c r="AD8" s="45">
        <f>IF(km4_splits_ranks[[#This Row],[55 - 60]]="DNF","DNF",RANK(km4_splits_ranks[[#This Row],[55 - 60]],km4_splits_ranks[55 - 60],1))</f>
        <v>6</v>
      </c>
      <c r="AE8" s="46">
        <f>IF(km4_splits_ranks[[#This Row],[61 - 64]]="DNF","DNF",RANK(km4_splits_ranks[[#This Row],[61 - 64]],km4_splits_ranks[61 - 64],1))</f>
        <v>7</v>
      </c>
      <c r="AF8" s="21">
        <f>km4_splits_ranks[[#This Row],[1 - 6]]</f>
        <v>1.1474537037037038E-2</v>
      </c>
      <c r="AG8" s="17">
        <f>IF(km4_splits_ranks[[#This Row],[7 - 12]]="DNF","DNF",km4_splits_ranks[[#This Row],[6 okr]]+km4_splits_ranks[[#This Row],[7 - 12]])</f>
        <v>2.2369212962962966E-2</v>
      </c>
      <c r="AH8" s="17">
        <f>IF(km4_splits_ranks[[#This Row],[13 - 18]]="DNF","DNF",km4_splits_ranks[[#This Row],[12 okr]]+km4_splits_ranks[[#This Row],[13 - 18]])</f>
        <v>3.3291666666666671E-2</v>
      </c>
      <c r="AI8" s="17">
        <f>IF(km4_splits_ranks[[#This Row],[19 - 24]]="DNF","DNF",km4_splits_ranks[[#This Row],[18 okr]]+km4_splits_ranks[[#This Row],[19 - 24]])</f>
        <v>4.4310185185185189E-2</v>
      </c>
      <c r="AJ8" s="17">
        <f>IF(km4_splits_ranks[[#This Row],[25 - 30]]="DNF","DNF",km4_splits_ranks[[#This Row],[24 okr]]+km4_splits_ranks[[#This Row],[25 - 30]])</f>
        <v>5.5439814814814817E-2</v>
      </c>
      <c r="AK8" s="17">
        <f>IF(km4_splits_ranks[[#This Row],[31 - 36]]="DNF","DNF",km4_splits_ranks[[#This Row],[30 okr]]+km4_splits_ranks[[#This Row],[31 - 36]])</f>
        <v>6.6679398148148147E-2</v>
      </c>
      <c r="AL8" s="17">
        <f>IF(km4_splits_ranks[[#This Row],[37 - 42]]="DNF","DNF",km4_splits_ranks[[#This Row],[36 okr]]+km4_splits_ranks[[#This Row],[37 - 42]])</f>
        <v>7.7915509259259261E-2</v>
      </c>
      <c r="AM8" s="17">
        <f>IF(km4_splits_ranks[[#This Row],[43 - 48]]="DNF","DNF",km4_splits_ranks[[#This Row],[42 okr]]+km4_splits_ranks[[#This Row],[43 - 48]])</f>
        <v>8.9143518518518525E-2</v>
      </c>
      <c r="AN8" s="17">
        <f>IF(km4_splits_ranks[[#This Row],[49 - 54]]="DNF","DNF",km4_splits_ranks[[#This Row],[48 okr]]+km4_splits_ranks[[#This Row],[49 - 54]])</f>
        <v>0.10042476851851853</v>
      </c>
      <c r="AO8" s="17">
        <f>IF(km4_splits_ranks[[#This Row],[55 - 60]]="DNF","DNF",km4_splits_ranks[[#This Row],[54 okr]]+km4_splits_ranks[[#This Row],[55 - 60]])</f>
        <v>0.11206134259259261</v>
      </c>
      <c r="AP8" s="22">
        <f>IF(km4_splits_ranks[[#This Row],[61 - 64]]="DNF","DNF",km4_splits_ranks[[#This Row],[60 okr]]+km4_splits_ranks[[#This Row],[61 - 64]])</f>
        <v>0.12014930555555557</v>
      </c>
      <c r="AQ8" s="47">
        <f>IF(km4_splits_ranks[[#This Row],[6 okr]]="DNF","DNF",RANK(km4_splits_ranks[[#This Row],[6 okr]],km4_splits_ranks[6 okr],1))</f>
        <v>6</v>
      </c>
      <c r="AR8" s="48">
        <f>IF(km4_splits_ranks[[#This Row],[12 okr]]="DNF","DNF",RANK(km4_splits_ranks[[#This Row],[12 okr]],km4_splits_ranks[12 okr],1))</f>
        <v>6</v>
      </c>
      <c r="AS8" s="48">
        <f>IF(km4_splits_ranks[[#This Row],[18 okr]]="DNF","DNF",RANK(km4_splits_ranks[[#This Row],[18 okr]],km4_splits_ranks[18 okr],1))</f>
        <v>4</v>
      </c>
      <c r="AT8" s="48">
        <f>IF(km4_splits_ranks[[#This Row],[24 okr]]="DNF","DNF",RANK(km4_splits_ranks[[#This Row],[24 okr]],km4_splits_ranks[24 okr],1))</f>
        <v>4</v>
      </c>
      <c r="AU8" s="48">
        <f>IF(km4_splits_ranks[[#This Row],[30 okr]]="DNF","DNF",RANK(km4_splits_ranks[[#This Row],[30 okr]],km4_splits_ranks[30 okr],1))</f>
        <v>5</v>
      </c>
      <c r="AV8" s="48">
        <f>IF(km4_splits_ranks[[#This Row],[36 okr]]="DNF","DNF",RANK(km4_splits_ranks[[#This Row],[36 okr]],km4_splits_ranks[36 okr],1))</f>
        <v>5</v>
      </c>
      <c r="AW8" s="48">
        <f>IF(km4_splits_ranks[[#This Row],[42 okr]]="DNF","DNF",RANK(km4_splits_ranks[[#This Row],[42 okr]],km4_splits_ranks[42 okr],1))</f>
        <v>5</v>
      </c>
      <c r="AX8" s="48">
        <f>IF(km4_splits_ranks[[#This Row],[48 okr]]="DNF","DNF",RANK(km4_splits_ranks[[#This Row],[48 okr]],km4_splits_ranks[48 okr],1))</f>
        <v>5</v>
      </c>
      <c r="AY8" s="48">
        <f>IF(km4_splits_ranks[[#This Row],[54 okr]]="DNF","DNF",RANK(km4_splits_ranks[[#This Row],[54 okr]],km4_splits_ranks[54 okr],1))</f>
        <v>5</v>
      </c>
      <c r="AZ8" s="48">
        <f>IF(km4_splits_ranks[[#This Row],[60 okr]]="DNF","DNF",RANK(km4_splits_ranks[[#This Row],[60 okr]],km4_splits_ranks[60 okr],1))</f>
        <v>5</v>
      </c>
      <c r="BA8" s="48">
        <f>IF(km4_splits_ranks[[#This Row],[64 okr]]="DNF","DNF",RANK(km4_splits_ranks[[#This Row],[64 okr]],km4_splits_ranks[64 okr],1))</f>
        <v>5</v>
      </c>
    </row>
    <row r="9" spans="2:53" x14ac:dyDescent="0.2">
      <c r="B9" s="4">
        <f>laps_times[[#This Row],[poř]]</f>
        <v>6</v>
      </c>
      <c r="C9" s="1">
        <f>laps_times[[#This Row],[s.č.]]</f>
        <v>40</v>
      </c>
      <c r="D9" s="1" t="str">
        <f>laps_times[[#This Row],[jméno]]</f>
        <v>Hostička Jan</v>
      </c>
      <c r="E9" s="2">
        <f>laps_times[[#This Row],[roč]]</f>
        <v>1979</v>
      </c>
      <c r="F9" s="2" t="str">
        <f>laps_times[[#This Row],[kat]]</f>
        <v>M30</v>
      </c>
      <c r="G9" s="2">
        <f>laps_times[[#This Row],[poř_kat]]</f>
        <v>2</v>
      </c>
      <c r="H9" s="1" t="str">
        <f>IF(ISBLANK(laps_times[[#This Row],[klub]]),"-",laps_times[[#This Row],[klub]])</f>
        <v>-</v>
      </c>
      <c r="I9" s="166">
        <f>laps_times[[#This Row],[celk. čas]]</f>
        <v>0.12064004629629628</v>
      </c>
      <c r="J9" s="28">
        <f>SUM(laps_times[[#This Row],[1]:[6]])</f>
        <v>1.1478009259259259E-2</v>
      </c>
      <c r="K9" s="29">
        <f>SUM(laps_times[[#This Row],[7]:[12]])</f>
        <v>1.0909722222222222E-2</v>
      </c>
      <c r="L9" s="29">
        <f>SUM(laps_times[[#This Row],[13]:[18]])</f>
        <v>1.0976851851851852E-2</v>
      </c>
      <c r="M9" s="29">
        <f>SUM(laps_times[[#This Row],[19]:[24]])</f>
        <v>1.1078703703703703E-2</v>
      </c>
      <c r="N9" s="29">
        <f>SUM(laps_times[[#This Row],[25]:[30]])</f>
        <v>1.120601851851852E-2</v>
      </c>
      <c r="O9" s="29">
        <f>SUM(laps_times[[#This Row],[31]:[36]])</f>
        <v>1.1259259259259259E-2</v>
      </c>
      <c r="P9" s="29">
        <f>SUM(laps_times[[#This Row],[37]:[42]])</f>
        <v>1.1289351851851851E-2</v>
      </c>
      <c r="Q9" s="29">
        <f>SUM(laps_times[[#This Row],[43]:[48]])</f>
        <v>1.1452546296296296E-2</v>
      </c>
      <c r="R9" s="29">
        <f>SUM(laps_times[[#This Row],[49]:[54]])</f>
        <v>1.14375E-2</v>
      </c>
      <c r="S9" s="29">
        <f>SUM(laps_times[[#This Row],[55]:[60]])</f>
        <v>1.1583333333333333E-2</v>
      </c>
      <c r="T9" s="30">
        <f>SUM(laps_times[[#This Row],[61]:[64]])</f>
        <v>7.9687500000000001E-3</v>
      </c>
      <c r="U9" s="44">
        <f>IF(km4_splits_ranks[[#This Row],[1 - 6]]="DNF","DNF",RANK(km4_splits_ranks[[#This Row],[1 - 6]],km4_splits_ranks[1 - 6],1))</f>
        <v>7</v>
      </c>
      <c r="V9" s="45">
        <f>IF(km4_splits_ranks[[#This Row],[7 - 12]]="DNF","DNF",RANK(km4_splits_ranks[[#This Row],[7 - 12]],km4_splits_ranks[7 - 12],1))</f>
        <v>6</v>
      </c>
      <c r="W9" s="45">
        <f>IF(km4_splits_ranks[[#This Row],[13 - 18]]="DNF","DNF",RANK(km4_splits_ranks[[#This Row],[13 - 18]],km4_splits_ranks[13 - 18],1))</f>
        <v>6</v>
      </c>
      <c r="X9" s="45">
        <f>IF(km4_splits_ranks[[#This Row],[19 - 24]]="DNF","DNF",RANK(km4_splits_ranks[[#This Row],[19 - 24]],km4_splits_ranks[19 - 24],1))</f>
        <v>7</v>
      </c>
      <c r="Y9" s="45">
        <f>IF(km4_splits_ranks[[#This Row],[25 - 30]]="DNF","DNF",RANK(km4_splits_ranks[[#This Row],[25 - 30]],km4_splits_ranks[25 - 30],1))</f>
        <v>6</v>
      </c>
      <c r="Z9" s="45">
        <f>IF(km4_splits_ranks[[#This Row],[31 - 36]]="DNF","DNF",RANK(km4_splits_ranks[[#This Row],[31 - 36]],km4_splits_ranks[31 - 36],1))</f>
        <v>8</v>
      </c>
      <c r="AA9" s="45">
        <f>IF(km4_splits_ranks[[#This Row],[37 - 42]]="DNF","DNF",RANK(km4_splits_ranks[[#This Row],[37 - 42]],km4_splits_ranks[37 - 42],1))</f>
        <v>7</v>
      </c>
      <c r="AB9" s="45">
        <f>IF(km4_splits_ranks[[#This Row],[43 - 48]]="DNF","DNF",RANK(km4_splits_ranks[[#This Row],[43 - 48]],km4_splits_ranks[43 - 48],1))</f>
        <v>6</v>
      </c>
      <c r="AC9" s="45">
        <f>IF(km4_splits_ranks[[#This Row],[49 - 54]]="DNF","DNF",RANK(km4_splits_ranks[[#This Row],[49 - 54]],km4_splits_ranks[49 - 54],1))</f>
        <v>5</v>
      </c>
      <c r="AD9" s="45">
        <f>IF(km4_splits_ranks[[#This Row],[55 - 60]]="DNF","DNF",RANK(km4_splits_ranks[[#This Row],[55 - 60]],km4_splits_ranks[55 - 60],1))</f>
        <v>5</v>
      </c>
      <c r="AE9" s="46">
        <f>IF(km4_splits_ranks[[#This Row],[61 - 64]]="DNF","DNF",RANK(km4_splits_ranks[[#This Row],[61 - 64]],km4_splits_ranks[61 - 64],1))</f>
        <v>5</v>
      </c>
      <c r="AF9" s="21">
        <f>km4_splits_ranks[[#This Row],[1 - 6]]</f>
        <v>1.1478009259259259E-2</v>
      </c>
      <c r="AG9" s="17">
        <f>IF(km4_splits_ranks[[#This Row],[7 - 12]]="DNF","DNF",km4_splits_ranks[[#This Row],[6 okr]]+km4_splits_ranks[[#This Row],[7 - 12]])</f>
        <v>2.2387731481481481E-2</v>
      </c>
      <c r="AH9" s="17">
        <f>IF(km4_splits_ranks[[#This Row],[13 - 18]]="DNF","DNF",km4_splits_ranks[[#This Row],[12 okr]]+km4_splits_ranks[[#This Row],[13 - 18]])</f>
        <v>3.3364583333333336E-2</v>
      </c>
      <c r="AI9" s="17">
        <f>IF(km4_splits_ranks[[#This Row],[19 - 24]]="DNF","DNF",km4_splits_ranks[[#This Row],[18 okr]]+km4_splits_ranks[[#This Row],[19 - 24]])</f>
        <v>4.4443287037037038E-2</v>
      </c>
      <c r="AJ9" s="17">
        <f>IF(km4_splits_ranks[[#This Row],[25 - 30]]="DNF","DNF",km4_splits_ranks[[#This Row],[24 okr]]+km4_splits_ranks[[#This Row],[25 - 30]])</f>
        <v>5.5649305555555556E-2</v>
      </c>
      <c r="AK9" s="17">
        <f>IF(km4_splits_ranks[[#This Row],[31 - 36]]="DNF","DNF",km4_splits_ranks[[#This Row],[30 okr]]+km4_splits_ranks[[#This Row],[31 - 36]])</f>
        <v>6.6908564814814817E-2</v>
      </c>
      <c r="AL9" s="17">
        <f>IF(km4_splits_ranks[[#This Row],[37 - 42]]="DNF","DNF",km4_splits_ranks[[#This Row],[36 okr]]+km4_splits_ranks[[#This Row],[37 - 42]])</f>
        <v>7.8197916666666673E-2</v>
      </c>
      <c r="AM9" s="17">
        <f>IF(km4_splits_ranks[[#This Row],[43 - 48]]="DNF","DNF",km4_splits_ranks[[#This Row],[42 okr]]+km4_splits_ranks[[#This Row],[43 - 48]])</f>
        <v>8.9650462962962973E-2</v>
      </c>
      <c r="AN9" s="17">
        <f>IF(km4_splits_ranks[[#This Row],[49 - 54]]="DNF","DNF",km4_splits_ranks[[#This Row],[48 okr]]+km4_splits_ranks[[#This Row],[49 - 54]])</f>
        <v>0.10108796296296298</v>
      </c>
      <c r="AO9" s="17">
        <f>IF(km4_splits_ranks[[#This Row],[55 - 60]]="DNF","DNF",km4_splits_ranks[[#This Row],[54 okr]]+km4_splits_ranks[[#This Row],[55 - 60]])</f>
        <v>0.11267129629629631</v>
      </c>
      <c r="AP9" s="22">
        <f>IF(km4_splits_ranks[[#This Row],[61 - 64]]="DNF","DNF",km4_splits_ranks[[#This Row],[60 okr]]+km4_splits_ranks[[#This Row],[61 - 64]])</f>
        <v>0.12064004629629631</v>
      </c>
      <c r="AQ9" s="47">
        <f>IF(km4_splits_ranks[[#This Row],[6 okr]]="DNF","DNF",RANK(km4_splits_ranks[[#This Row],[6 okr]],km4_splits_ranks[6 okr],1))</f>
        <v>7</v>
      </c>
      <c r="AR9" s="48">
        <f>IF(km4_splits_ranks[[#This Row],[12 okr]]="DNF","DNF",RANK(km4_splits_ranks[[#This Row],[12 okr]],km4_splits_ranks[12 okr],1))</f>
        <v>7</v>
      </c>
      <c r="AS9" s="48">
        <f>IF(km4_splits_ranks[[#This Row],[18 okr]]="DNF","DNF",RANK(km4_splits_ranks[[#This Row],[18 okr]],km4_splits_ranks[18 okr],1))</f>
        <v>5</v>
      </c>
      <c r="AT9" s="48">
        <f>IF(km4_splits_ranks[[#This Row],[24 okr]]="DNF","DNF",RANK(km4_splits_ranks[[#This Row],[24 okr]],km4_splits_ranks[24 okr],1))</f>
        <v>6</v>
      </c>
      <c r="AU9" s="48">
        <f>IF(km4_splits_ranks[[#This Row],[30 okr]]="DNF","DNF",RANK(km4_splits_ranks[[#This Row],[30 okr]],km4_splits_ranks[30 okr],1))</f>
        <v>6</v>
      </c>
      <c r="AV9" s="48">
        <f>IF(km4_splits_ranks[[#This Row],[36 okr]]="DNF","DNF",RANK(km4_splits_ranks[[#This Row],[36 okr]],km4_splits_ranks[36 okr],1))</f>
        <v>6</v>
      </c>
      <c r="AW9" s="48">
        <f>IF(km4_splits_ranks[[#This Row],[42 okr]]="DNF","DNF",RANK(km4_splits_ranks[[#This Row],[42 okr]],km4_splits_ranks[42 okr],1))</f>
        <v>7</v>
      </c>
      <c r="AX9" s="48">
        <f>IF(km4_splits_ranks[[#This Row],[48 okr]]="DNF","DNF",RANK(km4_splits_ranks[[#This Row],[48 okr]],km4_splits_ranks[48 okr],1))</f>
        <v>7</v>
      </c>
      <c r="AY9" s="48">
        <f>IF(km4_splits_ranks[[#This Row],[54 okr]]="DNF","DNF",RANK(km4_splits_ranks[[#This Row],[54 okr]],km4_splits_ranks[54 okr],1))</f>
        <v>6</v>
      </c>
      <c r="AZ9" s="48">
        <f>IF(km4_splits_ranks[[#This Row],[60 okr]]="DNF","DNF",RANK(km4_splits_ranks[[#This Row],[60 okr]],km4_splits_ranks[60 okr],1))</f>
        <v>6</v>
      </c>
      <c r="BA9" s="48">
        <f>IF(km4_splits_ranks[[#This Row],[64 okr]]="DNF","DNF",RANK(km4_splits_ranks[[#This Row],[64 okr]],km4_splits_ranks[64 okr],1))</f>
        <v>6</v>
      </c>
    </row>
    <row r="10" spans="2:53" x14ac:dyDescent="0.2">
      <c r="B10" s="4">
        <f>laps_times[[#This Row],[poř]]</f>
        <v>7</v>
      </c>
      <c r="C10" s="1">
        <f>laps_times[[#This Row],[s.č.]]</f>
        <v>56</v>
      </c>
      <c r="D10" s="1" t="str">
        <f>laps_times[[#This Row],[jméno]]</f>
        <v>Kopecký Martin</v>
      </c>
      <c r="E10" s="2">
        <f>laps_times[[#This Row],[roč]]</f>
        <v>1979</v>
      </c>
      <c r="F10" s="2" t="str">
        <f>laps_times[[#This Row],[kat]]</f>
        <v>M30</v>
      </c>
      <c r="G10" s="2">
        <f>laps_times[[#This Row],[poř_kat]]</f>
        <v>3</v>
      </c>
      <c r="H10" s="1" t="str">
        <f>IF(ISBLANK(laps_times[[#This Row],[klub]]),"-",laps_times[[#This Row],[klub]])</f>
        <v>-</v>
      </c>
      <c r="I10" s="166">
        <f>laps_times[[#This Row],[celk. čas]]</f>
        <v>0.12178819444444444</v>
      </c>
      <c r="J10" s="28">
        <f>SUM(laps_times[[#This Row],[1]:[6]])</f>
        <v>1.1478009259259261E-2</v>
      </c>
      <c r="K10" s="29">
        <f>SUM(laps_times[[#This Row],[7]:[12]])</f>
        <v>1.0883101851851852E-2</v>
      </c>
      <c r="L10" s="29">
        <f>SUM(laps_times[[#This Row],[13]:[18]])</f>
        <v>1.1165509259259259E-2</v>
      </c>
      <c r="M10" s="29">
        <f>SUM(laps_times[[#This Row],[19]:[24]])</f>
        <v>1.1072916666666667E-2</v>
      </c>
      <c r="N10" s="29">
        <f>SUM(laps_times[[#This Row],[25]:[30]])</f>
        <v>1.1288194444444444E-2</v>
      </c>
      <c r="O10" s="29">
        <f>SUM(laps_times[[#This Row],[31]:[36]])</f>
        <v>1.1184027777777775E-2</v>
      </c>
      <c r="P10" s="29">
        <f>SUM(laps_times[[#This Row],[37]:[42]])</f>
        <v>1.0982638888888889E-2</v>
      </c>
      <c r="Q10" s="29">
        <f>SUM(laps_times[[#This Row],[43]:[48]])</f>
        <v>1.1460648148148149E-2</v>
      </c>
      <c r="R10" s="29">
        <f>SUM(laps_times[[#This Row],[49]:[54]])</f>
        <v>1.1716435185185186E-2</v>
      </c>
      <c r="S10" s="29">
        <f>SUM(laps_times[[#This Row],[55]:[60]])</f>
        <v>1.2385416666666666E-2</v>
      </c>
      <c r="T10" s="30">
        <f>SUM(laps_times[[#This Row],[61]:[64]])</f>
        <v>8.1712962962962963E-3</v>
      </c>
      <c r="U10" s="44">
        <f>IF(km4_splits_ranks[[#This Row],[1 - 6]]="DNF","DNF",RANK(km4_splits_ranks[[#This Row],[1 - 6]],km4_splits_ranks[1 - 6],1))</f>
        <v>8</v>
      </c>
      <c r="V10" s="45">
        <f>IF(km4_splits_ranks[[#This Row],[7 - 12]]="DNF","DNF",RANK(km4_splits_ranks[[#This Row],[7 - 12]],km4_splits_ranks[7 - 12],1))</f>
        <v>4</v>
      </c>
      <c r="W10" s="45">
        <f>IF(km4_splits_ranks[[#This Row],[13 - 18]]="DNF","DNF",RANK(km4_splits_ranks[[#This Row],[13 - 18]],km4_splits_ranks[13 - 18],1))</f>
        <v>8</v>
      </c>
      <c r="X10" s="45">
        <f>IF(km4_splits_ranks[[#This Row],[19 - 24]]="DNF","DNF",RANK(km4_splits_ranks[[#This Row],[19 - 24]],km4_splits_ranks[19 - 24],1))</f>
        <v>6</v>
      </c>
      <c r="Y10" s="45">
        <f>IF(km4_splits_ranks[[#This Row],[25 - 30]]="DNF","DNF",RANK(km4_splits_ranks[[#This Row],[25 - 30]],km4_splits_ranks[25 - 30],1))</f>
        <v>7</v>
      </c>
      <c r="Z10" s="45">
        <f>IF(km4_splits_ranks[[#This Row],[31 - 36]]="DNF","DNF",RANK(km4_splits_ranks[[#This Row],[31 - 36]],km4_splits_ranks[31 - 36],1))</f>
        <v>5</v>
      </c>
      <c r="AA10" s="45">
        <f>IF(km4_splits_ranks[[#This Row],[37 - 42]]="DNF","DNF",RANK(km4_splits_ranks[[#This Row],[37 - 42]],km4_splits_ranks[37 - 42],1))</f>
        <v>4</v>
      </c>
      <c r="AB10" s="45">
        <f>IF(km4_splits_ranks[[#This Row],[43 - 48]]="DNF","DNF",RANK(km4_splits_ranks[[#This Row],[43 - 48]],km4_splits_ranks[43 - 48],1))</f>
        <v>7</v>
      </c>
      <c r="AC10" s="45">
        <f>IF(km4_splits_ranks[[#This Row],[49 - 54]]="DNF","DNF",RANK(km4_splits_ranks[[#This Row],[49 - 54]],km4_splits_ranks[49 - 54],1))</f>
        <v>7</v>
      </c>
      <c r="AD10" s="45">
        <f>IF(km4_splits_ranks[[#This Row],[55 - 60]]="DNF","DNF",RANK(km4_splits_ranks[[#This Row],[55 - 60]],km4_splits_ranks[55 - 60],1))</f>
        <v>9</v>
      </c>
      <c r="AE10" s="46">
        <f>IF(km4_splits_ranks[[#This Row],[61 - 64]]="DNF","DNF",RANK(km4_splits_ranks[[#This Row],[61 - 64]],km4_splits_ranks[61 - 64],1))</f>
        <v>9</v>
      </c>
      <c r="AF10" s="21">
        <f>km4_splits_ranks[[#This Row],[1 - 6]]</f>
        <v>1.1478009259259261E-2</v>
      </c>
      <c r="AG10" s="17">
        <f>IF(km4_splits_ranks[[#This Row],[7 - 12]]="DNF","DNF",km4_splits_ranks[[#This Row],[6 okr]]+km4_splits_ranks[[#This Row],[7 - 12]])</f>
        <v>2.2361111111111113E-2</v>
      </c>
      <c r="AH10" s="17">
        <f>IF(km4_splits_ranks[[#This Row],[13 - 18]]="DNF","DNF",km4_splits_ranks[[#This Row],[12 okr]]+km4_splits_ranks[[#This Row],[13 - 18]])</f>
        <v>3.3526620370370373E-2</v>
      </c>
      <c r="AI10" s="17">
        <f>IF(km4_splits_ranks[[#This Row],[19 - 24]]="DNF","DNF",km4_splits_ranks[[#This Row],[18 okr]]+km4_splits_ranks[[#This Row],[19 - 24]])</f>
        <v>4.4599537037037042E-2</v>
      </c>
      <c r="AJ10" s="17">
        <f>IF(km4_splits_ranks[[#This Row],[25 - 30]]="DNF","DNF",km4_splits_ranks[[#This Row],[24 okr]]+km4_splits_ranks[[#This Row],[25 - 30]])</f>
        <v>5.588773148148149E-2</v>
      </c>
      <c r="AK10" s="17">
        <f>IF(km4_splits_ranks[[#This Row],[31 - 36]]="DNF","DNF",km4_splits_ranks[[#This Row],[30 okr]]+km4_splits_ranks[[#This Row],[31 - 36]])</f>
        <v>6.7071759259259262E-2</v>
      </c>
      <c r="AL10" s="17">
        <f>IF(km4_splits_ranks[[#This Row],[37 - 42]]="DNF","DNF",km4_splits_ranks[[#This Row],[36 okr]]+km4_splits_ranks[[#This Row],[37 - 42]])</f>
        <v>7.8054398148148157E-2</v>
      </c>
      <c r="AM10" s="17">
        <f>IF(km4_splits_ranks[[#This Row],[43 - 48]]="DNF","DNF",km4_splits_ranks[[#This Row],[42 okr]]+km4_splits_ranks[[#This Row],[43 - 48]])</f>
        <v>8.9515046296296308E-2</v>
      </c>
      <c r="AN10" s="17">
        <f>IF(km4_splits_ranks[[#This Row],[49 - 54]]="DNF","DNF",km4_splits_ranks[[#This Row],[48 okr]]+km4_splits_ranks[[#This Row],[49 - 54]])</f>
        <v>0.10123148148148149</v>
      </c>
      <c r="AO10" s="17">
        <f>IF(km4_splits_ranks[[#This Row],[55 - 60]]="DNF","DNF",km4_splits_ranks[[#This Row],[54 okr]]+km4_splits_ranks[[#This Row],[55 - 60]])</f>
        <v>0.11361689814814815</v>
      </c>
      <c r="AP10" s="22">
        <f>IF(km4_splits_ranks[[#This Row],[61 - 64]]="DNF","DNF",km4_splits_ranks[[#This Row],[60 okr]]+km4_splits_ranks[[#This Row],[61 - 64]])</f>
        <v>0.12178819444444446</v>
      </c>
      <c r="AQ10" s="47">
        <f>IF(km4_splits_ranks[[#This Row],[6 okr]]="DNF","DNF",RANK(km4_splits_ranks[[#This Row],[6 okr]],km4_splits_ranks[6 okr],1))</f>
        <v>8</v>
      </c>
      <c r="AR10" s="48">
        <f>IF(km4_splits_ranks[[#This Row],[12 okr]]="DNF","DNF",RANK(km4_splits_ranks[[#This Row],[12 okr]],km4_splits_ranks[12 okr],1))</f>
        <v>5</v>
      </c>
      <c r="AS10" s="48">
        <f>IF(km4_splits_ranks[[#This Row],[18 okr]]="DNF","DNF",RANK(km4_splits_ranks[[#This Row],[18 okr]],km4_splits_ranks[18 okr],1))</f>
        <v>7</v>
      </c>
      <c r="AT10" s="48">
        <f>IF(km4_splits_ranks[[#This Row],[24 okr]]="DNF","DNF",RANK(km4_splits_ranks[[#This Row],[24 okr]],km4_splits_ranks[24 okr],1))</f>
        <v>8</v>
      </c>
      <c r="AU10" s="48">
        <f>IF(km4_splits_ranks[[#This Row],[30 okr]]="DNF","DNF",RANK(km4_splits_ranks[[#This Row],[30 okr]],km4_splits_ranks[30 okr],1))</f>
        <v>7</v>
      </c>
      <c r="AV10" s="48">
        <f>IF(km4_splits_ranks[[#This Row],[36 okr]]="DNF","DNF",RANK(km4_splits_ranks[[#This Row],[36 okr]],km4_splits_ranks[36 okr],1))</f>
        <v>7</v>
      </c>
      <c r="AW10" s="48">
        <f>IF(km4_splits_ranks[[#This Row],[42 okr]]="DNF","DNF",RANK(km4_splits_ranks[[#This Row],[42 okr]],km4_splits_ranks[42 okr],1))</f>
        <v>6</v>
      </c>
      <c r="AX10" s="48">
        <f>IF(km4_splits_ranks[[#This Row],[48 okr]]="DNF","DNF",RANK(km4_splits_ranks[[#This Row],[48 okr]],km4_splits_ranks[48 okr],1))</f>
        <v>6</v>
      </c>
      <c r="AY10" s="48">
        <f>IF(km4_splits_ranks[[#This Row],[54 okr]]="DNF","DNF",RANK(km4_splits_ranks[[#This Row],[54 okr]],km4_splits_ranks[54 okr],1))</f>
        <v>7</v>
      </c>
      <c r="AZ10" s="48">
        <f>IF(km4_splits_ranks[[#This Row],[60 okr]]="DNF","DNF",RANK(km4_splits_ranks[[#This Row],[60 okr]],km4_splits_ranks[60 okr],1))</f>
        <v>7</v>
      </c>
      <c r="BA10" s="48">
        <f>IF(km4_splits_ranks[[#This Row],[64 okr]]="DNF","DNF",RANK(km4_splits_ranks[[#This Row],[64 okr]],km4_splits_ranks[64 okr],1))</f>
        <v>7</v>
      </c>
    </row>
    <row r="11" spans="2:53" x14ac:dyDescent="0.2">
      <c r="B11" s="4">
        <f>laps_times[[#This Row],[poř]]</f>
        <v>8</v>
      </c>
      <c r="C11" s="1">
        <f>laps_times[[#This Row],[s.č.]]</f>
        <v>36</v>
      </c>
      <c r="D11" s="1" t="str">
        <f>laps_times[[#This Row],[jméno]]</f>
        <v>Heřmánek Martin</v>
      </c>
      <c r="E11" s="2">
        <f>laps_times[[#This Row],[roč]]</f>
        <v>1986</v>
      </c>
      <c r="F11" s="2" t="str">
        <f>laps_times[[#This Row],[kat]]</f>
        <v>M30</v>
      </c>
      <c r="G11" s="2">
        <f>laps_times[[#This Row],[poř_kat]]</f>
        <v>4</v>
      </c>
      <c r="H11" s="1" t="str">
        <f>IF(ISBLANK(laps_times[[#This Row],[klub]]),"-",laps_times[[#This Row],[klub]])</f>
        <v>-</v>
      </c>
      <c r="I11" s="166">
        <f>laps_times[[#This Row],[celk. čas]]</f>
        <v>0.1240150462962963</v>
      </c>
      <c r="J11" s="28">
        <f>SUM(laps_times[[#This Row],[1]:[6]])</f>
        <v>1.165625E-2</v>
      </c>
      <c r="K11" s="29">
        <f>SUM(laps_times[[#This Row],[7]:[12]])</f>
        <v>1.1130787037037038E-2</v>
      </c>
      <c r="L11" s="29">
        <f>SUM(laps_times[[#This Row],[13]:[18]])</f>
        <v>1.1123842592592593E-2</v>
      </c>
      <c r="M11" s="29">
        <f>SUM(laps_times[[#This Row],[19]:[24]])</f>
        <v>1.1256944444444444E-2</v>
      </c>
      <c r="N11" s="29">
        <f>SUM(laps_times[[#This Row],[25]:[30]])</f>
        <v>1.1434027777777777E-2</v>
      </c>
      <c r="O11" s="29">
        <f>SUM(laps_times[[#This Row],[31]:[36]])</f>
        <v>1.1418981481481481E-2</v>
      </c>
      <c r="P11" s="29">
        <f>SUM(laps_times[[#This Row],[37]:[42]])</f>
        <v>1.1626157407407406E-2</v>
      </c>
      <c r="Q11" s="29">
        <f>SUM(laps_times[[#This Row],[43]:[48]])</f>
        <v>1.1765046296296296E-2</v>
      </c>
      <c r="R11" s="29">
        <f>SUM(laps_times[[#This Row],[49]:[54]])</f>
        <v>1.2001157407407408E-2</v>
      </c>
      <c r="S11" s="29">
        <f>SUM(laps_times[[#This Row],[55]:[60]])</f>
        <v>1.2302083333333333E-2</v>
      </c>
      <c r="T11" s="30">
        <f>SUM(laps_times[[#This Row],[61]:[64]])</f>
        <v>8.2997685185185188E-3</v>
      </c>
      <c r="U11" s="44">
        <f>IF(km4_splits_ranks[[#This Row],[1 - 6]]="DNF","DNF",RANK(km4_splits_ranks[[#This Row],[1 - 6]],km4_splits_ranks[1 - 6],1))</f>
        <v>13</v>
      </c>
      <c r="V11" s="45">
        <f>IF(km4_splits_ranks[[#This Row],[7 - 12]]="DNF","DNF",RANK(km4_splits_ranks[[#This Row],[7 - 12]],km4_splits_ranks[7 - 12],1))</f>
        <v>9</v>
      </c>
      <c r="W11" s="45">
        <f>IF(km4_splits_ranks[[#This Row],[13 - 18]]="DNF","DNF",RANK(km4_splits_ranks[[#This Row],[13 - 18]],km4_splits_ranks[13 - 18],1))</f>
        <v>7</v>
      </c>
      <c r="X11" s="45">
        <f>IF(km4_splits_ranks[[#This Row],[19 - 24]]="DNF","DNF",RANK(km4_splits_ranks[[#This Row],[19 - 24]],km4_splits_ranks[19 - 24],1))</f>
        <v>9</v>
      </c>
      <c r="Y11" s="45">
        <f>IF(km4_splits_ranks[[#This Row],[25 - 30]]="DNF","DNF",RANK(km4_splits_ranks[[#This Row],[25 - 30]],km4_splits_ranks[25 - 30],1))</f>
        <v>9</v>
      </c>
      <c r="Z11" s="45">
        <f>IF(km4_splits_ranks[[#This Row],[31 - 36]]="DNF","DNF",RANK(km4_splits_ranks[[#This Row],[31 - 36]],km4_splits_ranks[31 - 36],1))</f>
        <v>9</v>
      </c>
      <c r="AA11" s="45">
        <f>IF(km4_splits_ranks[[#This Row],[37 - 42]]="DNF","DNF",RANK(km4_splits_ranks[[#This Row],[37 - 42]],km4_splits_ranks[37 - 42],1))</f>
        <v>9</v>
      </c>
      <c r="AB11" s="45">
        <f>IF(km4_splits_ranks[[#This Row],[43 - 48]]="DNF","DNF",RANK(km4_splits_ranks[[#This Row],[43 - 48]],km4_splits_ranks[43 - 48],1))</f>
        <v>10</v>
      </c>
      <c r="AC11" s="45">
        <f>IF(km4_splits_ranks[[#This Row],[49 - 54]]="DNF","DNF",RANK(km4_splits_ranks[[#This Row],[49 - 54]],km4_splits_ranks[49 - 54],1))</f>
        <v>8</v>
      </c>
      <c r="AD11" s="45">
        <f>IF(km4_splits_ranks[[#This Row],[55 - 60]]="DNF","DNF",RANK(km4_splits_ranks[[#This Row],[55 - 60]],km4_splits_ranks[55 - 60],1))</f>
        <v>7</v>
      </c>
      <c r="AE11" s="46">
        <f>IF(km4_splits_ranks[[#This Row],[61 - 64]]="DNF","DNF",RANK(km4_splits_ranks[[#This Row],[61 - 64]],km4_splits_ranks[61 - 64],1))</f>
        <v>14</v>
      </c>
      <c r="AF11" s="21">
        <f>km4_splits_ranks[[#This Row],[1 - 6]]</f>
        <v>1.165625E-2</v>
      </c>
      <c r="AG11" s="17">
        <f>IF(km4_splits_ranks[[#This Row],[7 - 12]]="DNF","DNF",km4_splits_ranks[[#This Row],[6 okr]]+km4_splits_ranks[[#This Row],[7 - 12]])</f>
        <v>2.2787037037037036E-2</v>
      </c>
      <c r="AH11" s="17">
        <f>IF(km4_splits_ranks[[#This Row],[13 - 18]]="DNF","DNF",km4_splits_ranks[[#This Row],[12 okr]]+km4_splits_ranks[[#This Row],[13 - 18]])</f>
        <v>3.3910879629629631E-2</v>
      </c>
      <c r="AI11" s="17">
        <f>IF(km4_splits_ranks[[#This Row],[19 - 24]]="DNF","DNF",km4_splits_ranks[[#This Row],[18 okr]]+km4_splits_ranks[[#This Row],[19 - 24]])</f>
        <v>4.5167824074074076E-2</v>
      </c>
      <c r="AJ11" s="17">
        <f>IF(km4_splits_ranks[[#This Row],[25 - 30]]="DNF","DNF",km4_splits_ranks[[#This Row],[24 okr]]+km4_splits_ranks[[#This Row],[25 - 30]])</f>
        <v>5.6601851851851855E-2</v>
      </c>
      <c r="AK11" s="17">
        <f>IF(km4_splits_ranks[[#This Row],[31 - 36]]="DNF","DNF",km4_splits_ranks[[#This Row],[30 okr]]+km4_splits_ranks[[#This Row],[31 - 36]])</f>
        <v>6.8020833333333336E-2</v>
      </c>
      <c r="AL11" s="17">
        <f>IF(km4_splits_ranks[[#This Row],[37 - 42]]="DNF","DNF",km4_splits_ranks[[#This Row],[36 okr]]+km4_splits_ranks[[#This Row],[37 - 42]])</f>
        <v>7.9646990740740747E-2</v>
      </c>
      <c r="AM11" s="17">
        <f>IF(km4_splits_ranks[[#This Row],[43 - 48]]="DNF","DNF",km4_splits_ranks[[#This Row],[42 okr]]+km4_splits_ranks[[#This Row],[43 - 48]])</f>
        <v>9.1412037037037042E-2</v>
      </c>
      <c r="AN11" s="17">
        <f>IF(km4_splits_ranks[[#This Row],[49 - 54]]="DNF","DNF",km4_splits_ranks[[#This Row],[48 okr]]+km4_splits_ranks[[#This Row],[49 - 54]])</f>
        <v>0.10341319444444445</v>
      </c>
      <c r="AO11" s="17">
        <f>IF(km4_splits_ranks[[#This Row],[55 - 60]]="DNF","DNF",km4_splits_ranks[[#This Row],[54 okr]]+km4_splits_ranks[[#This Row],[55 - 60]])</f>
        <v>0.11571527777777779</v>
      </c>
      <c r="AP11" s="22">
        <f>IF(km4_splits_ranks[[#This Row],[61 - 64]]="DNF","DNF",km4_splits_ranks[[#This Row],[60 okr]]+km4_splits_ranks[[#This Row],[61 - 64]])</f>
        <v>0.12401504629629631</v>
      </c>
      <c r="AQ11" s="47">
        <f>IF(km4_splits_ranks[[#This Row],[6 okr]]="DNF","DNF",RANK(km4_splits_ranks[[#This Row],[6 okr]],km4_splits_ranks[6 okr],1))</f>
        <v>13</v>
      </c>
      <c r="AR11" s="48">
        <f>IF(km4_splits_ranks[[#This Row],[12 okr]]="DNF","DNF",RANK(km4_splits_ranks[[#This Row],[12 okr]],km4_splits_ranks[12 okr],1))</f>
        <v>11</v>
      </c>
      <c r="AS11" s="48">
        <f>IF(km4_splits_ranks[[#This Row],[18 okr]]="DNF","DNF",RANK(km4_splits_ranks[[#This Row],[18 okr]],km4_splits_ranks[18 okr],1))</f>
        <v>9</v>
      </c>
      <c r="AT11" s="48">
        <f>IF(km4_splits_ranks[[#This Row],[24 okr]]="DNF","DNF",RANK(km4_splits_ranks[[#This Row],[24 okr]],km4_splits_ranks[24 okr],1))</f>
        <v>9</v>
      </c>
      <c r="AU11" s="48">
        <f>IF(km4_splits_ranks[[#This Row],[30 okr]]="DNF","DNF",RANK(km4_splits_ranks[[#This Row],[30 okr]],km4_splits_ranks[30 okr],1))</f>
        <v>9</v>
      </c>
      <c r="AV11" s="48">
        <f>IF(km4_splits_ranks[[#This Row],[36 okr]]="DNF","DNF",RANK(km4_splits_ranks[[#This Row],[36 okr]],km4_splits_ranks[36 okr],1))</f>
        <v>9</v>
      </c>
      <c r="AW11" s="48">
        <f>IF(km4_splits_ranks[[#This Row],[42 okr]]="DNF","DNF",RANK(km4_splits_ranks[[#This Row],[42 okr]],km4_splits_ranks[42 okr],1))</f>
        <v>9</v>
      </c>
      <c r="AX11" s="48">
        <f>IF(km4_splits_ranks[[#This Row],[48 okr]]="DNF","DNF",RANK(km4_splits_ranks[[#This Row],[48 okr]],km4_splits_ranks[48 okr],1))</f>
        <v>10</v>
      </c>
      <c r="AY11" s="48">
        <f>IF(km4_splits_ranks[[#This Row],[54 okr]]="DNF","DNF",RANK(km4_splits_ranks[[#This Row],[54 okr]],km4_splits_ranks[54 okr],1))</f>
        <v>8</v>
      </c>
      <c r="AZ11" s="48">
        <f>IF(km4_splits_ranks[[#This Row],[60 okr]]="DNF","DNF",RANK(km4_splits_ranks[[#This Row],[60 okr]],km4_splits_ranks[60 okr],1))</f>
        <v>8</v>
      </c>
      <c r="BA11" s="48">
        <f>IF(km4_splits_ranks[[#This Row],[64 okr]]="DNF","DNF",RANK(km4_splits_ranks[[#This Row],[64 okr]],km4_splits_ranks[64 okr],1))</f>
        <v>8</v>
      </c>
    </row>
    <row r="12" spans="2:53" x14ac:dyDescent="0.2">
      <c r="B12" s="4">
        <f>laps_times[[#This Row],[poř]]</f>
        <v>9</v>
      </c>
      <c r="C12" s="1">
        <f>laps_times[[#This Row],[s.č.]]</f>
        <v>37</v>
      </c>
      <c r="D12" s="1" t="str">
        <f>laps_times[[#This Row],[jméno]]</f>
        <v>Hokeš Martin</v>
      </c>
      <c r="E12" s="2">
        <f>laps_times[[#This Row],[roč]]</f>
        <v>1977</v>
      </c>
      <c r="F12" s="2" t="str">
        <f>laps_times[[#This Row],[kat]]</f>
        <v>M40</v>
      </c>
      <c r="G12" s="2">
        <f>laps_times[[#This Row],[poř_kat]]</f>
        <v>5</v>
      </c>
      <c r="H12" s="1" t="str">
        <f>IF(ISBLANK(laps_times[[#This Row],[klub]]),"-",laps_times[[#This Row],[klub]])</f>
        <v>-</v>
      </c>
      <c r="I12" s="166">
        <f>laps_times[[#This Row],[celk. čas]]</f>
        <v>0.12477662037037036</v>
      </c>
      <c r="J12" s="28">
        <f>SUM(laps_times[[#This Row],[1]:[6]])</f>
        <v>1.1640046296296298E-2</v>
      </c>
      <c r="K12" s="29">
        <f>SUM(laps_times[[#This Row],[7]:[12]])</f>
        <v>1.1331018518518518E-2</v>
      </c>
      <c r="L12" s="29">
        <f>SUM(laps_times[[#This Row],[13]:[18]])</f>
        <v>1.1348379629629628E-2</v>
      </c>
      <c r="M12" s="29">
        <f>SUM(laps_times[[#This Row],[19]:[24]])</f>
        <v>1.1440972222222222E-2</v>
      </c>
      <c r="N12" s="29">
        <f>SUM(laps_times[[#This Row],[25]:[30]])</f>
        <v>1.1503472222222222E-2</v>
      </c>
      <c r="O12" s="29">
        <f>SUM(laps_times[[#This Row],[31]:[36]])</f>
        <v>1.1197916666666667E-2</v>
      </c>
      <c r="P12" s="29">
        <f>SUM(laps_times[[#This Row],[37]:[42]])</f>
        <v>1.1341435185185185E-2</v>
      </c>
      <c r="Q12" s="29">
        <f>SUM(laps_times[[#This Row],[43]:[48]])</f>
        <v>1.1549768518518518E-2</v>
      </c>
      <c r="R12" s="29">
        <f>SUM(laps_times[[#This Row],[49]:[54]])</f>
        <v>1.2234953703703704E-2</v>
      </c>
      <c r="S12" s="29">
        <f>SUM(laps_times[[#This Row],[55]:[60]])</f>
        <v>1.2954861111111111E-2</v>
      </c>
      <c r="T12" s="30">
        <f>SUM(laps_times[[#This Row],[61]:[64]])</f>
        <v>8.2337962962962963E-3</v>
      </c>
      <c r="U12" s="44">
        <f>IF(km4_splits_ranks[[#This Row],[1 - 6]]="DNF","DNF",RANK(km4_splits_ranks[[#This Row],[1 - 6]],km4_splits_ranks[1 - 6],1))</f>
        <v>11</v>
      </c>
      <c r="V12" s="45">
        <f>IF(km4_splits_ranks[[#This Row],[7 - 12]]="DNF","DNF",RANK(km4_splits_ranks[[#This Row],[7 - 12]],km4_splits_ranks[7 - 12],1))</f>
        <v>13</v>
      </c>
      <c r="W12" s="45">
        <f>IF(km4_splits_ranks[[#This Row],[13 - 18]]="DNF","DNF",RANK(km4_splits_ranks[[#This Row],[13 - 18]],km4_splits_ranks[13 - 18],1))</f>
        <v>11</v>
      </c>
      <c r="X12" s="45">
        <f>IF(km4_splits_ranks[[#This Row],[19 - 24]]="DNF","DNF",RANK(km4_splits_ranks[[#This Row],[19 - 24]],km4_splits_ranks[19 - 24],1))</f>
        <v>10</v>
      </c>
      <c r="Y12" s="45">
        <f>IF(km4_splits_ranks[[#This Row],[25 - 30]]="DNF","DNF",RANK(km4_splits_ranks[[#This Row],[25 - 30]],km4_splits_ranks[25 - 30],1))</f>
        <v>10</v>
      </c>
      <c r="Z12" s="45">
        <f>IF(km4_splits_ranks[[#This Row],[31 - 36]]="DNF","DNF",RANK(km4_splits_ranks[[#This Row],[31 - 36]],km4_splits_ranks[31 - 36],1))</f>
        <v>6</v>
      </c>
      <c r="AA12" s="45">
        <f>IF(km4_splits_ranks[[#This Row],[37 - 42]]="DNF","DNF",RANK(km4_splits_ranks[[#This Row],[37 - 42]],km4_splits_ranks[37 - 42],1))</f>
        <v>8</v>
      </c>
      <c r="AB12" s="45">
        <f>IF(km4_splits_ranks[[#This Row],[43 - 48]]="DNF","DNF",RANK(km4_splits_ranks[[#This Row],[43 - 48]],km4_splits_ranks[43 - 48],1))</f>
        <v>8</v>
      </c>
      <c r="AC12" s="45">
        <f>IF(km4_splits_ranks[[#This Row],[49 - 54]]="DNF","DNF",RANK(km4_splits_ranks[[#This Row],[49 - 54]],km4_splits_ranks[49 - 54],1))</f>
        <v>11</v>
      </c>
      <c r="AD12" s="45">
        <f>IF(km4_splits_ranks[[#This Row],[55 - 60]]="DNF","DNF",RANK(km4_splits_ranks[[#This Row],[55 - 60]],km4_splits_ranks[55 - 60],1))</f>
        <v>14</v>
      </c>
      <c r="AE12" s="46">
        <f>IF(km4_splits_ranks[[#This Row],[61 - 64]]="DNF","DNF",RANK(km4_splits_ranks[[#This Row],[61 - 64]],km4_splits_ranks[61 - 64],1))</f>
        <v>11</v>
      </c>
      <c r="AF12" s="21">
        <f>km4_splits_ranks[[#This Row],[1 - 6]]</f>
        <v>1.1640046296296298E-2</v>
      </c>
      <c r="AG12" s="17">
        <f>IF(km4_splits_ranks[[#This Row],[7 - 12]]="DNF","DNF",km4_splits_ranks[[#This Row],[6 okr]]+km4_splits_ranks[[#This Row],[7 - 12]])</f>
        <v>2.2971064814814816E-2</v>
      </c>
      <c r="AH12" s="17">
        <f>IF(km4_splits_ranks[[#This Row],[13 - 18]]="DNF","DNF",km4_splits_ranks[[#This Row],[12 okr]]+km4_splits_ranks[[#This Row],[13 - 18]])</f>
        <v>3.4319444444444444E-2</v>
      </c>
      <c r="AI12" s="17">
        <f>IF(km4_splits_ranks[[#This Row],[19 - 24]]="DNF","DNF",km4_splits_ranks[[#This Row],[18 okr]]+km4_splits_ranks[[#This Row],[19 - 24]])</f>
        <v>4.5760416666666665E-2</v>
      </c>
      <c r="AJ12" s="17">
        <f>IF(km4_splits_ranks[[#This Row],[25 - 30]]="DNF","DNF",km4_splits_ranks[[#This Row],[24 okr]]+km4_splits_ranks[[#This Row],[25 - 30]])</f>
        <v>5.7263888888888885E-2</v>
      </c>
      <c r="AK12" s="17">
        <f>IF(km4_splits_ranks[[#This Row],[31 - 36]]="DNF","DNF",km4_splits_ranks[[#This Row],[30 okr]]+km4_splits_ranks[[#This Row],[31 - 36]])</f>
        <v>6.8461805555555547E-2</v>
      </c>
      <c r="AL12" s="17">
        <f>IF(km4_splits_ranks[[#This Row],[37 - 42]]="DNF","DNF",km4_splits_ranks[[#This Row],[36 okr]]+km4_splits_ranks[[#This Row],[37 - 42]])</f>
        <v>7.980324074074073E-2</v>
      </c>
      <c r="AM12" s="17">
        <f>IF(km4_splits_ranks[[#This Row],[43 - 48]]="DNF","DNF",km4_splits_ranks[[#This Row],[42 okr]]+km4_splits_ranks[[#This Row],[43 - 48]])</f>
        <v>9.1353009259259252E-2</v>
      </c>
      <c r="AN12" s="17">
        <f>IF(km4_splits_ranks[[#This Row],[49 - 54]]="DNF","DNF",km4_splits_ranks[[#This Row],[48 okr]]+km4_splits_ranks[[#This Row],[49 - 54]])</f>
        <v>0.10358796296296295</v>
      </c>
      <c r="AO12" s="17">
        <f>IF(km4_splits_ranks[[#This Row],[55 - 60]]="DNF","DNF",km4_splits_ranks[[#This Row],[54 okr]]+km4_splits_ranks[[#This Row],[55 - 60]])</f>
        <v>0.11654282407407407</v>
      </c>
      <c r="AP12" s="22">
        <f>IF(km4_splits_ranks[[#This Row],[61 - 64]]="DNF","DNF",km4_splits_ranks[[#This Row],[60 okr]]+km4_splits_ranks[[#This Row],[61 - 64]])</f>
        <v>0.12477662037037036</v>
      </c>
      <c r="AQ12" s="47">
        <f>IF(km4_splits_ranks[[#This Row],[6 okr]]="DNF","DNF",RANK(km4_splits_ranks[[#This Row],[6 okr]],km4_splits_ranks[6 okr],1))</f>
        <v>11</v>
      </c>
      <c r="AR12" s="48">
        <f>IF(km4_splits_ranks[[#This Row],[12 okr]]="DNF","DNF",RANK(km4_splits_ranks[[#This Row],[12 okr]],km4_splits_ranks[12 okr],1))</f>
        <v>13</v>
      </c>
      <c r="AS12" s="48">
        <f>IF(km4_splits_ranks[[#This Row],[18 okr]]="DNF","DNF",RANK(km4_splits_ranks[[#This Row],[18 okr]],km4_splits_ranks[18 okr],1))</f>
        <v>12</v>
      </c>
      <c r="AT12" s="48">
        <f>IF(km4_splits_ranks[[#This Row],[24 okr]]="DNF","DNF",RANK(km4_splits_ranks[[#This Row],[24 okr]],km4_splits_ranks[24 okr],1))</f>
        <v>12</v>
      </c>
      <c r="AU12" s="48">
        <f>IF(km4_splits_ranks[[#This Row],[30 okr]]="DNF","DNF",RANK(km4_splits_ranks[[#This Row],[30 okr]],km4_splits_ranks[30 okr],1))</f>
        <v>10</v>
      </c>
      <c r="AV12" s="48">
        <f>IF(km4_splits_ranks[[#This Row],[36 okr]]="DNF","DNF",RANK(km4_splits_ranks[[#This Row],[36 okr]],km4_splits_ranks[36 okr],1))</f>
        <v>10</v>
      </c>
      <c r="AW12" s="48">
        <f>IF(km4_splits_ranks[[#This Row],[42 okr]]="DNF","DNF",RANK(km4_splits_ranks[[#This Row],[42 okr]],km4_splits_ranks[42 okr],1))</f>
        <v>10</v>
      </c>
      <c r="AX12" s="48">
        <f>IF(km4_splits_ranks[[#This Row],[48 okr]]="DNF","DNF",RANK(km4_splits_ranks[[#This Row],[48 okr]],km4_splits_ranks[48 okr],1))</f>
        <v>9</v>
      </c>
      <c r="AY12" s="48">
        <f>IF(km4_splits_ranks[[#This Row],[54 okr]]="DNF","DNF",RANK(km4_splits_ranks[[#This Row],[54 okr]],km4_splits_ranks[54 okr],1))</f>
        <v>10</v>
      </c>
      <c r="AZ12" s="48">
        <f>IF(km4_splits_ranks[[#This Row],[60 okr]]="DNF","DNF",RANK(km4_splits_ranks[[#This Row],[60 okr]],km4_splits_ranks[60 okr],1))</f>
        <v>10</v>
      </c>
      <c r="BA12" s="48">
        <f>IF(km4_splits_ranks[[#This Row],[64 okr]]="DNF","DNF",RANK(km4_splits_ranks[[#This Row],[64 okr]],km4_splits_ranks[64 okr],1))</f>
        <v>9</v>
      </c>
    </row>
    <row r="13" spans="2:53" x14ac:dyDescent="0.2">
      <c r="B13" s="4">
        <f>laps_times[[#This Row],[poř]]</f>
        <v>10</v>
      </c>
      <c r="C13" s="1">
        <f>laps_times[[#This Row],[s.č.]]</f>
        <v>136</v>
      </c>
      <c r="D13" s="1" t="str">
        <f>laps_times[[#This Row],[jméno]]</f>
        <v>Vaněček Michael</v>
      </c>
      <c r="E13" s="2">
        <f>laps_times[[#This Row],[roč]]</f>
        <v>1979</v>
      </c>
      <c r="F13" s="2" t="str">
        <f>laps_times[[#This Row],[kat]]</f>
        <v>M30</v>
      </c>
      <c r="G13" s="2">
        <f>laps_times[[#This Row],[poř_kat]]</f>
        <v>5</v>
      </c>
      <c r="H13" s="1" t="str">
        <f>IF(ISBLANK(laps_times[[#This Row],[klub]]),"-",laps_times[[#This Row],[klub]])</f>
        <v>SB CYKLO OLYMPIA</v>
      </c>
      <c r="I13" s="166">
        <f>laps_times[[#This Row],[celk. čas]]</f>
        <v>0.12509490740740739</v>
      </c>
      <c r="J13" s="28">
        <f>SUM(laps_times[[#This Row],[1]:[6]])</f>
        <v>1.1144675925925926E-2</v>
      </c>
      <c r="K13" s="29">
        <f>SUM(laps_times[[#This Row],[7]:[12]])</f>
        <v>1.1015046296296297E-2</v>
      </c>
      <c r="L13" s="29">
        <f>SUM(laps_times[[#This Row],[13]:[18]])</f>
        <v>1.120486111111111E-2</v>
      </c>
      <c r="M13" s="29">
        <f>SUM(laps_times[[#This Row],[19]:[24]])</f>
        <v>1.1181712962962964E-2</v>
      </c>
      <c r="N13" s="29">
        <f>SUM(laps_times[[#This Row],[25]:[30]])</f>
        <v>1.1368055555555555E-2</v>
      </c>
      <c r="O13" s="29">
        <f>SUM(laps_times[[#This Row],[31]:[36]])</f>
        <v>1.1430555555555557E-2</v>
      </c>
      <c r="P13" s="29">
        <f>SUM(laps_times[[#This Row],[37]:[42]])</f>
        <v>1.1702546296296296E-2</v>
      </c>
      <c r="Q13" s="29">
        <f>SUM(laps_times[[#This Row],[43]:[48]])</f>
        <v>1.2010416666666668E-2</v>
      </c>
      <c r="R13" s="29">
        <f>SUM(laps_times[[#This Row],[49]:[54]])</f>
        <v>1.2385416666666666E-2</v>
      </c>
      <c r="S13" s="29">
        <f>SUM(laps_times[[#This Row],[55]:[60]])</f>
        <v>1.3012731481481481E-2</v>
      </c>
      <c r="T13" s="30">
        <f>SUM(laps_times[[#This Row],[61]:[64]])</f>
        <v>8.6388888888888904E-3</v>
      </c>
      <c r="U13" s="44">
        <f>IF(km4_splits_ranks[[#This Row],[1 - 6]]="DNF","DNF",RANK(km4_splits_ranks[[#This Row],[1 - 6]],km4_splits_ranks[1 - 6],1))</f>
        <v>2</v>
      </c>
      <c r="V13" s="45">
        <f>IF(km4_splits_ranks[[#This Row],[7 - 12]]="DNF","DNF",RANK(km4_splits_ranks[[#This Row],[7 - 12]],km4_splits_ranks[7 - 12],1))</f>
        <v>8</v>
      </c>
      <c r="W13" s="45">
        <f>IF(km4_splits_ranks[[#This Row],[13 - 18]]="DNF","DNF",RANK(km4_splits_ranks[[#This Row],[13 - 18]],km4_splits_ranks[13 - 18],1))</f>
        <v>9</v>
      </c>
      <c r="X13" s="45">
        <f>IF(km4_splits_ranks[[#This Row],[19 - 24]]="DNF","DNF",RANK(km4_splits_ranks[[#This Row],[19 - 24]],km4_splits_ranks[19 - 24],1))</f>
        <v>8</v>
      </c>
      <c r="Y13" s="45">
        <f>IF(km4_splits_ranks[[#This Row],[25 - 30]]="DNF","DNF",RANK(km4_splits_ranks[[#This Row],[25 - 30]],km4_splits_ranks[25 - 30],1))</f>
        <v>8</v>
      </c>
      <c r="Z13" s="45">
        <f>IF(km4_splits_ranks[[#This Row],[31 - 36]]="DNF","DNF",RANK(km4_splits_ranks[[#This Row],[31 - 36]],km4_splits_ranks[31 - 36],1))</f>
        <v>10</v>
      </c>
      <c r="AA13" s="45">
        <f>IF(km4_splits_ranks[[#This Row],[37 - 42]]="DNF","DNF",RANK(km4_splits_ranks[[#This Row],[37 - 42]],km4_splits_ranks[37 - 42],1))</f>
        <v>10</v>
      </c>
      <c r="AB13" s="45">
        <f>IF(km4_splits_ranks[[#This Row],[43 - 48]]="DNF","DNF",RANK(km4_splits_ranks[[#This Row],[43 - 48]],km4_splits_ranks[43 - 48],1))</f>
        <v>12</v>
      </c>
      <c r="AC13" s="45">
        <f>IF(km4_splits_ranks[[#This Row],[49 - 54]]="DNF","DNF",RANK(km4_splits_ranks[[#This Row],[49 - 54]],km4_splits_ranks[49 - 54],1))</f>
        <v>13</v>
      </c>
      <c r="AD13" s="45">
        <f>IF(km4_splits_ranks[[#This Row],[55 - 60]]="DNF","DNF",RANK(km4_splits_ranks[[#This Row],[55 - 60]],km4_splits_ranks[55 - 60],1))</f>
        <v>15</v>
      </c>
      <c r="AE13" s="46">
        <f>IF(km4_splits_ranks[[#This Row],[61 - 64]]="DNF","DNF",RANK(km4_splits_ranks[[#This Row],[61 - 64]],km4_splits_ranks[61 - 64],1))</f>
        <v>16</v>
      </c>
      <c r="AF13" s="21">
        <f>km4_splits_ranks[[#This Row],[1 - 6]]</f>
        <v>1.1144675925925926E-2</v>
      </c>
      <c r="AG13" s="17">
        <f>IF(km4_splits_ranks[[#This Row],[7 - 12]]="DNF","DNF",km4_splits_ranks[[#This Row],[6 okr]]+km4_splits_ranks[[#This Row],[7 - 12]])</f>
        <v>2.2159722222222223E-2</v>
      </c>
      <c r="AH13" s="17">
        <f>IF(km4_splits_ranks[[#This Row],[13 - 18]]="DNF","DNF",km4_splits_ranks[[#This Row],[12 okr]]+km4_splits_ranks[[#This Row],[13 - 18]])</f>
        <v>3.3364583333333336E-2</v>
      </c>
      <c r="AI13" s="17">
        <f>IF(km4_splits_ranks[[#This Row],[19 - 24]]="DNF","DNF",km4_splits_ranks[[#This Row],[18 okr]]+km4_splits_ranks[[#This Row],[19 - 24]])</f>
        <v>4.4546296296296299E-2</v>
      </c>
      <c r="AJ13" s="17">
        <f>IF(km4_splits_ranks[[#This Row],[25 - 30]]="DNF","DNF",km4_splits_ranks[[#This Row],[24 okr]]+km4_splits_ranks[[#This Row],[25 - 30]])</f>
        <v>5.5914351851851854E-2</v>
      </c>
      <c r="AK13" s="17">
        <f>IF(km4_splits_ranks[[#This Row],[31 - 36]]="DNF","DNF",km4_splits_ranks[[#This Row],[30 okr]]+km4_splits_ranks[[#This Row],[31 - 36]])</f>
        <v>6.7344907407407409E-2</v>
      </c>
      <c r="AL13" s="17">
        <f>IF(km4_splits_ranks[[#This Row],[37 - 42]]="DNF","DNF",km4_splits_ranks[[#This Row],[36 okr]]+km4_splits_ranks[[#This Row],[37 - 42]])</f>
        <v>7.904745370370371E-2</v>
      </c>
      <c r="AM13" s="17">
        <f>IF(km4_splits_ranks[[#This Row],[43 - 48]]="DNF","DNF",km4_splits_ranks[[#This Row],[42 okr]]+km4_splits_ranks[[#This Row],[43 - 48]])</f>
        <v>9.1057870370370372E-2</v>
      </c>
      <c r="AN13" s="17">
        <f>IF(km4_splits_ranks[[#This Row],[49 - 54]]="DNF","DNF",km4_splits_ranks[[#This Row],[48 okr]]+km4_splits_ranks[[#This Row],[49 - 54]])</f>
        <v>0.10344328703703703</v>
      </c>
      <c r="AO13" s="17">
        <f>IF(km4_splits_ranks[[#This Row],[55 - 60]]="DNF","DNF",km4_splits_ranks[[#This Row],[54 okr]]+km4_splits_ranks[[#This Row],[55 - 60]])</f>
        <v>0.11645601851851851</v>
      </c>
      <c r="AP13" s="22">
        <f>IF(km4_splits_ranks[[#This Row],[61 - 64]]="DNF","DNF",km4_splits_ranks[[#This Row],[60 okr]]+km4_splits_ranks[[#This Row],[61 - 64]])</f>
        <v>0.12509490740740742</v>
      </c>
      <c r="AQ13" s="47">
        <f>IF(km4_splits_ranks[[#This Row],[6 okr]]="DNF","DNF",RANK(km4_splits_ranks[[#This Row],[6 okr]],km4_splits_ranks[6 okr],1))</f>
        <v>2</v>
      </c>
      <c r="AR13" s="48">
        <f>IF(km4_splits_ranks[[#This Row],[12 okr]]="DNF","DNF",RANK(km4_splits_ranks[[#This Row],[12 okr]],km4_splits_ranks[12 okr],1))</f>
        <v>4</v>
      </c>
      <c r="AS13" s="48">
        <f>IF(km4_splits_ranks[[#This Row],[18 okr]]="DNF","DNF",RANK(km4_splits_ranks[[#This Row],[18 okr]],km4_splits_ranks[18 okr],1))</f>
        <v>5</v>
      </c>
      <c r="AT13" s="48">
        <f>IF(km4_splits_ranks[[#This Row],[24 okr]]="DNF","DNF",RANK(km4_splits_ranks[[#This Row],[24 okr]],km4_splits_ranks[24 okr],1))</f>
        <v>7</v>
      </c>
      <c r="AU13" s="48">
        <f>IF(km4_splits_ranks[[#This Row],[30 okr]]="DNF","DNF",RANK(km4_splits_ranks[[#This Row],[30 okr]],km4_splits_ranks[30 okr],1))</f>
        <v>8</v>
      </c>
      <c r="AV13" s="48">
        <f>IF(km4_splits_ranks[[#This Row],[36 okr]]="DNF","DNF",RANK(km4_splits_ranks[[#This Row],[36 okr]],km4_splits_ranks[36 okr],1))</f>
        <v>8</v>
      </c>
      <c r="AW13" s="48">
        <f>IF(km4_splits_ranks[[#This Row],[42 okr]]="DNF","DNF",RANK(km4_splits_ranks[[#This Row],[42 okr]],km4_splits_ranks[42 okr],1))</f>
        <v>8</v>
      </c>
      <c r="AX13" s="48">
        <f>IF(km4_splits_ranks[[#This Row],[48 okr]]="DNF","DNF",RANK(km4_splits_ranks[[#This Row],[48 okr]],km4_splits_ranks[48 okr],1))</f>
        <v>8</v>
      </c>
      <c r="AY13" s="48">
        <f>IF(km4_splits_ranks[[#This Row],[54 okr]]="DNF","DNF",RANK(km4_splits_ranks[[#This Row],[54 okr]],km4_splits_ranks[54 okr],1))</f>
        <v>9</v>
      </c>
      <c r="AZ13" s="48">
        <f>IF(km4_splits_ranks[[#This Row],[60 okr]]="DNF","DNF",RANK(km4_splits_ranks[[#This Row],[60 okr]],km4_splits_ranks[60 okr],1))</f>
        <v>9</v>
      </c>
      <c r="BA13" s="48">
        <f>IF(km4_splits_ranks[[#This Row],[64 okr]]="DNF","DNF",RANK(km4_splits_ranks[[#This Row],[64 okr]],km4_splits_ranks[64 okr],1))</f>
        <v>10</v>
      </c>
    </row>
    <row r="14" spans="2:53" x14ac:dyDescent="0.2">
      <c r="B14" s="4">
        <f>laps_times[[#This Row],[poř]]</f>
        <v>11</v>
      </c>
      <c r="C14" s="1">
        <f>laps_times[[#This Row],[s.č.]]</f>
        <v>132</v>
      </c>
      <c r="D14" s="1" t="str">
        <f>laps_times[[#This Row],[jméno]]</f>
        <v>Uhlíř Radek</v>
      </c>
      <c r="E14" s="2">
        <f>laps_times[[#This Row],[roč]]</f>
        <v>1967</v>
      </c>
      <c r="F14" s="2" t="str">
        <f>laps_times[[#This Row],[kat]]</f>
        <v>M50</v>
      </c>
      <c r="G14" s="2">
        <f>laps_times[[#This Row],[poř_kat]]</f>
        <v>1</v>
      </c>
      <c r="H14" s="1" t="str">
        <f>IF(ISBLANK(laps_times[[#This Row],[klub]]),"-",laps_times[[#This Row],[klub]])</f>
        <v>TRISK CB</v>
      </c>
      <c r="I14" s="166">
        <f>laps_times[[#This Row],[celk. čas]]</f>
        <v>0.12578356481481481</v>
      </c>
      <c r="J14" s="28">
        <f>SUM(laps_times[[#This Row],[1]:[6]])</f>
        <v>1.1805555555555554E-2</v>
      </c>
      <c r="K14" s="29">
        <f>SUM(laps_times[[#This Row],[7]:[12]])</f>
        <v>1.1608796296296296E-2</v>
      </c>
      <c r="L14" s="29">
        <f>SUM(laps_times[[#This Row],[13]:[18]])</f>
        <v>1.1662037037037035E-2</v>
      </c>
      <c r="M14" s="29">
        <f>SUM(laps_times[[#This Row],[19]:[24]])</f>
        <v>1.1549768518518518E-2</v>
      </c>
      <c r="N14" s="29">
        <f>SUM(laps_times[[#This Row],[25]:[30]])</f>
        <v>1.1564814814814816E-2</v>
      </c>
      <c r="O14" s="29">
        <f>SUM(laps_times[[#This Row],[31]:[36]])</f>
        <v>1.1629629629629629E-2</v>
      </c>
      <c r="P14" s="29">
        <f>SUM(laps_times[[#This Row],[37]:[42]])</f>
        <v>1.176736111111111E-2</v>
      </c>
      <c r="Q14" s="29">
        <f>SUM(laps_times[[#This Row],[43]:[48]])</f>
        <v>1.1748842592592592E-2</v>
      </c>
      <c r="R14" s="29">
        <f>SUM(laps_times[[#This Row],[49]:[54]])</f>
        <v>1.208912037037037E-2</v>
      </c>
      <c r="S14" s="29">
        <f>SUM(laps_times[[#This Row],[55]:[60]])</f>
        <v>1.2331018518518517E-2</v>
      </c>
      <c r="T14" s="30">
        <f>SUM(laps_times[[#This Row],[61]:[64]])</f>
        <v>8.0266203703703715E-3</v>
      </c>
      <c r="U14" s="44">
        <f>IF(km4_splits_ranks[[#This Row],[1 - 6]]="DNF","DNF",RANK(km4_splits_ranks[[#This Row],[1 - 6]],km4_splits_ranks[1 - 6],1))</f>
        <v>14</v>
      </c>
      <c r="V14" s="45">
        <f>IF(km4_splits_ranks[[#This Row],[7 - 12]]="DNF","DNF",RANK(km4_splits_ranks[[#This Row],[7 - 12]],km4_splits_ranks[7 - 12],1))</f>
        <v>16</v>
      </c>
      <c r="W14" s="45">
        <f>IF(km4_splits_ranks[[#This Row],[13 - 18]]="DNF","DNF",RANK(km4_splits_ranks[[#This Row],[13 - 18]],km4_splits_ranks[13 - 18],1))</f>
        <v>14</v>
      </c>
      <c r="X14" s="45">
        <f>IF(km4_splits_ranks[[#This Row],[19 - 24]]="DNF","DNF",RANK(km4_splits_ranks[[#This Row],[19 - 24]],km4_splits_ranks[19 - 24],1))</f>
        <v>13</v>
      </c>
      <c r="Y14" s="45">
        <f>IF(km4_splits_ranks[[#This Row],[25 - 30]]="DNF","DNF",RANK(km4_splits_ranks[[#This Row],[25 - 30]],km4_splits_ranks[25 - 30],1))</f>
        <v>12</v>
      </c>
      <c r="Z14" s="45">
        <f>IF(km4_splits_ranks[[#This Row],[31 - 36]]="DNF","DNF",RANK(km4_splits_ranks[[#This Row],[31 - 36]],km4_splits_ranks[31 - 36],1))</f>
        <v>11</v>
      </c>
      <c r="AA14" s="45">
        <f>IF(km4_splits_ranks[[#This Row],[37 - 42]]="DNF","DNF",RANK(km4_splits_ranks[[#This Row],[37 - 42]],km4_splits_ranks[37 - 42],1))</f>
        <v>12</v>
      </c>
      <c r="AB14" s="45">
        <f>IF(km4_splits_ranks[[#This Row],[43 - 48]]="DNF","DNF",RANK(km4_splits_ranks[[#This Row],[43 - 48]],km4_splits_ranks[43 - 48],1))</f>
        <v>9</v>
      </c>
      <c r="AC14" s="45">
        <f>IF(km4_splits_ranks[[#This Row],[49 - 54]]="DNF","DNF",RANK(km4_splits_ranks[[#This Row],[49 - 54]],km4_splits_ranks[49 - 54],1))</f>
        <v>9</v>
      </c>
      <c r="AD14" s="45">
        <f>IF(km4_splits_ranks[[#This Row],[55 - 60]]="DNF","DNF",RANK(km4_splits_ranks[[#This Row],[55 - 60]],km4_splits_ranks[55 - 60],1))</f>
        <v>8</v>
      </c>
      <c r="AE14" s="46">
        <f>IF(km4_splits_ranks[[#This Row],[61 - 64]]="DNF","DNF",RANK(km4_splits_ranks[[#This Row],[61 - 64]],km4_splits_ranks[61 - 64],1))</f>
        <v>6</v>
      </c>
      <c r="AF14" s="21">
        <f>km4_splits_ranks[[#This Row],[1 - 6]]</f>
        <v>1.1805555555555554E-2</v>
      </c>
      <c r="AG14" s="17">
        <f>IF(km4_splits_ranks[[#This Row],[7 - 12]]="DNF","DNF",km4_splits_ranks[[#This Row],[6 okr]]+km4_splits_ranks[[#This Row],[7 - 12]])</f>
        <v>2.3414351851851849E-2</v>
      </c>
      <c r="AH14" s="17">
        <f>IF(km4_splits_ranks[[#This Row],[13 - 18]]="DNF","DNF",km4_splits_ranks[[#This Row],[12 okr]]+km4_splits_ranks[[#This Row],[13 - 18]])</f>
        <v>3.5076388888888886E-2</v>
      </c>
      <c r="AI14" s="17">
        <f>IF(km4_splits_ranks[[#This Row],[19 - 24]]="DNF","DNF",km4_splits_ranks[[#This Row],[18 okr]]+km4_splits_ranks[[#This Row],[19 - 24]])</f>
        <v>4.6626157407407401E-2</v>
      </c>
      <c r="AJ14" s="17">
        <f>IF(km4_splits_ranks[[#This Row],[25 - 30]]="DNF","DNF",km4_splits_ranks[[#This Row],[24 okr]]+km4_splits_ranks[[#This Row],[25 - 30]])</f>
        <v>5.819097222222222E-2</v>
      </c>
      <c r="AK14" s="17">
        <f>IF(km4_splits_ranks[[#This Row],[31 - 36]]="DNF","DNF",km4_splits_ranks[[#This Row],[30 okr]]+km4_splits_ranks[[#This Row],[31 - 36]])</f>
        <v>6.9820601851851849E-2</v>
      </c>
      <c r="AL14" s="17">
        <f>IF(km4_splits_ranks[[#This Row],[37 - 42]]="DNF","DNF",km4_splits_ranks[[#This Row],[36 okr]]+km4_splits_ranks[[#This Row],[37 - 42]])</f>
        <v>8.1587962962962959E-2</v>
      </c>
      <c r="AM14" s="17">
        <f>IF(km4_splits_ranks[[#This Row],[43 - 48]]="DNF","DNF",km4_splits_ranks[[#This Row],[42 okr]]+km4_splits_ranks[[#This Row],[43 - 48]])</f>
        <v>9.3336805555555555E-2</v>
      </c>
      <c r="AN14" s="17">
        <f>IF(km4_splits_ranks[[#This Row],[49 - 54]]="DNF","DNF",km4_splits_ranks[[#This Row],[48 okr]]+km4_splits_ranks[[#This Row],[49 - 54]])</f>
        <v>0.10542592592592592</v>
      </c>
      <c r="AO14" s="17">
        <f>IF(km4_splits_ranks[[#This Row],[55 - 60]]="DNF","DNF",km4_splits_ranks[[#This Row],[54 okr]]+km4_splits_ranks[[#This Row],[55 - 60]])</f>
        <v>0.11775694444444444</v>
      </c>
      <c r="AP14" s="22">
        <f>IF(km4_splits_ranks[[#This Row],[61 - 64]]="DNF","DNF",km4_splits_ranks[[#This Row],[60 okr]]+km4_splits_ranks[[#This Row],[61 - 64]])</f>
        <v>0.12578356481481481</v>
      </c>
      <c r="AQ14" s="47">
        <f>IF(km4_splits_ranks[[#This Row],[6 okr]]="DNF","DNF",RANK(km4_splits_ranks[[#This Row],[6 okr]],km4_splits_ranks[6 okr],1))</f>
        <v>14</v>
      </c>
      <c r="AR14" s="48">
        <f>IF(km4_splits_ranks[[#This Row],[12 okr]]="DNF","DNF",RANK(km4_splits_ranks[[#This Row],[12 okr]],km4_splits_ranks[12 okr],1))</f>
        <v>15</v>
      </c>
      <c r="AS14" s="48">
        <f>IF(km4_splits_ranks[[#This Row],[18 okr]]="DNF","DNF",RANK(km4_splits_ranks[[#This Row],[18 okr]],km4_splits_ranks[18 okr],1))</f>
        <v>14</v>
      </c>
      <c r="AT14" s="48">
        <f>IF(km4_splits_ranks[[#This Row],[24 okr]]="DNF","DNF",RANK(km4_splits_ranks[[#This Row],[24 okr]],km4_splits_ranks[24 okr],1))</f>
        <v>14</v>
      </c>
      <c r="AU14" s="48">
        <f>IF(km4_splits_ranks[[#This Row],[30 okr]]="DNF","DNF",RANK(km4_splits_ranks[[#This Row],[30 okr]],km4_splits_ranks[30 okr],1))</f>
        <v>14</v>
      </c>
      <c r="AV14" s="48">
        <f>IF(km4_splits_ranks[[#This Row],[36 okr]]="DNF","DNF",RANK(km4_splits_ranks[[#This Row],[36 okr]],km4_splits_ranks[36 okr],1))</f>
        <v>14</v>
      </c>
      <c r="AW14" s="48">
        <f>IF(km4_splits_ranks[[#This Row],[42 okr]]="DNF","DNF",RANK(km4_splits_ranks[[#This Row],[42 okr]],km4_splits_ranks[42 okr],1))</f>
        <v>13</v>
      </c>
      <c r="AX14" s="48">
        <f>IF(km4_splits_ranks[[#This Row],[48 okr]]="DNF","DNF",RANK(km4_splits_ranks[[#This Row],[48 okr]],km4_splits_ranks[48 okr],1))</f>
        <v>12</v>
      </c>
      <c r="AY14" s="48">
        <f>IF(km4_splits_ranks[[#This Row],[54 okr]]="DNF","DNF",RANK(km4_splits_ranks[[#This Row],[54 okr]],km4_splits_ranks[54 okr],1))</f>
        <v>11</v>
      </c>
      <c r="AZ14" s="48">
        <f>IF(km4_splits_ranks[[#This Row],[60 okr]]="DNF","DNF",RANK(km4_splits_ranks[[#This Row],[60 okr]],km4_splits_ranks[60 okr],1))</f>
        <v>11</v>
      </c>
      <c r="BA14" s="48">
        <f>IF(km4_splits_ranks[[#This Row],[64 okr]]="DNF","DNF",RANK(km4_splits_ranks[[#This Row],[64 okr]],km4_splits_ranks[64 okr],1))</f>
        <v>11</v>
      </c>
    </row>
    <row r="15" spans="2:53" x14ac:dyDescent="0.2">
      <c r="B15" s="4">
        <f>laps_times[[#This Row],[poř]]</f>
        <v>12</v>
      </c>
      <c r="C15" s="1">
        <f>laps_times[[#This Row],[s.č.]]</f>
        <v>104</v>
      </c>
      <c r="D15" s="1" t="str">
        <f>laps_times[[#This Row],[jméno]]</f>
        <v>Rokos Lukáš</v>
      </c>
      <c r="E15" s="2">
        <f>laps_times[[#This Row],[roč]]</f>
        <v>1987</v>
      </c>
      <c r="F15" s="2" t="str">
        <f>laps_times[[#This Row],[kat]]</f>
        <v>M30</v>
      </c>
      <c r="G15" s="2">
        <f>laps_times[[#This Row],[poř_kat]]</f>
        <v>6</v>
      </c>
      <c r="H15" s="1" t="str">
        <f>IF(ISBLANK(laps_times[[#This Row],[klub]]),"-",laps_times[[#This Row],[klub]])</f>
        <v>Jiskra Třeboň</v>
      </c>
      <c r="I15" s="166">
        <f>laps_times[[#This Row],[celk. čas]]</f>
        <v>0.12709953703703705</v>
      </c>
      <c r="J15" s="28">
        <f>SUM(laps_times[[#This Row],[1]:[6]])</f>
        <v>1.1523148148148149E-2</v>
      </c>
      <c r="K15" s="29">
        <f>SUM(laps_times[[#This Row],[7]:[12]])</f>
        <v>1.1142361111111113E-2</v>
      </c>
      <c r="L15" s="29">
        <f>SUM(laps_times[[#This Row],[13]:[18]])</f>
        <v>1.1346064814814814E-2</v>
      </c>
      <c r="M15" s="29">
        <f>SUM(laps_times[[#This Row],[19]:[24]])</f>
        <v>1.157638888888889E-2</v>
      </c>
      <c r="N15" s="29">
        <f>SUM(laps_times[[#This Row],[25]:[30]])</f>
        <v>1.1724537037037039E-2</v>
      </c>
      <c r="O15" s="29">
        <f>SUM(laps_times[[#This Row],[31]:[36]])</f>
        <v>1.1714120370370371E-2</v>
      </c>
      <c r="P15" s="29">
        <f>SUM(laps_times[[#This Row],[37]:[42]])</f>
        <v>1.2023148148148149E-2</v>
      </c>
      <c r="Q15" s="29">
        <f>SUM(laps_times[[#This Row],[43]:[48]])</f>
        <v>1.2106481481481482E-2</v>
      </c>
      <c r="R15" s="29">
        <f>SUM(laps_times[[#This Row],[49]:[54]])</f>
        <v>1.2700231481481481E-2</v>
      </c>
      <c r="S15" s="29">
        <f>SUM(laps_times[[#This Row],[55]:[60]])</f>
        <v>1.2952546296296297E-2</v>
      </c>
      <c r="T15" s="30">
        <f>SUM(laps_times[[#This Row],[61]:[64]])</f>
        <v>8.2905092592592596E-3</v>
      </c>
      <c r="U15" s="44">
        <f>IF(km4_splits_ranks[[#This Row],[1 - 6]]="DNF","DNF",RANK(km4_splits_ranks[[#This Row],[1 - 6]],km4_splits_ranks[1 - 6],1))</f>
        <v>9</v>
      </c>
      <c r="V15" s="45">
        <f>IF(km4_splits_ranks[[#This Row],[7 - 12]]="DNF","DNF",RANK(km4_splits_ranks[[#This Row],[7 - 12]],km4_splits_ranks[7 - 12],1))</f>
        <v>10</v>
      </c>
      <c r="W15" s="45">
        <f>IF(km4_splits_ranks[[#This Row],[13 - 18]]="DNF","DNF",RANK(km4_splits_ranks[[#This Row],[13 - 18]],km4_splits_ranks[13 - 18],1))</f>
        <v>10</v>
      </c>
      <c r="X15" s="45">
        <f>IF(km4_splits_ranks[[#This Row],[19 - 24]]="DNF","DNF",RANK(km4_splits_ranks[[#This Row],[19 - 24]],km4_splits_ranks[19 - 24],1))</f>
        <v>15</v>
      </c>
      <c r="Y15" s="45">
        <f>IF(km4_splits_ranks[[#This Row],[25 - 30]]="DNF","DNF",RANK(km4_splits_ranks[[#This Row],[25 - 30]],km4_splits_ranks[25 - 30],1))</f>
        <v>14</v>
      </c>
      <c r="Z15" s="45">
        <f>IF(km4_splits_ranks[[#This Row],[31 - 36]]="DNF","DNF",RANK(km4_splits_ranks[[#This Row],[31 - 36]],km4_splits_ranks[31 - 36],1))</f>
        <v>13</v>
      </c>
      <c r="AA15" s="45">
        <f>IF(km4_splits_ranks[[#This Row],[37 - 42]]="DNF","DNF",RANK(km4_splits_ranks[[#This Row],[37 - 42]],km4_splits_ranks[37 - 42],1))</f>
        <v>14</v>
      </c>
      <c r="AB15" s="45">
        <f>IF(km4_splits_ranks[[#This Row],[43 - 48]]="DNF","DNF",RANK(km4_splits_ranks[[#This Row],[43 - 48]],km4_splits_ranks[43 - 48],1))</f>
        <v>13</v>
      </c>
      <c r="AC15" s="45">
        <f>IF(km4_splits_ranks[[#This Row],[49 - 54]]="DNF","DNF",RANK(km4_splits_ranks[[#This Row],[49 - 54]],km4_splits_ranks[49 - 54],1))</f>
        <v>14</v>
      </c>
      <c r="AD15" s="45">
        <f>IF(km4_splits_ranks[[#This Row],[55 - 60]]="DNF","DNF",RANK(km4_splits_ranks[[#This Row],[55 - 60]],km4_splits_ranks[55 - 60],1))</f>
        <v>13</v>
      </c>
      <c r="AE15" s="46">
        <f>IF(km4_splits_ranks[[#This Row],[61 - 64]]="DNF","DNF",RANK(km4_splits_ranks[[#This Row],[61 - 64]],km4_splits_ranks[61 - 64],1))</f>
        <v>13</v>
      </c>
      <c r="AF15" s="21">
        <f>km4_splits_ranks[[#This Row],[1 - 6]]</f>
        <v>1.1523148148148149E-2</v>
      </c>
      <c r="AG15" s="17">
        <f>IF(km4_splits_ranks[[#This Row],[7 - 12]]="DNF","DNF",km4_splits_ranks[[#This Row],[6 okr]]+km4_splits_ranks[[#This Row],[7 - 12]])</f>
        <v>2.266550925925926E-2</v>
      </c>
      <c r="AH15" s="17">
        <f>IF(km4_splits_ranks[[#This Row],[13 - 18]]="DNF","DNF",km4_splits_ranks[[#This Row],[12 okr]]+km4_splits_ranks[[#This Row],[13 - 18]])</f>
        <v>3.4011574074074076E-2</v>
      </c>
      <c r="AI15" s="17">
        <f>IF(km4_splits_ranks[[#This Row],[19 - 24]]="DNF","DNF",km4_splits_ranks[[#This Row],[18 okr]]+km4_splits_ranks[[#This Row],[19 - 24]])</f>
        <v>4.5587962962962969E-2</v>
      </c>
      <c r="AJ15" s="17">
        <f>IF(km4_splits_ranks[[#This Row],[25 - 30]]="DNF","DNF",km4_splits_ranks[[#This Row],[24 okr]]+km4_splits_ranks[[#This Row],[25 - 30]])</f>
        <v>5.7312500000000009E-2</v>
      </c>
      <c r="AK15" s="17">
        <f>IF(km4_splits_ranks[[#This Row],[31 - 36]]="DNF","DNF",km4_splits_ranks[[#This Row],[30 okr]]+km4_splits_ranks[[#This Row],[31 - 36]])</f>
        <v>6.9026620370370384E-2</v>
      </c>
      <c r="AL15" s="17">
        <f>IF(km4_splits_ranks[[#This Row],[37 - 42]]="DNF","DNF",km4_splits_ranks[[#This Row],[36 okr]]+km4_splits_ranks[[#This Row],[37 - 42]])</f>
        <v>8.1049768518518528E-2</v>
      </c>
      <c r="AM15" s="17">
        <f>IF(km4_splits_ranks[[#This Row],[43 - 48]]="DNF","DNF",km4_splits_ranks[[#This Row],[42 okr]]+km4_splits_ranks[[#This Row],[43 - 48]])</f>
        <v>9.315625000000001E-2</v>
      </c>
      <c r="AN15" s="17">
        <f>IF(km4_splits_ranks[[#This Row],[49 - 54]]="DNF","DNF",km4_splits_ranks[[#This Row],[48 okr]]+km4_splits_ranks[[#This Row],[49 - 54]])</f>
        <v>0.1058564814814815</v>
      </c>
      <c r="AO15" s="17">
        <f>IF(km4_splits_ranks[[#This Row],[55 - 60]]="DNF","DNF",km4_splits_ranks[[#This Row],[54 okr]]+km4_splits_ranks[[#This Row],[55 - 60]])</f>
        <v>0.1188090277777778</v>
      </c>
      <c r="AP15" s="22">
        <f>IF(km4_splits_ranks[[#This Row],[61 - 64]]="DNF","DNF",km4_splits_ranks[[#This Row],[60 okr]]+km4_splits_ranks[[#This Row],[61 - 64]])</f>
        <v>0.12709953703703705</v>
      </c>
      <c r="AQ15" s="47">
        <f>IF(km4_splits_ranks[[#This Row],[6 okr]]="DNF","DNF",RANK(km4_splits_ranks[[#This Row],[6 okr]],km4_splits_ranks[6 okr],1))</f>
        <v>9</v>
      </c>
      <c r="AR15" s="48">
        <f>IF(km4_splits_ranks[[#This Row],[12 okr]]="DNF","DNF",RANK(km4_splits_ranks[[#This Row],[12 okr]],km4_splits_ranks[12 okr],1))</f>
        <v>10</v>
      </c>
      <c r="AS15" s="48">
        <f>IF(km4_splits_ranks[[#This Row],[18 okr]]="DNF","DNF",RANK(km4_splits_ranks[[#This Row],[18 okr]],km4_splits_ranks[18 okr],1))</f>
        <v>10</v>
      </c>
      <c r="AT15" s="48">
        <f>IF(km4_splits_ranks[[#This Row],[24 okr]]="DNF","DNF",RANK(km4_splits_ranks[[#This Row],[24 okr]],km4_splits_ranks[24 okr],1))</f>
        <v>10</v>
      </c>
      <c r="AU15" s="48">
        <f>IF(km4_splits_ranks[[#This Row],[30 okr]]="DNF","DNF",RANK(km4_splits_ranks[[#This Row],[30 okr]],km4_splits_ranks[30 okr],1))</f>
        <v>11</v>
      </c>
      <c r="AV15" s="48">
        <f>IF(km4_splits_ranks[[#This Row],[36 okr]]="DNF","DNF",RANK(km4_splits_ranks[[#This Row],[36 okr]],km4_splits_ranks[36 okr],1))</f>
        <v>11</v>
      </c>
      <c r="AW15" s="48">
        <f>IF(km4_splits_ranks[[#This Row],[42 okr]]="DNF","DNF",RANK(km4_splits_ranks[[#This Row],[42 okr]],km4_splits_ranks[42 okr],1))</f>
        <v>11</v>
      </c>
      <c r="AX15" s="48">
        <f>IF(km4_splits_ranks[[#This Row],[48 okr]]="DNF","DNF",RANK(km4_splits_ranks[[#This Row],[48 okr]],km4_splits_ranks[48 okr],1))</f>
        <v>11</v>
      </c>
      <c r="AY15" s="48">
        <f>IF(km4_splits_ranks[[#This Row],[54 okr]]="DNF","DNF",RANK(km4_splits_ranks[[#This Row],[54 okr]],km4_splits_ranks[54 okr],1))</f>
        <v>13</v>
      </c>
      <c r="AZ15" s="48">
        <f>IF(km4_splits_ranks[[#This Row],[60 okr]]="DNF","DNF",RANK(km4_splits_ranks[[#This Row],[60 okr]],km4_splits_ranks[60 okr],1))</f>
        <v>13</v>
      </c>
      <c r="BA15" s="48">
        <f>IF(km4_splits_ranks[[#This Row],[64 okr]]="DNF","DNF",RANK(km4_splits_ranks[[#This Row],[64 okr]],km4_splits_ranks[64 okr],1))</f>
        <v>12</v>
      </c>
    </row>
    <row r="16" spans="2:53" x14ac:dyDescent="0.2">
      <c r="B16" s="4">
        <f>laps_times[[#This Row],[poř]]</f>
        <v>13</v>
      </c>
      <c r="C16" s="1">
        <f>laps_times[[#This Row],[s.č.]]</f>
        <v>22</v>
      </c>
      <c r="D16" s="1" t="str">
        <f>laps_times[[#This Row],[jméno]]</f>
        <v>Macek Petr</v>
      </c>
      <c r="E16" s="2">
        <f>laps_times[[#This Row],[roč]]</f>
        <v>1979</v>
      </c>
      <c r="F16" s="2" t="str">
        <f>laps_times[[#This Row],[kat]]</f>
        <v>M30</v>
      </c>
      <c r="G16" s="2">
        <f>laps_times[[#This Row],[poř_kat]]</f>
        <v>7</v>
      </c>
      <c r="H16" s="1" t="str">
        <f>IF(ISBLANK(laps_times[[#This Row],[klub]]),"-",laps_times[[#This Row],[klub]])</f>
        <v>-</v>
      </c>
      <c r="I16" s="166">
        <f>laps_times[[#This Row],[celk. čas]]</f>
        <v>0.12711342592592592</v>
      </c>
      <c r="J16" s="28">
        <f>SUM(laps_times[[#This Row],[1]:[6]])</f>
        <v>1.1813657407407408E-2</v>
      </c>
      <c r="K16" s="29">
        <f>SUM(laps_times[[#This Row],[7]:[12]])</f>
        <v>1.1600694444444443E-2</v>
      </c>
      <c r="L16" s="29">
        <f>SUM(laps_times[[#This Row],[13]:[18]])</f>
        <v>1.1663194444444443E-2</v>
      </c>
      <c r="M16" s="29">
        <f>SUM(laps_times[[#This Row],[19]:[24]])</f>
        <v>1.1543981481481481E-2</v>
      </c>
      <c r="N16" s="29">
        <f>SUM(laps_times[[#This Row],[25]:[30]])</f>
        <v>1.1567129629629629E-2</v>
      </c>
      <c r="O16" s="29">
        <f>SUM(laps_times[[#This Row],[31]:[36]])</f>
        <v>1.1629629629629629E-2</v>
      </c>
      <c r="P16" s="29">
        <f>SUM(laps_times[[#This Row],[37]:[42]])</f>
        <v>1.1763888888888888E-2</v>
      </c>
      <c r="Q16" s="29">
        <f>SUM(laps_times[[#This Row],[43]:[48]])</f>
        <v>1.1792824074074074E-2</v>
      </c>
      <c r="R16" s="29">
        <f>SUM(laps_times[[#This Row],[49]:[54]])</f>
        <v>1.2158564814814813E-2</v>
      </c>
      <c r="S16" s="29">
        <f>SUM(laps_times[[#This Row],[55]:[60]])</f>
        <v>1.2773148148148148E-2</v>
      </c>
      <c r="T16" s="30">
        <f>SUM(laps_times[[#This Row],[61]:[64]])</f>
        <v>8.8067129629629624E-3</v>
      </c>
      <c r="U16" s="44">
        <f>IF(km4_splits_ranks[[#This Row],[1 - 6]]="DNF","DNF",RANK(km4_splits_ranks[[#This Row],[1 - 6]],km4_splits_ranks[1 - 6],1))</f>
        <v>17</v>
      </c>
      <c r="V16" s="45">
        <f>IF(km4_splits_ranks[[#This Row],[7 - 12]]="DNF","DNF",RANK(km4_splits_ranks[[#This Row],[7 - 12]],km4_splits_ranks[7 - 12],1))</f>
        <v>14</v>
      </c>
      <c r="W16" s="45">
        <f>IF(km4_splits_ranks[[#This Row],[13 - 18]]="DNF","DNF",RANK(km4_splits_ranks[[#This Row],[13 - 18]],km4_splits_ranks[13 - 18],1))</f>
        <v>15</v>
      </c>
      <c r="X16" s="45">
        <f>IF(km4_splits_ranks[[#This Row],[19 - 24]]="DNF","DNF",RANK(km4_splits_ranks[[#This Row],[19 - 24]],km4_splits_ranks[19 - 24],1))</f>
        <v>12</v>
      </c>
      <c r="Y16" s="45">
        <f>IF(km4_splits_ranks[[#This Row],[25 - 30]]="DNF","DNF",RANK(km4_splits_ranks[[#This Row],[25 - 30]],km4_splits_ranks[25 - 30],1))</f>
        <v>13</v>
      </c>
      <c r="Z16" s="45">
        <f>IF(km4_splits_ranks[[#This Row],[31 - 36]]="DNF","DNF",RANK(km4_splits_ranks[[#This Row],[31 - 36]],km4_splits_ranks[31 - 36],1))</f>
        <v>11</v>
      </c>
      <c r="AA16" s="45">
        <f>IF(km4_splits_ranks[[#This Row],[37 - 42]]="DNF","DNF",RANK(km4_splits_ranks[[#This Row],[37 - 42]],km4_splits_ranks[37 - 42],1))</f>
        <v>11</v>
      </c>
      <c r="AB16" s="45">
        <f>IF(km4_splits_ranks[[#This Row],[43 - 48]]="DNF","DNF",RANK(km4_splits_ranks[[#This Row],[43 - 48]],km4_splits_ranks[43 - 48],1))</f>
        <v>11</v>
      </c>
      <c r="AC16" s="45">
        <f>IF(km4_splits_ranks[[#This Row],[49 - 54]]="DNF","DNF",RANK(km4_splits_ranks[[#This Row],[49 - 54]],km4_splits_ranks[49 - 54],1))</f>
        <v>10</v>
      </c>
      <c r="AD16" s="45">
        <f>IF(km4_splits_ranks[[#This Row],[55 - 60]]="DNF","DNF",RANK(km4_splits_ranks[[#This Row],[55 - 60]],km4_splits_ranks[55 - 60],1))</f>
        <v>11</v>
      </c>
      <c r="AE16" s="46">
        <f>IF(km4_splits_ranks[[#This Row],[61 - 64]]="DNF","DNF",RANK(km4_splits_ranks[[#This Row],[61 - 64]],km4_splits_ranks[61 - 64],1))</f>
        <v>20</v>
      </c>
      <c r="AF16" s="21">
        <f>km4_splits_ranks[[#This Row],[1 - 6]]</f>
        <v>1.1813657407407408E-2</v>
      </c>
      <c r="AG16" s="17">
        <f>IF(km4_splits_ranks[[#This Row],[7 - 12]]="DNF","DNF",km4_splits_ranks[[#This Row],[6 okr]]+km4_splits_ranks[[#This Row],[7 - 12]])</f>
        <v>2.3414351851851853E-2</v>
      </c>
      <c r="AH16" s="17">
        <f>IF(km4_splits_ranks[[#This Row],[13 - 18]]="DNF","DNF",km4_splits_ranks[[#This Row],[12 okr]]+km4_splits_ranks[[#This Row],[13 - 18]])</f>
        <v>3.5077546296296294E-2</v>
      </c>
      <c r="AI16" s="17">
        <f>IF(km4_splits_ranks[[#This Row],[19 - 24]]="DNF","DNF",km4_splits_ranks[[#This Row],[18 okr]]+km4_splits_ranks[[#This Row],[19 - 24]])</f>
        <v>4.6621527777777776E-2</v>
      </c>
      <c r="AJ16" s="17">
        <f>IF(km4_splits_ranks[[#This Row],[25 - 30]]="DNF","DNF",km4_splits_ranks[[#This Row],[24 okr]]+km4_splits_ranks[[#This Row],[25 - 30]])</f>
        <v>5.8188657407407404E-2</v>
      </c>
      <c r="AK16" s="17">
        <f>IF(km4_splits_ranks[[#This Row],[31 - 36]]="DNF","DNF",km4_splits_ranks[[#This Row],[30 okr]]+km4_splits_ranks[[#This Row],[31 - 36]])</f>
        <v>6.9818287037037033E-2</v>
      </c>
      <c r="AL16" s="17">
        <f>IF(km4_splits_ranks[[#This Row],[37 - 42]]="DNF","DNF",km4_splits_ranks[[#This Row],[36 okr]]+km4_splits_ranks[[#This Row],[37 - 42]])</f>
        <v>8.1582175925925926E-2</v>
      </c>
      <c r="AM16" s="17">
        <f>IF(km4_splits_ranks[[#This Row],[43 - 48]]="DNF","DNF",km4_splits_ranks[[#This Row],[42 okr]]+km4_splits_ranks[[#This Row],[43 - 48]])</f>
        <v>9.3375E-2</v>
      </c>
      <c r="AN16" s="17">
        <f>IF(km4_splits_ranks[[#This Row],[49 - 54]]="DNF","DNF",km4_splits_ranks[[#This Row],[48 okr]]+km4_splits_ranks[[#This Row],[49 - 54]])</f>
        <v>0.10553356481481481</v>
      </c>
      <c r="AO16" s="17">
        <f>IF(km4_splits_ranks[[#This Row],[55 - 60]]="DNF","DNF",km4_splits_ranks[[#This Row],[54 okr]]+km4_splits_ranks[[#This Row],[55 - 60]])</f>
        <v>0.11830671296296295</v>
      </c>
      <c r="AP16" s="22">
        <f>IF(km4_splits_ranks[[#This Row],[61 - 64]]="DNF","DNF",km4_splits_ranks[[#This Row],[60 okr]]+km4_splits_ranks[[#This Row],[61 - 64]])</f>
        <v>0.12711342592592592</v>
      </c>
      <c r="AQ16" s="47">
        <f>IF(km4_splits_ranks[[#This Row],[6 okr]]="DNF","DNF",RANK(km4_splits_ranks[[#This Row],[6 okr]],km4_splits_ranks[6 okr],1))</f>
        <v>17</v>
      </c>
      <c r="AR16" s="48">
        <f>IF(km4_splits_ranks[[#This Row],[12 okr]]="DNF","DNF",RANK(km4_splits_ranks[[#This Row],[12 okr]],km4_splits_ranks[12 okr],1))</f>
        <v>16</v>
      </c>
      <c r="AS16" s="48">
        <f>IF(km4_splits_ranks[[#This Row],[18 okr]]="DNF","DNF",RANK(km4_splits_ranks[[#This Row],[18 okr]],km4_splits_ranks[18 okr],1))</f>
        <v>16</v>
      </c>
      <c r="AT16" s="48">
        <f>IF(km4_splits_ranks[[#This Row],[24 okr]]="DNF","DNF",RANK(km4_splits_ranks[[#This Row],[24 okr]],km4_splits_ranks[24 okr],1))</f>
        <v>13</v>
      </c>
      <c r="AU16" s="48">
        <f>IF(km4_splits_ranks[[#This Row],[30 okr]]="DNF","DNF",RANK(km4_splits_ranks[[#This Row],[30 okr]],km4_splits_ranks[30 okr],1))</f>
        <v>13</v>
      </c>
      <c r="AV16" s="48">
        <f>IF(km4_splits_ranks[[#This Row],[36 okr]]="DNF","DNF",RANK(km4_splits_ranks[[#This Row],[36 okr]],km4_splits_ranks[36 okr],1))</f>
        <v>13</v>
      </c>
      <c r="AW16" s="48">
        <f>IF(km4_splits_ranks[[#This Row],[42 okr]]="DNF","DNF",RANK(km4_splits_ranks[[#This Row],[42 okr]],km4_splits_ranks[42 okr],1))</f>
        <v>12</v>
      </c>
      <c r="AX16" s="48">
        <f>IF(km4_splits_ranks[[#This Row],[48 okr]]="DNF","DNF",RANK(km4_splits_ranks[[#This Row],[48 okr]],km4_splits_ranks[48 okr],1))</f>
        <v>13</v>
      </c>
      <c r="AY16" s="48">
        <f>IF(km4_splits_ranks[[#This Row],[54 okr]]="DNF","DNF",RANK(km4_splits_ranks[[#This Row],[54 okr]],km4_splits_ranks[54 okr],1))</f>
        <v>12</v>
      </c>
      <c r="AZ16" s="48">
        <f>IF(km4_splits_ranks[[#This Row],[60 okr]]="DNF","DNF",RANK(km4_splits_ranks[[#This Row],[60 okr]],km4_splits_ranks[60 okr],1))</f>
        <v>12</v>
      </c>
      <c r="BA16" s="48">
        <f>IF(km4_splits_ranks[[#This Row],[64 okr]]="DNF","DNF",RANK(km4_splits_ranks[[#This Row],[64 okr]],km4_splits_ranks[64 okr],1))</f>
        <v>13</v>
      </c>
    </row>
    <row r="17" spans="2:53" x14ac:dyDescent="0.2">
      <c r="B17" s="4">
        <f>laps_times[[#This Row],[poř]]</f>
        <v>14</v>
      </c>
      <c r="C17" s="1">
        <f>laps_times[[#This Row],[s.č.]]</f>
        <v>123</v>
      </c>
      <c r="D17" s="1" t="str">
        <f>laps_times[[#This Row],[jméno]]</f>
        <v>Teplý Ondřej</v>
      </c>
      <c r="E17" s="2">
        <f>laps_times[[#This Row],[roč]]</f>
        <v>1978</v>
      </c>
      <c r="F17" s="2" t="str">
        <f>laps_times[[#This Row],[kat]]</f>
        <v>M30</v>
      </c>
      <c r="G17" s="2">
        <f>laps_times[[#This Row],[poř_kat]]</f>
        <v>8</v>
      </c>
      <c r="H17" s="1" t="str">
        <f>IF(ISBLANK(laps_times[[#This Row],[klub]]),"-",laps_times[[#This Row],[klub]])</f>
        <v>Hisport Team</v>
      </c>
      <c r="I17" s="166">
        <f>laps_times[[#This Row],[celk. čas]]</f>
        <v>0.13064930555555557</v>
      </c>
      <c r="J17" s="28">
        <f>SUM(laps_times[[#This Row],[1]:[6]])</f>
        <v>1.1809027777777778E-2</v>
      </c>
      <c r="K17" s="29">
        <f>SUM(laps_times[[#This Row],[7]:[12]])</f>
        <v>1.1614583333333334E-2</v>
      </c>
      <c r="L17" s="29">
        <f>SUM(laps_times[[#This Row],[13]:[18]])</f>
        <v>1.1652777777777778E-2</v>
      </c>
      <c r="M17" s="29">
        <f>SUM(laps_times[[#This Row],[19]:[24]])</f>
        <v>1.1579861111111112E-2</v>
      </c>
      <c r="N17" s="29">
        <f>SUM(laps_times[[#This Row],[25]:[30]])</f>
        <v>1.1546296296296296E-2</v>
      </c>
      <c r="O17" s="29">
        <f>SUM(laps_times[[#This Row],[31]:[36]])</f>
        <v>1.1760416666666669E-2</v>
      </c>
      <c r="P17" s="29">
        <f>SUM(laps_times[[#This Row],[37]:[42]])</f>
        <v>1.2717592592592595E-2</v>
      </c>
      <c r="Q17" s="29">
        <f>SUM(laps_times[[#This Row],[43]:[48]])</f>
        <v>1.2741898148148148E-2</v>
      </c>
      <c r="R17" s="29">
        <f>SUM(laps_times[[#This Row],[49]:[54]])</f>
        <v>1.3333333333333332E-2</v>
      </c>
      <c r="S17" s="29">
        <f>SUM(laps_times[[#This Row],[55]:[60]])</f>
        <v>1.3618055555555555E-2</v>
      </c>
      <c r="T17" s="30">
        <f>SUM(laps_times[[#This Row],[61]:[64]])</f>
        <v>8.2754629629629636E-3</v>
      </c>
      <c r="U17" s="44">
        <f>IF(km4_splits_ranks[[#This Row],[1 - 6]]="DNF","DNF",RANK(km4_splits_ranks[[#This Row],[1 - 6]],km4_splits_ranks[1 - 6],1))</f>
        <v>16</v>
      </c>
      <c r="V17" s="45">
        <f>IF(km4_splits_ranks[[#This Row],[7 - 12]]="DNF","DNF",RANK(km4_splits_ranks[[#This Row],[7 - 12]],km4_splits_ranks[7 - 12],1))</f>
        <v>17</v>
      </c>
      <c r="W17" s="45">
        <f>IF(km4_splits_ranks[[#This Row],[13 - 18]]="DNF","DNF",RANK(km4_splits_ranks[[#This Row],[13 - 18]],km4_splits_ranks[13 - 18],1))</f>
        <v>13</v>
      </c>
      <c r="X17" s="45">
        <f>IF(km4_splits_ranks[[#This Row],[19 - 24]]="DNF","DNF",RANK(km4_splits_ranks[[#This Row],[19 - 24]],km4_splits_ranks[19 - 24],1))</f>
        <v>16</v>
      </c>
      <c r="Y17" s="45">
        <f>IF(km4_splits_ranks[[#This Row],[25 - 30]]="DNF","DNF",RANK(km4_splits_ranks[[#This Row],[25 - 30]],km4_splits_ranks[25 - 30],1))</f>
        <v>11</v>
      </c>
      <c r="Z17" s="45">
        <f>IF(km4_splits_ranks[[#This Row],[31 - 36]]="DNF","DNF",RANK(km4_splits_ranks[[#This Row],[31 - 36]],km4_splits_ranks[31 - 36],1))</f>
        <v>14</v>
      </c>
      <c r="AA17" s="45">
        <f>IF(km4_splits_ranks[[#This Row],[37 - 42]]="DNF","DNF",RANK(km4_splits_ranks[[#This Row],[37 - 42]],km4_splits_ranks[37 - 42],1))</f>
        <v>22</v>
      </c>
      <c r="AB17" s="45">
        <f>IF(km4_splits_ranks[[#This Row],[43 - 48]]="DNF","DNF",RANK(km4_splits_ranks[[#This Row],[43 - 48]],km4_splits_ranks[43 - 48],1))</f>
        <v>18</v>
      </c>
      <c r="AC17" s="45">
        <f>IF(km4_splits_ranks[[#This Row],[49 - 54]]="DNF","DNF",RANK(km4_splits_ranks[[#This Row],[49 - 54]],km4_splits_ranks[49 - 54],1))</f>
        <v>21</v>
      </c>
      <c r="AD17" s="45">
        <f>IF(km4_splits_ranks[[#This Row],[55 - 60]]="DNF","DNF",RANK(km4_splits_ranks[[#This Row],[55 - 60]],km4_splits_ranks[55 - 60],1))</f>
        <v>19</v>
      </c>
      <c r="AE17" s="46">
        <f>IF(km4_splits_ranks[[#This Row],[61 - 64]]="DNF","DNF",RANK(km4_splits_ranks[[#This Row],[61 - 64]],km4_splits_ranks[61 - 64],1))</f>
        <v>12</v>
      </c>
      <c r="AF17" s="21">
        <f>km4_splits_ranks[[#This Row],[1 - 6]]</f>
        <v>1.1809027777777778E-2</v>
      </c>
      <c r="AG17" s="17">
        <f>IF(km4_splits_ranks[[#This Row],[7 - 12]]="DNF","DNF",km4_splits_ranks[[#This Row],[6 okr]]+km4_splits_ranks[[#This Row],[7 - 12]])</f>
        <v>2.342361111111111E-2</v>
      </c>
      <c r="AH17" s="17">
        <f>IF(km4_splits_ranks[[#This Row],[13 - 18]]="DNF","DNF",km4_splits_ranks[[#This Row],[12 okr]]+km4_splits_ranks[[#This Row],[13 - 18]])</f>
        <v>3.5076388888888886E-2</v>
      </c>
      <c r="AI17" s="17">
        <f>IF(km4_splits_ranks[[#This Row],[19 - 24]]="DNF","DNF",km4_splits_ranks[[#This Row],[18 okr]]+km4_splits_ranks[[#This Row],[19 - 24]])</f>
        <v>4.6656249999999996E-2</v>
      </c>
      <c r="AJ17" s="17">
        <f>IF(km4_splits_ranks[[#This Row],[25 - 30]]="DNF","DNF",km4_splits_ranks[[#This Row],[24 okr]]+km4_splits_ranks[[#This Row],[25 - 30]])</f>
        <v>5.8202546296296294E-2</v>
      </c>
      <c r="AK17" s="17">
        <f>IF(km4_splits_ranks[[#This Row],[31 - 36]]="DNF","DNF",km4_splits_ranks[[#This Row],[30 okr]]+km4_splits_ranks[[#This Row],[31 - 36]])</f>
        <v>6.9962962962962963E-2</v>
      </c>
      <c r="AL17" s="17">
        <f>IF(km4_splits_ranks[[#This Row],[37 - 42]]="DNF","DNF",km4_splits_ranks[[#This Row],[36 okr]]+km4_splits_ranks[[#This Row],[37 - 42]])</f>
        <v>8.2680555555555563E-2</v>
      </c>
      <c r="AM17" s="17">
        <f>IF(km4_splits_ranks[[#This Row],[43 - 48]]="DNF","DNF",km4_splits_ranks[[#This Row],[42 okr]]+km4_splits_ranks[[#This Row],[43 - 48]])</f>
        <v>9.5422453703703711E-2</v>
      </c>
      <c r="AN17" s="17">
        <f>IF(km4_splits_ranks[[#This Row],[49 - 54]]="DNF","DNF",km4_splits_ranks[[#This Row],[48 okr]]+km4_splits_ranks[[#This Row],[49 - 54]])</f>
        <v>0.10875578703703705</v>
      </c>
      <c r="AO17" s="17">
        <f>IF(km4_splits_ranks[[#This Row],[55 - 60]]="DNF","DNF",km4_splits_ranks[[#This Row],[54 okr]]+km4_splits_ranks[[#This Row],[55 - 60]])</f>
        <v>0.1223738425925926</v>
      </c>
      <c r="AP17" s="22">
        <f>IF(km4_splits_ranks[[#This Row],[61 - 64]]="DNF","DNF",km4_splits_ranks[[#This Row],[60 okr]]+km4_splits_ranks[[#This Row],[61 - 64]])</f>
        <v>0.13064930555555557</v>
      </c>
      <c r="AQ17" s="47">
        <f>IF(km4_splits_ranks[[#This Row],[6 okr]]="DNF","DNF",RANK(km4_splits_ranks[[#This Row],[6 okr]],km4_splits_ranks[6 okr],1))</f>
        <v>16</v>
      </c>
      <c r="AR17" s="48">
        <f>IF(km4_splits_ranks[[#This Row],[12 okr]]="DNF","DNF",RANK(km4_splits_ranks[[#This Row],[12 okr]],km4_splits_ranks[12 okr],1))</f>
        <v>17</v>
      </c>
      <c r="AS17" s="48">
        <f>IF(km4_splits_ranks[[#This Row],[18 okr]]="DNF","DNF",RANK(km4_splits_ranks[[#This Row],[18 okr]],km4_splits_ranks[18 okr],1))</f>
        <v>14</v>
      </c>
      <c r="AT17" s="48">
        <f>IF(km4_splits_ranks[[#This Row],[24 okr]]="DNF","DNF",RANK(km4_splits_ranks[[#This Row],[24 okr]],km4_splits_ranks[24 okr],1))</f>
        <v>16</v>
      </c>
      <c r="AU17" s="48">
        <f>IF(km4_splits_ranks[[#This Row],[30 okr]]="DNF","DNF",RANK(km4_splits_ranks[[#This Row],[30 okr]],km4_splits_ranks[30 okr],1))</f>
        <v>15</v>
      </c>
      <c r="AV17" s="48">
        <f>IF(km4_splits_ranks[[#This Row],[36 okr]]="DNF","DNF",RANK(km4_splits_ranks[[#This Row],[36 okr]],km4_splits_ranks[36 okr],1))</f>
        <v>15</v>
      </c>
      <c r="AW17" s="48">
        <f>IF(km4_splits_ranks[[#This Row],[42 okr]]="DNF","DNF",RANK(km4_splits_ranks[[#This Row],[42 okr]],km4_splits_ranks[42 okr],1))</f>
        <v>14</v>
      </c>
      <c r="AX17" s="48">
        <f>IF(km4_splits_ranks[[#This Row],[48 okr]]="DNF","DNF",RANK(km4_splits_ranks[[#This Row],[48 okr]],km4_splits_ranks[48 okr],1))</f>
        <v>14</v>
      </c>
      <c r="AY17" s="48">
        <f>IF(km4_splits_ranks[[#This Row],[54 okr]]="DNF","DNF",RANK(km4_splits_ranks[[#This Row],[54 okr]],km4_splits_ranks[54 okr],1))</f>
        <v>14</v>
      </c>
      <c r="AZ17" s="48">
        <f>IF(km4_splits_ranks[[#This Row],[60 okr]]="DNF","DNF",RANK(km4_splits_ranks[[#This Row],[60 okr]],km4_splits_ranks[60 okr],1))</f>
        <v>14</v>
      </c>
      <c r="BA17" s="48">
        <f>IF(km4_splits_ranks[[#This Row],[64 okr]]="DNF","DNF",RANK(km4_splits_ranks[[#This Row],[64 okr]],km4_splits_ranks[64 okr],1))</f>
        <v>14</v>
      </c>
    </row>
    <row r="18" spans="2:53" x14ac:dyDescent="0.2">
      <c r="B18" s="4">
        <f>laps_times[[#This Row],[poř]]</f>
        <v>15</v>
      </c>
      <c r="C18" s="1">
        <f>laps_times[[#This Row],[s.č.]]</f>
        <v>45</v>
      </c>
      <c r="D18" s="1" t="str">
        <f>laps_times[[#This Row],[jméno]]</f>
        <v>Juráň Karel</v>
      </c>
      <c r="E18" s="2">
        <f>laps_times[[#This Row],[roč]]</f>
        <v>1974</v>
      </c>
      <c r="F18" s="2" t="str">
        <f>laps_times[[#This Row],[kat]]</f>
        <v>M40</v>
      </c>
      <c r="G18" s="2">
        <f>laps_times[[#This Row],[poř_kat]]</f>
        <v>6</v>
      </c>
      <c r="H18" s="1" t="str">
        <f>IF(ISBLANK(laps_times[[#This Row],[klub]]),"-",laps_times[[#This Row],[klub]])</f>
        <v>Triatlon Tálín</v>
      </c>
      <c r="I18" s="166">
        <f>laps_times[[#This Row],[celk. čas]]</f>
        <v>0.13328587962962962</v>
      </c>
      <c r="J18" s="28">
        <f>SUM(laps_times[[#This Row],[1]:[6]])</f>
        <v>1.180787037037037E-2</v>
      </c>
      <c r="K18" s="29">
        <f>SUM(laps_times[[#This Row],[7]:[12]])</f>
        <v>1.1603009259259261E-2</v>
      </c>
      <c r="L18" s="29">
        <f>SUM(laps_times[[#This Row],[13]:[18]])</f>
        <v>1.1672453703703704E-2</v>
      </c>
      <c r="M18" s="29">
        <f>SUM(laps_times[[#This Row],[19]:[24]])</f>
        <v>1.1549768518518518E-2</v>
      </c>
      <c r="N18" s="29">
        <f>SUM(laps_times[[#This Row],[25]:[30]])</f>
        <v>1.1819444444444445E-2</v>
      </c>
      <c r="O18" s="29">
        <f>SUM(laps_times[[#This Row],[31]:[36]])</f>
        <v>1.2731481481481481E-2</v>
      </c>
      <c r="P18" s="29">
        <f>SUM(laps_times[[#This Row],[37]:[42]])</f>
        <v>1.2567129629629629E-2</v>
      </c>
      <c r="Q18" s="29">
        <f>SUM(laps_times[[#This Row],[43]:[48]])</f>
        <v>1.2635416666666666E-2</v>
      </c>
      <c r="R18" s="29">
        <f>SUM(laps_times[[#This Row],[49]:[54]])</f>
        <v>1.3138888888888887E-2</v>
      </c>
      <c r="S18" s="29">
        <f>SUM(laps_times[[#This Row],[55]:[60]])</f>
        <v>1.4533564814814817E-2</v>
      </c>
      <c r="T18" s="30">
        <f>SUM(laps_times[[#This Row],[61]:[64]])</f>
        <v>9.2268518518518507E-3</v>
      </c>
      <c r="U18" s="44">
        <f>IF(km4_splits_ranks[[#This Row],[1 - 6]]="DNF","DNF",RANK(km4_splits_ranks[[#This Row],[1 - 6]],km4_splits_ranks[1 - 6],1))</f>
        <v>15</v>
      </c>
      <c r="V18" s="45">
        <f>IF(km4_splits_ranks[[#This Row],[7 - 12]]="DNF","DNF",RANK(km4_splits_ranks[[#This Row],[7 - 12]],km4_splits_ranks[7 - 12],1))</f>
        <v>15</v>
      </c>
      <c r="W18" s="45">
        <f>IF(km4_splits_ranks[[#This Row],[13 - 18]]="DNF","DNF",RANK(km4_splits_ranks[[#This Row],[13 - 18]],km4_splits_ranks[13 - 18],1))</f>
        <v>16</v>
      </c>
      <c r="X18" s="45">
        <f>IF(km4_splits_ranks[[#This Row],[19 - 24]]="DNF","DNF",RANK(km4_splits_ranks[[#This Row],[19 - 24]],km4_splits_ranks[19 - 24],1))</f>
        <v>13</v>
      </c>
      <c r="Y18" s="45">
        <f>IF(km4_splits_ranks[[#This Row],[25 - 30]]="DNF","DNF",RANK(km4_splits_ranks[[#This Row],[25 - 30]],km4_splits_ranks[25 - 30],1))</f>
        <v>16</v>
      </c>
      <c r="Z18" s="45">
        <f>IF(km4_splits_ranks[[#This Row],[31 - 36]]="DNF","DNF",RANK(km4_splits_ranks[[#This Row],[31 - 36]],km4_splits_ranks[31 - 36],1))</f>
        <v>26</v>
      </c>
      <c r="AA18" s="45">
        <f>IF(km4_splits_ranks[[#This Row],[37 - 42]]="DNF","DNF",RANK(km4_splits_ranks[[#This Row],[37 - 42]],km4_splits_ranks[37 - 42],1))</f>
        <v>17</v>
      </c>
      <c r="AB18" s="45">
        <f>IF(km4_splits_ranks[[#This Row],[43 - 48]]="DNF","DNF",RANK(km4_splits_ranks[[#This Row],[43 - 48]],km4_splits_ranks[43 - 48],1))</f>
        <v>16</v>
      </c>
      <c r="AC18" s="45">
        <f>IF(km4_splits_ranks[[#This Row],[49 - 54]]="DNF","DNF",RANK(km4_splits_ranks[[#This Row],[49 - 54]],km4_splits_ranks[49 - 54],1))</f>
        <v>18</v>
      </c>
      <c r="AD18" s="45">
        <f>IF(km4_splits_ranks[[#This Row],[55 - 60]]="DNF","DNF",RANK(km4_splits_ranks[[#This Row],[55 - 60]],km4_splits_ranks[55 - 60],1))</f>
        <v>31</v>
      </c>
      <c r="AE18" s="46">
        <f>IF(km4_splits_ranks[[#This Row],[61 - 64]]="DNF","DNF",RANK(km4_splits_ranks[[#This Row],[61 - 64]],km4_splits_ranks[61 - 64],1))</f>
        <v>26</v>
      </c>
      <c r="AF18" s="21">
        <f>km4_splits_ranks[[#This Row],[1 - 6]]</f>
        <v>1.180787037037037E-2</v>
      </c>
      <c r="AG18" s="17">
        <f>IF(km4_splits_ranks[[#This Row],[7 - 12]]="DNF","DNF",km4_splits_ranks[[#This Row],[6 okr]]+km4_splits_ranks[[#This Row],[7 - 12]])</f>
        <v>2.3410879629629629E-2</v>
      </c>
      <c r="AH18" s="17">
        <f>IF(km4_splits_ranks[[#This Row],[13 - 18]]="DNF","DNF",km4_splits_ranks[[#This Row],[12 okr]]+km4_splits_ranks[[#This Row],[13 - 18]])</f>
        <v>3.5083333333333334E-2</v>
      </c>
      <c r="AI18" s="17">
        <f>IF(km4_splits_ranks[[#This Row],[19 - 24]]="DNF","DNF",km4_splits_ranks[[#This Row],[18 okr]]+km4_splits_ranks[[#This Row],[19 - 24]])</f>
        <v>4.6633101851851849E-2</v>
      </c>
      <c r="AJ18" s="17">
        <f>IF(km4_splits_ranks[[#This Row],[25 - 30]]="DNF","DNF",km4_splits_ranks[[#This Row],[24 okr]]+km4_splits_ranks[[#This Row],[25 - 30]])</f>
        <v>5.8452546296296294E-2</v>
      </c>
      <c r="AK18" s="17">
        <f>IF(km4_splits_ranks[[#This Row],[31 - 36]]="DNF","DNF",km4_splits_ranks[[#This Row],[30 okr]]+km4_splits_ranks[[#This Row],[31 - 36]])</f>
        <v>7.118402777777777E-2</v>
      </c>
      <c r="AL18" s="17">
        <f>IF(km4_splits_ranks[[#This Row],[37 - 42]]="DNF","DNF",km4_splits_ranks[[#This Row],[36 okr]]+km4_splits_ranks[[#This Row],[37 - 42]])</f>
        <v>8.3751157407407406E-2</v>
      </c>
      <c r="AM18" s="17">
        <f>IF(km4_splits_ranks[[#This Row],[43 - 48]]="DNF","DNF",km4_splits_ranks[[#This Row],[42 okr]]+km4_splits_ranks[[#This Row],[43 - 48]])</f>
        <v>9.6386574074074069E-2</v>
      </c>
      <c r="AN18" s="17">
        <f>IF(km4_splits_ranks[[#This Row],[49 - 54]]="DNF","DNF",km4_splits_ranks[[#This Row],[48 okr]]+km4_splits_ranks[[#This Row],[49 - 54]])</f>
        <v>0.10952546296296295</v>
      </c>
      <c r="AO18" s="17">
        <f>IF(km4_splits_ranks[[#This Row],[55 - 60]]="DNF","DNF",km4_splits_ranks[[#This Row],[54 okr]]+km4_splits_ranks[[#This Row],[55 - 60]])</f>
        <v>0.12405902777777776</v>
      </c>
      <c r="AP18" s="22">
        <f>IF(km4_splits_ranks[[#This Row],[61 - 64]]="DNF","DNF",km4_splits_ranks[[#This Row],[60 okr]]+km4_splits_ranks[[#This Row],[61 - 64]])</f>
        <v>0.13328587962962962</v>
      </c>
      <c r="AQ18" s="47">
        <f>IF(km4_splits_ranks[[#This Row],[6 okr]]="DNF","DNF",RANK(km4_splits_ranks[[#This Row],[6 okr]],km4_splits_ranks[6 okr],1))</f>
        <v>15</v>
      </c>
      <c r="AR18" s="48">
        <f>IF(km4_splits_ranks[[#This Row],[12 okr]]="DNF","DNF",RANK(km4_splits_ranks[[#This Row],[12 okr]],km4_splits_ranks[12 okr],1))</f>
        <v>14</v>
      </c>
      <c r="AS18" s="48">
        <f>IF(km4_splits_ranks[[#This Row],[18 okr]]="DNF","DNF",RANK(km4_splits_ranks[[#This Row],[18 okr]],km4_splits_ranks[18 okr],1))</f>
        <v>17</v>
      </c>
      <c r="AT18" s="48">
        <f>IF(km4_splits_ranks[[#This Row],[24 okr]]="DNF","DNF",RANK(km4_splits_ranks[[#This Row],[24 okr]],km4_splits_ranks[24 okr],1))</f>
        <v>15</v>
      </c>
      <c r="AU18" s="48">
        <f>IF(km4_splits_ranks[[#This Row],[30 okr]]="DNF","DNF",RANK(km4_splits_ranks[[#This Row],[30 okr]],km4_splits_ranks[30 okr],1))</f>
        <v>16</v>
      </c>
      <c r="AV18" s="48">
        <f>IF(km4_splits_ranks[[#This Row],[36 okr]]="DNF","DNF",RANK(km4_splits_ranks[[#This Row],[36 okr]],km4_splits_ranks[36 okr],1))</f>
        <v>16</v>
      </c>
      <c r="AW18" s="48">
        <f>IF(km4_splits_ranks[[#This Row],[42 okr]]="DNF","DNF",RANK(km4_splits_ranks[[#This Row],[42 okr]],km4_splits_ranks[42 okr],1))</f>
        <v>16</v>
      </c>
      <c r="AX18" s="48">
        <f>IF(km4_splits_ranks[[#This Row],[48 okr]]="DNF","DNF",RANK(km4_splits_ranks[[#This Row],[48 okr]],km4_splits_ranks[48 okr],1))</f>
        <v>15</v>
      </c>
      <c r="AY18" s="48">
        <f>IF(km4_splits_ranks[[#This Row],[54 okr]]="DNF","DNF",RANK(km4_splits_ranks[[#This Row],[54 okr]],km4_splits_ranks[54 okr],1))</f>
        <v>15</v>
      </c>
      <c r="AZ18" s="48">
        <f>IF(km4_splits_ranks[[#This Row],[60 okr]]="DNF","DNF",RANK(km4_splits_ranks[[#This Row],[60 okr]],km4_splits_ranks[60 okr],1))</f>
        <v>15</v>
      </c>
      <c r="BA18" s="48">
        <f>IF(km4_splits_ranks[[#This Row],[64 okr]]="DNF","DNF",RANK(km4_splits_ranks[[#This Row],[64 okr]],km4_splits_ranks[64 okr],1))</f>
        <v>15</v>
      </c>
    </row>
    <row r="19" spans="2:53" x14ac:dyDescent="0.2">
      <c r="B19" s="4">
        <f>laps_times[[#This Row],[poř]]</f>
        <v>16</v>
      </c>
      <c r="C19" s="1">
        <f>laps_times[[#This Row],[s.č.]]</f>
        <v>96</v>
      </c>
      <c r="D19" s="1" t="str">
        <f>laps_times[[#This Row],[jméno]]</f>
        <v>Pospíšil David</v>
      </c>
      <c r="E19" s="2">
        <f>laps_times[[#This Row],[roč]]</f>
        <v>1985</v>
      </c>
      <c r="F19" s="2" t="str">
        <f>laps_times[[#This Row],[kat]]</f>
        <v>M30</v>
      </c>
      <c r="G19" s="2">
        <f>laps_times[[#This Row],[poř_kat]]</f>
        <v>9</v>
      </c>
      <c r="H19" s="1" t="str">
        <f>IF(ISBLANK(laps_times[[#This Row],[klub]]),"-",laps_times[[#This Row],[klub]])</f>
        <v>Běžecký klub Brno</v>
      </c>
      <c r="I19" s="166">
        <f>laps_times[[#This Row],[celk. čas]]</f>
        <v>0.13414583333333333</v>
      </c>
      <c r="J19" s="28">
        <f>SUM(laps_times[[#This Row],[1]:[6]])</f>
        <v>1.2653935185185185E-2</v>
      </c>
      <c r="K19" s="29">
        <f>SUM(laps_times[[#This Row],[7]:[12]])</f>
        <v>1.2184027777777778E-2</v>
      </c>
      <c r="L19" s="29">
        <f>SUM(laps_times[[#This Row],[13]:[18]])</f>
        <v>1.2262731481481482E-2</v>
      </c>
      <c r="M19" s="29">
        <f>SUM(laps_times[[#This Row],[19]:[24]])</f>
        <v>1.2324074074074072E-2</v>
      </c>
      <c r="N19" s="29">
        <f>SUM(laps_times[[#This Row],[25]:[30]])</f>
        <v>1.2415509259259258E-2</v>
      </c>
      <c r="O19" s="29">
        <f>SUM(laps_times[[#This Row],[31]:[36]])</f>
        <v>1.2337962962962964E-2</v>
      </c>
      <c r="P19" s="29">
        <f>SUM(laps_times[[#This Row],[37]:[42]])</f>
        <v>1.2479166666666666E-2</v>
      </c>
      <c r="Q19" s="29">
        <f>SUM(laps_times[[#This Row],[43]:[48]])</f>
        <v>1.2712962962962964E-2</v>
      </c>
      <c r="R19" s="29">
        <f>SUM(laps_times[[#This Row],[49]:[54]])</f>
        <v>1.2856481481481483E-2</v>
      </c>
      <c r="S19" s="29">
        <f>SUM(laps_times[[#This Row],[55]:[60]])</f>
        <v>1.3158564814814814E-2</v>
      </c>
      <c r="T19" s="30">
        <f>SUM(laps_times[[#This Row],[61]:[64]])</f>
        <v>8.7604166666666664E-3</v>
      </c>
      <c r="U19" s="44">
        <f>IF(km4_splits_ranks[[#This Row],[1 - 6]]="DNF","DNF",RANK(km4_splits_ranks[[#This Row],[1 - 6]],km4_splits_ranks[1 - 6],1))</f>
        <v>26</v>
      </c>
      <c r="V19" s="45">
        <f>IF(km4_splits_ranks[[#This Row],[7 - 12]]="DNF","DNF",RANK(km4_splits_ranks[[#This Row],[7 - 12]],km4_splits_ranks[7 - 12],1))</f>
        <v>23</v>
      </c>
      <c r="W19" s="45">
        <f>IF(km4_splits_ranks[[#This Row],[13 - 18]]="DNF","DNF",RANK(km4_splits_ranks[[#This Row],[13 - 18]],km4_splits_ranks[13 - 18],1))</f>
        <v>25</v>
      </c>
      <c r="X19" s="45">
        <f>IF(km4_splits_ranks[[#This Row],[19 - 24]]="DNF","DNF",RANK(km4_splits_ranks[[#This Row],[19 - 24]],km4_splits_ranks[19 - 24],1))</f>
        <v>22</v>
      </c>
      <c r="Y19" s="45">
        <f>IF(km4_splits_ranks[[#This Row],[25 - 30]]="DNF","DNF",RANK(km4_splits_ranks[[#This Row],[25 - 30]],km4_splits_ranks[25 - 30],1))</f>
        <v>21</v>
      </c>
      <c r="Z19" s="45">
        <f>IF(km4_splits_ranks[[#This Row],[31 - 36]]="DNF","DNF",RANK(km4_splits_ranks[[#This Row],[31 - 36]],km4_splits_ranks[31 - 36],1))</f>
        <v>18</v>
      </c>
      <c r="AA19" s="45">
        <f>IF(km4_splits_ranks[[#This Row],[37 - 42]]="DNF","DNF",RANK(km4_splits_ranks[[#This Row],[37 - 42]],km4_splits_ranks[37 - 42],1))</f>
        <v>16</v>
      </c>
      <c r="AB19" s="45">
        <f>IF(km4_splits_ranks[[#This Row],[43 - 48]]="DNF","DNF",RANK(km4_splits_ranks[[#This Row],[43 - 48]],km4_splits_ranks[43 - 48],1))</f>
        <v>17</v>
      </c>
      <c r="AC19" s="45">
        <f>IF(km4_splits_ranks[[#This Row],[49 - 54]]="DNF","DNF",RANK(km4_splits_ranks[[#This Row],[49 - 54]],km4_splits_ranks[49 - 54],1))</f>
        <v>15</v>
      </c>
      <c r="AD19" s="45">
        <f>IF(km4_splits_ranks[[#This Row],[55 - 60]]="DNF","DNF",RANK(km4_splits_ranks[[#This Row],[55 - 60]],km4_splits_ranks[55 - 60],1))</f>
        <v>16</v>
      </c>
      <c r="AE19" s="46">
        <f>IF(km4_splits_ranks[[#This Row],[61 - 64]]="DNF","DNF",RANK(km4_splits_ranks[[#This Row],[61 - 64]],km4_splits_ranks[61 - 64],1))</f>
        <v>19</v>
      </c>
      <c r="AF19" s="21">
        <f>km4_splits_ranks[[#This Row],[1 - 6]]</f>
        <v>1.2653935185185185E-2</v>
      </c>
      <c r="AG19" s="17">
        <f>IF(km4_splits_ranks[[#This Row],[7 - 12]]="DNF","DNF",km4_splits_ranks[[#This Row],[6 okr]]+km4_splits_ranks[[#This Row],[7 - 12]])</f>
        <v>2.4837962962962964E-2</v>
      </c>
      <c r="AH19" s="17">
        <f>IF(km4_splits_ranks[[#This Row],[13 - 18]]="DNF","DNF",km4_splits_ranks[[#This Row],[12 okr]]+km4_splits_ranks[[#This Row],[13 - 18]])</f>
        <v>3.7100694444444443E-2</v>
      </c>
      <c r="AI19" s="17">
        <f>IF(km4_splits_ranks[[#This Row],[19 - 24]]="DNF","DNF",km4_splits_ranks[[#This Row],[18 okr]]+km4_splits_ranks[[#This Row],[19 - 24]])</f>
        <v>4.9424768518518514E-2</v>
      </c>
      <c r="AJ19" s="17">
        <f>IF(km4_splits_ranks[[#This Row],[25 - 30]]="DNF","DNF",km4_splits_ranks[[#This Row],[24 okr]]+km4_splits_ranks[[#This Row],[25 - 30]])</f>
        <v>6.1840277777777772E-2</v>
      </c>
      <c r="AK19" s="17">
        <f>IF(km4_splits_ranks[[#This Row],[31 - 36]]="DNF","DNF",km4_splits_ranks[[#This Row],[30 okr]]+km4_splits_ranks[[#This Row],[31 - 36]])</f>
        <v>7.4178240740740739E-2</v>
      </c>
      <c r="AL19" s="17">
        <f>IF(km4_splits_ranks[[#This Row],[37 - 42]]="DNF","DNF",km4_splits_ranks[[#This Row],[36 okr]]+km4_splits_ranks[[#This Row],[37 - 42]])</f>
        <v>8.6657407407407405E-2</v>
      </c>
      <c r="AM19" s="17">
        <f>IF(km4_splits_ranks[[#This Row],[43 - 48]]="DNF","DNF",km4_splits_ranks[[#This Row],[42 okr]]+km4_splits_ranks[[#This Row],[43 - 48]])</f>
        <v>9.9370370370370373E-2</v>
      </c>
      <c r="AN19" s="17">
        <f>IF(km4_splits_ranks[[#This Row],[49 - 54]]="DNF","DNF",km4_splits_ranks[[#This Row],[48 okr]]+km4_splits_ranks[[#This Row],[49 - 54]])</f>
        <v>0.11222685185185186</v>
      </c>
      <c r="AO19" s="17">
        <f>IF(km4_splits_ranks[[#This Row],[55 - 60]]="DNF","DNF",km4_splits_ranks[[#This Row],[54 okr]]+km4_splits_ranks[[#This Row],[55 - 60]])</f>
        <v>0.12538541666666667</v>
      </c>
      <c r="AP19" s="22">
        <f>IF(km4_splits_ranks[[#This Row],[61 - 64]]="DNF","DNF",km4_splits_ranks[[#This Row],[60 okr]]+km4_splits_ranks[[#This Row],[61 - 64]])</f>
        <v>0.13414583333333333</v>
      </c>
      <c r="AQ19" s="47">
        <f>IF(km4_splits_ranks[[#This Row],[6 okr]]="DNF","DNF",RANK(km4_splits_ranks[[#This Row],[6 okr]],km4_splits_ranks[6 okr],1))</f>
        <v>26</v>
      </c>
      <c r="AR19" s="48">
        <f>IF(km4_splits_ranks[[#This Row],[12 okr]]="DNF","DNF",RANK(km4_splits_ranks[[#This Row],[12 okr]],km4_splits_ranks[12 okr],1))</f>
        <v>27</v>
      </c>
      <c r="AS19" s="48">
        <f>IF(km4_splits_ranks[[#This Row],[18 okr]]="DNF","DNF",RANK(km4_splits_ranks[[#This Row],[18 okr]],km4_splits_ranks[18 okr],1))</f>
        <v>25</v>
      </c>
      <c r="AT19" s="48">
        <f>IF(km4_splits_ranks[[#This Row],[24 okr]]="DNF","DNF",RANK(km4_splits_ranks[[#This Row],[24 okr]],km4_splits_ranks[24 okr],1))</f>
        <v>24</v>
      </c>
      <c r="AU19" s="48">
        <f>IF(km4_splits_ranks[[#This Row],[30 okr]]="DNF","DNF",RANK(km4_splits_ranks[[#This Row],[30 okr]],km4_splits_ranks[30 okr],1))</f>
        <v>23</v>
      </c>
      <c r="AV19" s="48">
        <f>IF(km4_splits_ranks[[#This Row],[36 okr]]="DNF","DNF",RANK(km4_splits_ranks[[#This Row],[36 okr]],km4_splits_ranks[36 okr],1))</f>
        <v>22</v>
      </c>
      <c r="AW19" s="48">
        <f>IF(km4_splits_ranks[[#This Row],[42 okr]]="DNF","DNF",RANK(km4_splits_ranks[[#This Row],[42 okr]],km4_splits_ranks[42 okr],1))</f>
        <v>20</v>
      </c>
      <c r="AX19" s="48">
        <f>IF(km4_splits_ranks[[#This Row],[48 okr]]="DNF","DNF",RANK(km4_splits_ranks[[#This Row],[48 okr]],km4_splits_ranks[48 okr],1))</f>
        <v>18</v>
      </c>
      <c r="AY19" s="48">
        <f>IF(km4_splits_ranks[[#This Row],[54 okr]]="DNF","DNF",RANK(km4_splits_ranks[[#This Row],[54 okr]],km4_splits_ranks[54 okr],1))</f>
        <v>18</v>
      </c>
      <c r="AZ19" s="48">
        <f>IF(km4_splits_ranks[[#This Row],[60 okr]]="DNF","DNF",RANK(km4_splits_ranks[[#This Row],[60 okr]],km4_splits_ranks[60 okr],1))</f>
        <v>16</v>
      </c>
      <c r="BA19" s="48">
        <f>IF(km4_splits_ranks[[#This Row],[64 okr]]="DNF","DNF",RANK(km4_splits_ranks[[#This Row],[64 okr]],km4_splits_ranks[64 okr],1))</f>
        <v>16</v>
      </c>
    </row>
    <row r="20" spans="2:53" x14ac:dyDescent="0.2">
      <c r="B20" s="4">
        <f>laps_times[[#This Row],[poř]]</f>
        <v>17</v>
      </c>
      <c r="C20" s="1">
        <f>laps_times[[#This Row],[s.č.]]</f>
        <v>114</v>
      </c>
      <c r="D20" s="1" t="str">
        <f>laps_times[[#This Row],[jméno]]</f>
        <v>Steinbauer Jan</v>
      </c>
      <c r="E20" s="2">
        <f>laps_times[[#This Row],[roč]]</f>
        <v>1974</v>
      </c>
      <c r="F20" s="2" t="str">
        <f>laps_times[[#This Row],[kat]]</f>
        <v>M40</v>
      </c>
      <c r="G20" s="2">
        <f>laps_times[[#This Row],[poř_kat]]</f>
        <v>7</v>
      </c>
      <c r="H20" s="1" t="str">
        <f>IF(ISBLANK(laps_times[[#This Row],[klub]]),"-",laps_times[[#This Row],[klub]])</f>
        <v>Resolution Team</v>
      </c>
      <c r="I20" s="166">
        <f>laps_times[[#This Row],[celk. čas]]</f>
        <v>0.13430092592592593</v>
      </c>
      <c r="J20" s="28">
        <f>SUM(laps_times[[#This Row],[1]:[6]])</f>
        <v>1.2074074074074076E-2</v>
      </c>
      <c r="K20" s="29">
        <f>SUM(laps_times[[#This Row],[7]:[12]])</f>
        <v>1.1844907407407408E-2</v>
      </c>
      <c r="L20" s="29">
        <f>SUM(laps_times[[#This Row],[13]:[18]])</f>
        <v>1.1787037037037037E-2</v>
      </c>
      <c r="M20" s="29">
        <f>SUM(laps_times[[#This Row],[19]:[24]])</f>
        <v>1.1869212962962962E-2</v>
      </c>
      <c r="N20" s="29">
        <f>SUM(laps_times[[#This Row],[25]:[30]])</f>
        <v>1.2092592592592591E-2</v>
      </c>
      <c r="O20" s="29">
        <f>SUM(laps_times[[#This Row],[31]:[36]])</f>
        <v>1.2375000000000001E-2</v>
      </c>
      <c r="P20" s="29">
        <f>SUM(laps_times[[#This Row],[37]:[42]])</f>
        <v>1.3199074074074075E-2</v>
      </c>
      <c r="Q20" s="29">
        <f>SUM(laps_times[[#This Row],[43]:[48]])</f>
        <v>1.4155092592592592E-2</v>
      </c>
      <c r="R20" s="29">
        <f>SUM(laps_times[[#This Row],[49]:[54]])</f>
        <v>1.2951388888888891E-2</v>
      </c>
      <c r="S20" s="29">
        <f>SUM(laps_times[[#This Row],[55]:[60]])</f>
        <v>1.341898148148148E-2</v>
      </c>
      <c r="T20" s="30">
        <f>SUM(laps_times[[#This Row],[61]:[64]])</f>
        <v>8.5335648148148167E-3</v>
      </c>
      <c r="U20" s="44">
        <f>IF(km4_splits_ranks[[#This Row],[1 - 6]]="DNF","DNF",RANK(km4_splits_ranks[[#This Row],[1 - 6]],km4_splits_ranks[1 - 6],1))</f>
        <v>18</v>
      </c>
      <c r="V20" s="45">
        <f>IF(km4_splits_ranks[[#This Row],[7 - 12]]="DNF","DNF",RANK(km4_splits_ranks[[#This Row],[7 - 12]],km4_splits_ranks[7 - 12],1))</f>
        <v>18</v>
      </c>
      <c r="W20" s="45">
        <f>IF(km4_splits_ranks[[#This Row],[13 - 18]]="DNF","DNF",RANK(km4_splits_ranks[[#This Row],[13 - 18]],km4_splits_ranks[13 - 18],1))</f>
        <v>17</v>
      </c>
      <c r="X20" s="45">
        <f>IF(km4_splits_ranks[[#This Row],[19 - 24]]="DNF","DNF",RANK(km4_splits_ranks[[#This Row],[19 - 24]],km4_splits_ranks[19 - 24],1))</f>
        <v>17</v>
      </c>
      <c r="Y20" s="45">
        <f>IF(km4_splits_ranks[[#This Row],[25 - 30]]="DNF","DNF",RANK(km4_splits_ranks[[#This Row],[25 - 30]],km4_splits_ranks[25 - 30],1))</f>
        <v>18</v>
      </c>
      <c r="Z20" s="45">
        <f>IF(km4_splits_ranks[[#This Row],[31 - 36]]="DNF","DNF",RANK(km4_splits_ranks[[#This Row],[31 - 36]],km4_splits_ranks[31 - 36],1))</f>
        <v>19</v>
      </c>
      <c r="AA20" s="45">
        <f>IF(km4_splits_ranks[[#This Row],[37 - 42]]="DNF","DNF",RANK(km4_splits_ranks[[#This Row],[37 - 42]],km4_splits_ranks[37 - 42],1))</f>
        <v>31</v>
      </c>
      <c r="AB20" s="45">
        <f>IF(km4_splits_ranks[[#This Row],[43 - 48]]="DNF","DNF",RANK(km4_splits_ranks[[#This Row],[43 - 48]],km4_splits_ranks[43 - 48],1))</f>
        <v>37</v>
      </c>
      <c r="AC20" s="45">
        <f>IF(km4_splits_ranks[[#This Row],[49 - 54]]="DNF","DNF",RANK(km4_splits_ranks[[#This Row],[49 - 54]],km4_splits_ranks[49 - 54],1))</f>
        <v>16</v>
      </c>
      <c r="AD20" s="45">
        <f>IF(km4_splits_ranks[[#This Row],[55 - 60]]="DNF","DNF",RANK(km4_splits_ranks[[#This Row],[55 - 60]],km4_splits_ranks[55 - 60],1))</f>
        <v>18</v>
      </c>
      <c r="AE20" s="46">
        <f>IF(km4_splits_ranks[[#This Row],[61 - 64]]="DNF","DNF",RANK(km4_splits_ranks[[#This Row],[61 - 64]],km4_splits_ranks[61 - 64],1))</f>
        <v>15</v>
      </c>
      <c r="AF20" s="21">
        <f>km4_splits_ranks[[#This Row],[1 - 6]]</f>
        <v>1.2074074074074076E-2</v>
      </c>
      <c r="AG20" s="17">
        <f>IF(km4_splits_ranks[[#This Row],[7 - 12]]="DNF","DNF",km4_splits_ranks[[#This Row],[6 okr]]+km4_splits_ranks[[#This Row],[7 - 12]])</f>
        <v>2.3918981481481486E-2</v>
      </c>
      <c r="AH20" s="17">
        <f>IF(km4_splits_ranks[[#This Row],[13 - 18]]="DNF","DNF",km4_splits_ranks[[#This Row],[12 okr]]+km4_splits_ranks[[#This Row],[13 - 18]])</f>
        <v>3.5706018518518526E-2</v>
      </c>
      <c r="AI20" s="17">
        <f>IF(km4_splits_ranks[[#This Row],[19 - 24]]="DNF","DNF",km4_splits_ranks[[#This Row],[18 okr]]+km4_splits_ranks[[#This Row],[19 - 24]])</f>
        <v>4.7575231481481489E-2</v>
      </c>
      <c r="AJ20" s="17">
        <f>IF(km4_splits_ranks[[#This Row],[25 - 30]]="DNF","DNF",km4_splits_ranks[[#This Row],[24 okr]]+km4_splits_ranks[[#This Row],[25 - 30]])</f>
        <v>5.9667824074074081E-2</v>
      </c>
      <c r="AK20" s="17">
        <f>IF(km4_splits_ranks[[#This Row],[31 - 36]]="DNF","DNF",km4_splits_ranks[[#This Row],[30 okr]]+km4_splits_ranks[[#This Row],[31 - 36]])</f>
        <v>7.2042824074074086E-2</v>
      </c>
      <c r="AL20" s="17">
        <f>IF(km4_splits_ranks[[#This Row],[37 - 42]]="DNF","DNF",km4_splits_ranks[[#This Row],[36 okr]]+km4_splits_ranks[[#This Row],[37 - 42]])</f>
        <v>8.5241898148148157E-2</v>
      </c>
      <c r="AM20" s="17">
        <f>IF(km4_splits_ranks[[#This Row],[43 - 48]]="DNF","DNF",km4_splits_ranks[[#This Row],[42 okr]]+km4_splits_ranks[[#This Row],[43 - 48]])</f>
        <v>9.9396990740740751E-2</v>
      </c>
      <c r="AN20" s="17">
        <f>IF(km4_splits_ranks[[#This Row],[49 - 54]]="DNF","DNF",km4_splits_ranks[[#This Row],[48 okr]]+km4_splits_ranks[[#This Row],[49 - 54]])</f>
        <v>0.11234837962962964</v>
      </c>
      <c r="AO20" s="17">
        <f>IF(km4_splits_ranks[[#This Row],[55 - 60]]="DNF","DNF",km4_splits_ranks[[#This Row],[54 okr]]+km4_splits_ranks[[#This Row],[55 - 60]])</f>
        <v>0.12576736111111111</v>
      </c>
      <c r="AP20" s="22">
        <f>IF(km4_splits_ranks[[#This Row],[61 - 64]]="DNF","DNF",km4_splits_ranks[[#This Row],[60 okr]]+km4_splits_ranks[[#This Row],[61 - 64]])</f>
        <v>0.13430092592592593</v>
      </c>
      <c r="AQ20" s="47">
        <f>IF(km4_splits_ranks[[#This Row],[6 okr]]="DNF","DNF",RANK(km4_splits_ranks[[#This Row],[6 okr]],km4_splits_ranks[6 okr],1))</f>
        <v>18</v>
      </c>
      <c r="AR20" s="48">
        <f>IF(km4_splits_ranks[[#This Row],[12 okr]]="DNF","DNF",RANK(km4_splits_ranks[[#This Row],[12 okr]],km4_splits_ranks[12 okr],1))</f>
        <v>18</v>
      </c>
      <c r="AS20" s="48">
        <f>IF(km4_splits_ranks[[#This Row],[18 okr]]="DNF","DNF",RANK(km4_splits_ranks[[#This Row],[18 okr]],km4_splits_ranks[18 okr],1))</f>
        <v>18</v>
      </c>
      <c r="AT20" s="48">
        <f>IF(km4_splits_ranks[[#This Row],[24 okr]]="DNF","DNF",RANK(km4_splits_ranks[[#This Row],[24 okr]],km4_splits_ranks[24 okr],1))</f>
        <v>18</v>
      </c>
      <c r="AU20" s="48">
        <f>IF(km4_splits_ranks[[#This Row],[30 okr]]="DNF","DNF",RANK(km4_splits_ranks[[#This Row],[30 okr]],km4_splits_ranks[30 okr],1))</f>
        <v>17</v>
      </c>
      <c r="AV20" s="48">
        <f>IF(km4_splits_ranks[[#This Row],[36 okr]]="DNF","DNF",RANK(km4_splits_ranks[[#This Row],[36 okr]],km4_splits_ranks[36 okr],1))</f>
        <v>18</v>
      </c>
      <c r="AW20" s="48">
        <f>IF(km4_splits_ranks[[#This Row],[42 okr]]="DNF","DNF",RANK(km4_splits_ranks[[#This Row],[42 okr]],km4_splits_ranks[42 okr],1))</f>
        <v>17</v>
      </c>
      <c r="AX20" s="48">
        <f>IF(km4_splits_ranks[[#This Row],[48 okr]]="DNF","DNF",RANK(km4_splits_ranks[[#This Row],[48 okr]],km4_splits_ranks[48 okr],1))</f>
        <v>19</v>
      </c>
      <c r="AY20" s="48">
        <f>IF(km4_splits_ranks[[#This Row],[54 okr]]="DNF","DNF",RANK(km4_splits_ranks[[#This Row],[54 okr]],km4_splits_ranks[54 okr],1))</f>
        <v>19</v>
      </c>
      <c r="AZ20" s="48">
        <f>IF(km4_splits_ranks[[#This Row],[60 okr]]="DNF","DNF",RANK(km4_splits_ranks[[#This Row],[60 okr]],km4_splits_ranks[60 okr],1))</f>
        <v>17</v>
      </c>
      <c r="BA20" s="48">
        <f>IF(km4_splits_ranks[[#This Row],[64 okr]]="DNF","DNF",RANK(km4_splits_ranks[[#This Row],[64 okr]],km4_splits_ranks[64 okr],1))</f>
        <v>17</v>
      </c>
    </row>
    <row r="21" spans="2:53" x14ac:dyDescent="0.2">
      <c r="B21" s="4">
        <f>laps_times[[#This Row],[poř]]</f>
        <v>18</v>
      </c>
      <c r="C21" s="1">
        <f>laps_times[[#This Row],[s.č.]]</f>
        <v>64</v>
      </c>
      <c r="D21" s="1" t="str">
        <f>laps_times[[#This Row],[jméno]]</f>
        <v>Lácha Pavel</v>
      </c>
      <c r="E21" s="2">
        <f>laps_times[[#This Row],[roč]]</f>
        <v>1969</v>
      </c>
      <c r="F21" s="2" t="str">
        <f>laps_times[[#This Row],[kat]]</f>
        <v>M40</v>
      </c>
      <c r="G21" s="2">
        <f>laps_times[[#This Row],[poř_kat]]</f>
        <v>8</v>
      </c>
      <c r="H21" s="1" t="str">
        <f>IF(ISBLANK(laps_times[[#This Row],[klub]]),"-",laps_times[[#This Row],[klub]])</f>
        <v>BH Triatlon Č.B.</v>
      </c>
      <c r="I21" s="166">
        <f>laps_times[[#This Row],[celk. čas]]</f>
        <v>0.13567824074074072</v>
      </c>
      <c r="J21" s="28">
        <f>SUM(laps_times[[#This Row],[1]:[6]])</f>
        <v>1.2203703703703703E-2</v>
      </c>
      <c r="K21" s="29">
        <f>SUM(laps_times[[#This Row],[7]:[12]])</f>
        <v>1.1862268518518519E-2</v>
      </c>
      <c r="L21" s="29">
        <f>SUM(laps_times[[#This Row],[13]:[18]])</f>
        <v>1.2048611111111111E-2</v>
      </c>
      <c r="M21" s="29">
        <f>SUM(laps_times[[#This Row],[19]:[24]])</f>
        <v>1.2146990740740741E-2</v>
      </c>
      <c r="N21" s="29">
        <f>SUM(laps_times[[#This Row],[25]:[30]])</f>
        <v>1.2274305555555556E-2</v>
      </c>
      <c r="O21" s="29">
        <f>SUM(laps_times[[#This Row],[31]:[36]])</f>
        <v>1.261574074074074E-2</v>
      </c>
      <c r="P21" s="29">
        <f>SUM(laps_times[[#This Row],[37]:[42]])</f>
        <v>1.2445601851851854E-2</v>
      </c>
      <c r="Q21" s="29">
        <f>SUM(laps_times[[#This Row],[43]:[48]])</f>
        <v>1.2600694444444444E-2</v>
      </c>
      <c r="R21" s="29">
        <f>SUM(laps_times[[#This Row],[49]:[54]])</f>
        <v>1.3028935185185187E-2</v>
      </c>
      <c r="S21" s="29">
        <f>SUM(laps_times[[#This Row],[55]:[60]])</f>
        <v>1.5289351851851851E-2</v>
      </c>
      <c r="T21" s="30">
        <f>SUM(laps_times[[#This Row],[61]:[64]])</f>
        <v>9.162037037037038E-3</v>
      </c>
      <c r="U21" s="44">
        <f>IF(km4_splits_ranks[[#This Row],[1 - 6]]="DNF","DNF",RANK(km4_splits_ranks[[#This Row],[1 - 6]],km4_splits_ranks[1 - 6],1))</f>
        <v>21</v>
      </c>
      <c r="V21" s="45">
        <f>IF(km4_splits_ranks[[#This Row],[7 - 12]]="DNF","DNF",RANK(km4_splits_ranks[[#This Row],[7 - 12]],km4_splits_ranks[7 - 12],1))</f>
        <v>20</v>
      </c>
      <c r="W21" s="45">
        <f>IF(km4_splits_ranks[[#This Row],[13 - 18]]="DNF","DNF",RANK(km4_splits_ranks[[#This Row],[13 - 18]],km4_splits_ranks[13 - 18],1))</f>
        <v>20</v>
      </c>
      <c r="X21" s="45">
        <f>IF(km4_splits_ranks[[#This Row],[19 - 24]]="DNF","DNF",RANK(km4_splits_ranks[[#This Row],[19 - 24]],km4_splits_ranks[19 - 24],1))</f>
        <v>20</v>
      </c>
      <c r="Y21" s="45">
        <f>IF(km4_splits_ranks[[#This Row],[25 - 30]]="DNF","DNF",RANK(km4_splits_ranks[[#This Row],[25 - 30]],km4_splits_ranks[25 - 30],1))</f>
        <v>19</v>
      </c>
      <c r="Z21" s="45">
        <f>IF(km4_splits_ranks[[#This Row],[31 - 36]]="DNF","DNF",RANK(km4_splits_ranks[[#This Row],[31 - 36]],km4_splits_ranks[31 - 36],1))</f>
        <v>23</v>
      </c>
      <c r="AA21" s="45">
        <f>IF(km4_splits_ranks[[#This Row],[37 - 42]]="DNF","DNF",RANK(km4_splits_ranks[[#This Row],[37 - 42]],km4_splits_ranks[37 - 42],1))</f>
        <v>15</v>
      </c>
      <c r="AB21" s="45">
        <f>IF(km4_splits_ranks[[#This Row],[43 - 48]]="DNF","DNF",RANK(km4_splits_ranks[[#This Row],[43 - 48]],km4_splits_ranks[43 - 48],1))</f>
        <v>15</v>
      </c>
      <c r="AC21" s="45">
        <f>IF(km4_splits_ranks[[#This Row],[49 - 54]]="DNF","DNF",RANK(km4_splits_ranks[[#This Row],[49 - 54]],km4_splits_ranks[49 - 54],1))</f>
        <v>17</v>
      </c>
      <c r="AD21" s="45">
        <f>IF(km4_splits_ranks[[#This Row],[55 - 60]]="DNF","DNF",RANK(km4_splits_ranks[[#This Row],[55 - 60]],km4_splits_ranks[55 - 60],1))</f>
        <v>35</v>
      </c>
      <c r="AE21" s="46">
        <f>IF(km4_splits_ranks[[#This Row],[61 - 64]]="DNF","DNF",RANK(km4_splits_ranks[[#This Row],[61 - 64]],km4_splits_ranks[61 - 64],1))</f>
        <v>25</v>
      </c>
      <c r="AF21" s="21">
        <f>km4_splits_ranks[[#This Row],[1 - 6]]</f>
        <v>1.2203703703703703E-2</v>
      </c>
      <c r="AG21" s="17">
        <f>IF(km4_splits_ranks[[#This Row],[7 - 12]]="DNF","DNF",km4_splits_ranks[[#This Row],[6 okr]]+km4_splits_ranks[[#This Row],[7 - 12]])</f>
        <v>2.4065972222222221E-2</v>
      </c>
      <c r="AH21" s="17">
        <f>IF(km4_splits_ranks[[#This Row],[13 - 18]]="DNF","DNF",km4_splits_ranks[[#This Row],[12 okr]]+km4_splits_ranks[[#This Row],[13 - 18]])</f>
        <v>3.6114583333333332E-2</v>
      </c>
      <c r="AI21" s="17">
        <f>IF(km4_splits_ranks[[#This Row],[19 - 24]]="DNF","DNF",km4_splits_ranks[[#This Row],[18 okr]]+km4_splits_ranks[[#This Row],[19 - 24]])</f>
        <v>4.8261574074074075E-2</v>
      </c>
      <c r="AJ21" s="17">
        <f>IF(km4_splits_ranks[[#This Row],[25 - 30]]="DNF","DNF",km4_splits_ranks[[#This Row],[24 okr]]+km4_splits_ranks[[#This Row],[25 - 30]])</f>
        <v>6.0535879629629627E-2</v>
      </c>
      <c r="AK21" s="17">
        <f>IF(km4_splits_ranks[[#This Row],[31 - 36]]="DNF","DNF",km4_splits_ranks[[#This Row],[30 okr]]+km4_splits_ranks[[#This Row],[31 - 36]])</f>
        <v>7.3151620370370374E-2</v>
      </c>
      <c r="AL21" s="17">
        <f>IF(km4_splits_ranks[[#This Row],[37 - 42]]="DNF","DNF",km4_splits_ranks[[#This Row],[36 okr]]+km4_splits_ranks[[#This Row],[37 - 42]])</f>
        <v>8.5597222222222227E-2</v>
      </c>
      <c r="AM21" s="17">
        <f>IF(km4_splits_ranks[[#This Row],[43 - 48]]="DNF","DNF",km4_splits_ranks[[#This Row],[42 okr]]+km4_splits_ranks[[#This Row],[43 - 48]])</f>
        <v>9.8197916666666676E-2</v>
      </c>
      <c r="AN21" s="17">
        <f>IF(km4_splits_ranks[[#This Row],[49 - 54]]="DNF","DNF",km4_splits_ranks[[#This Row],[48 okr]]+km4_splits_ranks[[#This Row],[49 - 54]])</f>
        <v>0.11122685185185187</v>
      </c>
      <c r="AO21" s="17">
        <f>IF(km4_splits_ranks[[#This Row],[55 - 60]]="DNF","DNF",km4_splits_ranks[[#This Row],[54 okr]]+km4_splits_ranks[[#This Row],[55 - 60]])</f>
        <v>0.12651620370370373</v>
      </c>
      <c r="AP21" s="22">
        <f>IF(km4_splits_ranks[[#This Row],[61 - 64]]="DNF","DNF",km4_splits_ranks[[#This Row],[60 okr]]+km4_splits_ranks[[#This Row],[61 - 64]])</f>
        <v>0.13567824074074075</v>
      </c>
      <c r="AQ21" s="47">
        <f>IF(km4_splits_ranks[[#This Row],[6 okr]]="DNF","DNF",RANK(km4_splits_ranks[[#This Row],[6 okr]],km4_splits_ranks[6 okr],1))</f>
        <v>21</v>
      </c>
      <c r="AR21" s="48">
        <f>IF(km4_splits_ranks[[#This Row],[12 okr]]="DNF","DNF",RANK(km4_splits_ranks[[#This Row],[12 okr]],km4_splits_ranks[12 okr],1))</f>
        <v>21</v>
      </c>
      <c r="AS21" s="48">
        <f>IF(km4_splits_ranks[[#This Row],[18 okr]]="DNF","DNF",RANK(km4_splits_ranks[[#This Row],[18 okr]],km4_splits_ranks[18 okr],1))</f>
        <v>21</v>
      </c>
      <c r="AT21" s="48">
        <f>IF(km4_splits_ranks[[#This Row],[24 okr]]="DNF","DNF",RANK(km4_splits_ranks[[#This Row],[24 okr]],km4_splits_ranks[24 okr],1))</f>
        <v>20</v>
      </c>
      <c r="AU21" s="48">
        <f>IF(km4_splits_ranks[[#This Row],[30 okr]]="DNF","DNF",RANK(km4_splits_ranks[[#This Row],[30 okr]],km4_splits_ranks[30 okr],1))</f>
        <v>20</v>
      </c>
      <c r="AV21" s="48">
        <f>IF(km4_splits_ranks[[#This Row],[36 okr]]="DNF","DNF",RANK(km4_splits_ranks[[#This Row],[36 okr]],km4_splits_ranks[36 okr],1))</f>
        <v>19</v>
      </c>
      <c r="AW21" s="48">
        <f>IF(km4_splits_ranks[[#This Row],[42 okr]]="DNF","DNF",RANK(km4_splits_ranks[[#This Row],[42 okr]],km4_splits_ranks[42 okr],1))</f>
        <v>18</v>
      </c>
      <c r="AX21" s="48">
        <f>IF(km4_splits_ranks[[#This Row],[48 okr]]="DNF","DNF",RANK(km4_splits_ranks[[#This Row],[48 okr]],km4_splits_ranks[48 okr],1))</f>
        <v>17</v>
      </c>
      <c r="AY21" s="48">
        <f>IF(km4_splits_ranks[[#This Row],[54 okr]]="DNF","DNF",RANK(km4_splits_ranks[[#This Row],[54 okr]],km4_splits_ranks[54 okr],1))</f>
        <v>16</v>
      </c>
      <c r="AZ21" s="48">
        <f>IF(km4_splits_ranks[[#This Row],[60 okr]]="DNF","DNF",RANK(km4_splits_ranks[[#This Row],[60 okr]],km4_splits_ranks[60 okr],1))</f>
        <v>18</v>
      </c>
      <c r="BA21" s="48">
        <f>IF(km4_splits_ranks[[#This Row],[64 okr]]="DNF","DNF",RANK(km4_splits_ranks[[#This Row],[64 okr]],km4_splits_ranks[64 okr],1))</f>
        <v>18</v>
      </c>
    </row>
    <row r="22" spans="2:53" x14ac:dyDescent="0.2">
      <c r="B22" s="4">
        <f>laps_times[[#This Row],[poř]]</f>
        <v>19</v>
      </c>
      <c r="C22" s="1">
        <f>laps_times[[#This Row],[s.č.]]</f>
        <v>115</v>
      </c>
      <c r="D22" s="1" t="str">
        <f>laps_times[[#This Row],[jméno]]</f>
        <v>Štěpánek Michal</v>
      </c>
      <c r="E22" s="2">
        <f>laps_times[[#This Row],[roč]]</f>
        <v>1980</v>
      </c>
      <c r="F22" s="2" t="str">
        <f>laps_times[[#This Row],[kat]]</f>
        <v>M30</v>
      </c>
      <c r="G22" s="2">
        <f>laps_times[[#This Row],[poř_kat]]</f>
        <v>10</v>
      </c>
      <c r="H22" s="1" t="str">
        <f>IF(ISBLANK(laps_times[[#This Row],[klub]]),"-",laps_times[[#This Row],[klub]])</f>
        <v>ULTIMA K.LAP TEAM</v>
      </c>
      <c r="I22" s="166">
        <f>laps_times[[#This Row],[celk. čas]]</f>
        <v>0.1359849537037037</v>
      </c>
      <c r="J22" s="28">
        <f>SUM(laps_times[[#This Row],[1]:[6]])</f>
        <v>1.3511574074074075E-2</v>
      </c>
      <c r="K22" s="29">
        <f>SUM(laps_times[[#This Row],[7]:[12]])</f>
        <v>1.2739583333333334E-2</v>
      </c>
      <c r="L22" s="29">
        <f>SUM(laps_times[[#This Row],[13]:[18]])</f>
        <v>1.2818287037037038E-2</v>
      </c>
      <c r="M22" s="29">
        <f>SUM(laps_times[[#This Row],[19]:[24]])</f>
        <v>1.279861111111111E-2</v>
      </c>
      <c r="N22" s="29">
        <f>SUM(laps_times[[#This Row],[25]:[30]])</f>
        <v>1.2839120370370371E-2</v>
      </c>
      <c r="O22" s="29">
        <f>SUM(laps_times[[#This Row],[31]:[36]])</f>
        <v>1.2664351851851852E-2</v>
      </c>
      <c r="P22" s="29">
        <f>SUM(laps_times[[#This Row],[37]:[42]])</f>
        <v>1.260763888888889E-2</v>
      </c>
      <c r="Q22" s="29">
        <f>SUM(laps_times[[#This Row],[43]:[48]])</f>
        <v>1.2440972222222223E-2</v>
      </c>
      <c r="R22" s="29">
        <f>SUM(laps_times[[#This Row],[49]:[54]])</f>
        <v>1.2270833333333332E-2</v>
      </c>
      <c r="S22" s="29">
        <f>SUM(laps_times[[#This Row],[55]:[60]])</f>
        <v>1.2578703703703705E-2</v>
      </c>
      <c r="T22" s="30">
        <f>SUM(laps_times[[#This Row],[61]:[64]])</f>
        <v>8.7152777777777784E-3</v>
      </c>
      <c r="U22" s="44">
        <f>IF(km4_splits_ranks[[#This Row],[1 - 6]]="DNF","DNF",RANK(km4_splits_ranks[[#This Row],[1 - 6]],km4_splits_ranks[1 - 6],1))</f>
        <v>41</v>
      </c>
      <c r="V22" s="45">
        <f>IF(km4_splits_ranks[[#This Row],[7 - 12]]="DNF","DNF",RANK(km4_splits_ranks[[#This Row],[7 - 12]],km4_splits_ranks[7 - 12],1))</f>
        <v>38</v>
      </c>
      <c r="W22" s="45">
        <f>IF(km4_splits_ranks[[#This Row],[13 - 18]]="DNF","DNF",RANK(km4_splits_ranks[[#This Row],[13 - 18]],km4_splits_ranks[13 - 18],1))</f>
        <v>38</v>
      </c>
      <c r="X22" s="45">
        <f>IF(km4_splits_ranks[[#This Row],[19 - 24]]="DNF","DNF",RANK(km4_splits_ranks[[#This Row],[19 - 24]],km4_splits_ranks[19 - 24],1))</f>
        <v>35</v>
      </c>
      <c r="Y22" s="45">
        <f>IF(km4_splits_ranks[[#This Row],[25 - 30]]="DNF","DNF",RANK(km4_splits_ranks[[#This Row],[25 - 30]],km4_splits_ranks[25 - 30],1))</f>
        <v>32</v>
      </c>
      <c r="Z22" s="45">
        <f>IF(km4_splits_ranks[[#This Row],[31 - 36]]="DNF","DNF",RANK(km4_splits_ranks[[#This Row],[31 - 36]],km4_splits_ranks[31 - 36],1))</f>
        <v>24</v>
      </c>
      <c r="AA22" s="45">
        <f>IF(km4_splits_ranks[[#This Row],[37 - 42]]="DNF","DNF",RANK(km4_splits_ranks[[#This Row],[37 - 42]],km4_splits_ranks[37 - 42],1))</f>
        <v>18</v>
      </c>
      <c r="AB22" s="45">
        <f>IF(km4_splits_ranks[[#This Row],[43 - 48]]="DNF","DNF",RANK(km4_splits_ranks[[#This Row],[43 - 48]],km4_splits_ranks[43 - 48],1))</f>
        <v>14</v>
      </c>
      <c r="AC22" s="45">
        <f>IF(km4_splits_ranks[[#This Row],[49 - 54]]="DNF","DNF",RANK(km4_splits_ranks[[#This Row],[49 - 54]],km4_splits_ranks[49 - 54],1))</f>
        <v>12</v>
      </c>
      <c r="AD22" s="45">
        <f>IF(km4_splits_ranks[[#This Row],[55 - 60]]="DNF","DNF",RANK(km4_splits_ranks[[#This Row],[55 - 60]],km4_splits_ranks[55 - 60],1))</f>
        <v>10</v>
      </c>
      <c r="AE22" s="46">
        <f>IF(km4_splits_ranks[[#This Row],[61 - 64]]="DNF","DNF",RANK(km4_splits_ranks[[#This Row],[61 - 64]],km4_splits_ranks[61 - 64],1))</f>
        <v>18</v>
      </c>
      <c r="AF22" s="21">
        <f>km4_splits_ranks[[#This Row],[1 - 6]]</f>
        <v>1.3511574074074075E-2</v>
      </c>
      <c r="AG22" s="17">
        <f>IF(km4_splits_ranks[[#This Row],[7 - 12]]="DNF","DNF",km4_splits_ranks[[#This Row],[6 okr]]+km4_splits_ranks[[#This Row],[7 - 12]])</f>
        <v>2.6251157407407411E-2</v>
      </c>
      <c r="AH22" s="17">
        <f>IF(km4_splits_ranks[[#This Row],[13 - 18]]="DNF","DNF",km4_splits_ranks[[#This Row],[12 okr]]+km4_splits_ranks[[#This Row],[13 - 18]])</f>
        <v>3.9069444444444448E-2</v>
      </c>
      <c r="AI22" s="17">
        <f>IF(km4_splits_ranks[[#This Row],[19 - 24]]="DNF","DNF",km4_splits_ranks[[#This Row],[18 okr]]+km4_splits_ranks[[#This Row],[19 - 24]])</f>
        <v>5.1868055555555556E-2</v>
      </c>
      <c r="AJ22" s="17">
        <f>IF(km4_splits_ranks[[#This Row],[25 - 30]]="DNF","DNF",km4_splits_ranks[[#This Row],[24 okr]]+km4_splits_ranks[[#This Row],[25 - 30]])</f>
        <v>6.4707175925925925E-2</v>
      </c>
      <c r="AK22" s="17">
        <f>IF(km4_splits_ranks[[#This Row],[31 - 36]]="DNF","DNF",km4_splits_ranks[[#This Row],[30 okr]]+km4_splits_ranks[[#This Row],[31 - 36]])</f>
        <v>7.7371527777777782E-2</v>
      </c>
      <c r="AL22" s="17">
        <f>IF(km4_splits_ranks[[#This Row],[37 - 42]]="DNF","DNF",km4_splits_ranks[[#This Row],[36 okr]]+km4_splits_ranks[[#This Row],[37 - 42]])</f>
        <v>8.9979166666666666E-2</v>
      </c>
      <c r="AM22" s="17">
        <f>IF(km4_splits_ranks[[#This Row],[43 - 48]]="DNF","DNF",km4_splits_ranks[[#This Row],[42 okr]]+km4_splits_ranks[[#This Row],[43 - 48]])</f>
        <v>0.10242013888888889</v>
      </c>
      <c r="AN22" s="17">
        <f>IF(km4_splits_ranks[[#This Row],[49 - 54]]="DNF","DNF",km4_splits_ranks[[#This Row],[48 okr]]+km4_splits_ranks[[#This Row],[49 - 54]])</f>
        <v>0.11469097222222221</v>
      </c>
      <c r="AO22" s="17">
        <f>IF(km4_splits_ranks[[#This Row],[55 - 60]]="DNF","DNF",km4_splits_ranks[[#This Row],[54 okr]]+km4_splits_ranks[[#This Row],[55 - 60]])</f>
        <v>0.12726967592592592</v>
      </c>
      <c r="AP22" s="22">
        <f>IF(km4_splits_ranks[[#This Row],[61 - 64]]="DNF","DNF",km4_splits_ranks[[#This Row],[60 okr]]+km4_splits_ranks[[#This Row],[61 - 64]])</f>
        <v>0.1359849537037037</v>
      </c>
      <c r="AQ22" s="47">
        <f>IF(km4_splits_ranks[[#This Row],[6 okr]]="DNF","DNF",RANK(km4_splits_ranks[[#This Row],[6 okr]],km4_splits_ranks[6 okr],1))</f>
        <v>41</v>
      </c>
      <c r="AR22" s="48">
        <f>IF(km4_splits_ranks[[#This Row],[12 okr]]="DNF","DNF",RANK(km4_splits_ranks[[#This Row],[12 okr]],km4_splits_ranks[12 okr],1))</f>
        <v>39</v>
      </c>
      <c r="AS22" s="48">
        <f>IF(km4_splits_ranks[[#This Row],[18 okr]]="DNF","DNF",RANK(km4_splits_ranks[[#This Row],[18 okr]],km4_splits_ranks[18 okr],1))</f>
        <v>38</v>
      </c>
      <c r="AT22" s="48">
        <f>IF(km4_splits_ranks[[#This Row],[24 okr]]="DNF","DNF",RANK(km4_splits_ranks[[#This Row],[24 okr]],km4_splits_ranks[24 okr],1))</f>
        <v>37</v>
      </c>
      <c r="AU22" s="48">
        <f>IF(km4_splits_ranks[[#This Row],[30 okr]]="DNF","DNF",RANK(km4_splits_ranks[[#This Row],[30 okr]],km4_splits_ranks[30 okr],1))</f>
        <v>36</v>
      </c>
      <c r="AV22" s="48">
        <f>IF(km4_splits_ranks[[#This Row],[36 okr]]="DNF","DNF",RANK(km4_splits_ranks[[#This Row],[36 okr]],km4_splits_ranks[36 okr],1))</f>
        <v>35</v>
      </c>
      <c r="AW22" s="48">
        <f>IF(km4_splits_ranks[[#This Row],[42 okr]]="DNF","DNF",RANK(km4_splits_ranks[[#This Row],[42 okr]],km4_splits_ranks[42 okr],1))</f>
        <v>30</v>
      </c>
      <c r="AX22" s="48">
        <f>IF(km4_splits_ranks[[#This Row],[48 okr]]="DNF","DNF",RANK(km4_splits_ranks[[#This Row],[48 okr]],km4_splits_ranks[48 okr],1))</f>
        <v>27</v>
      </c>
      <c r="AY22" s="48">
        <f>IF(km4_splits_ranks[[#This Row],[54 okr]]="DNF","DNF",RANK(km4_splits_ranks[[#This Row],[54 okr]],km4_splits_ranks[54 okr],1))</f>
        <v>23</v>
      </c>
      <c r="AZ22" s="48">
        <f>IF(km4_splits_ranks[[#This Row],[60 okr]]="DNF","DNF",RANK(km4_splits_ranks[[#This Row],[60 okr]],km4_splits_ranks[60 okr],1))</f>
        <v>19</v>
      </c>
      <c r="BA22" s="48">
        <f>IF(km4_splits_ranks[[#This Row],[64 okr]]="DNF","DNF",RANK(km4_splits_ranks[[#This Row],[64 okr]],km4_splits_ranks[64 okr],1))</f>
        <v>19</v>
      </c>
    </row>
    <row r="23" spans="2:53" x14ac:dyDescent="0.2">
      <c r="B23" s="4">
        <f>laps_times[[#This Row],[poř]]</f>
        <v>20</v>
      </c>
      <c r="C23" s="1">
        <f>laps_times[[#This Row],[s.č.]]</f>
        <v>23</v>
      </c>
      <c r="D23" s="1" t="str">
        <f>laps_times[[#This Row],[jméno]]</f>
        <v>Doucha Jiří</v>
      </c>
      <c r="E23" s="2">
        <f>laps_times[[#This Row],[roč]]</f>
        <v>1971</v>
      </c>
      <c r="F23" s="2" t="str">
        <f>laps_times[[#This Row],[kat]]</f>
        <v>M40</v>
      </c>
      <c r="G23" s="2">
        <f>laps_times[[#This Row],[poř_kat]]</f>
        <v>9</v>
      </c>
      <c r="H23" s="1" t="str">
        <f>IF(ISBLANK(laps_times[[#This Row],[klub]]),"-",laps_times[[#This Row],[klub]])</f>
        <v>Hvězda Pardubice</v>
      </c>
      <c r="I23" s="166">
        <f>laps_times[[#This Row],[celk. čas]]</f>
        <v>0.13618402777777777</v>
      </c>
      <c r="J23" s="28">
        <f>SUM(laps_times[[#This Row],[1]:[6]])</f>
        <v>1.2416666666666666E-2</v>
      </c>
      <c r="K23" s="29">
        <f>SUM(laps_times[[#This Row],[7]:[12]])</f>
        <v>1.2244212962962964E-2</v>
      </c>
      <c r="L23" s="29">
        <f>SUM(laps_times[[#This Row],[13]:[18]])</f>
        <v>1.2127314814814815E-2</v>
      </c>
      <c r="M23" s="29">
        <f>SUM(laps_times[[#This Row],[19]:[24]])</f>
        <v>1.2473379629629629E-2</v>
      </c>
      <c r="N23" s="29">
        <f>SUM(laps_times[[#This Row],[25]:[30]])</f>
        <v>1.2597222222222223E-2</v>
      </c>
      <c r="O23" s="29">
        <f>SUM(laps_times[[#This Row],[31]:[36]])</f>
        <v>1.2973379629629632E-2</v>
      </c>
      <c r="P23" s="29">
        <f>SUM(laps_times[[#This Row],[37]:[42]])</f>
        <v>1.3015046296296295E-2</v>
      </c>
      <c r="Q23" s="29">
        <f>SUM(laps_times[[#This Row],[43]:[48]])</f>
        <v>1.3064814814814814E-2</v>
      </c>
      <c r="R23" s="29">
        <f>SUM(laps_times[[#This Row],[49]:[54]])</f>
        <v>1.3314814814814816E-2</v>
      </c>
      <c r="S23" s="29">
        <f>SUM(laps_times[[#This Row],[55]:[60]])</f>
        <v>1.3297453703703704E-2</v>
      </c>
      <c r="T23" s="30">
        <f>SUM(laps_times[[#This Row],[61]:[64]])</f>
        <v>8.6597222222222214E-3</v>
      </c>
      <c r="U23" s="44">
        <f>IF(km4_splits_ranks[[#This Row],[1 - 6]]="DNF","DNF",RANK(km4_splits_ranks[[#This Row],[1 - 6]],km4_splits_ranks[1 - 6],1))</f>
        <v>23</v>
      </c>
      <c r="V23" s="45">
        <f>IF(km4_splits_ranks[[#This Row],[7 - 12]]="DNF","DNF",RANK(km4_splits_ranks[[#This Row],[7 - 12]],km4_splits_ranks[7 - 12],1))</f>
        <v>26</v>
      </c>
      <c r="W23" s="45">
        <f>IF(km4_splits_ranks[[#This Row],[13 - 18]]="DNF","DNF",RANK(km4_splits_ranks[[#This Row],[13 - 18]],km4_splits_ranks[13 - 18],1))</f>
        <v>22</v>
      </c>
      <c r="X23" s="45">
        <f>IF(km4_splits_ranks[[#This Row],[19 - 24]]="DNF","DNF",RANK(km4_splits_ranks[[#This Row],[19 - 24]],km4_splits_ranks[19 - 24],1))</f>
        <v>29</v>
      </c>
      <c r="Y23" s="45">
        <f>IF(km4_splits_ranks[[#This Row],[25 - 30]]="DNF","DNF",RANK(km4_splits_ranks[[#This Row],[25 - 30]],km4_splits_ranks[25 - 30],1))</f>
        <v>25</v>
      </c>
      <c r="Z23" s="45">
        <f>IF(km4_splits_ranks[[#This Row],[31 - 36]]="DNF","DNF",RANK(km4_splits_ranks[[#This Row],[31 - 36]],km4_splits_ranks[31 - 36],1))</f>
        <v>30</v>
      </c>
      <c r="AA23" s="45">
        <f>IF(km4_splits_ranks[[#This Row],[37 - 42]]="DNF","DNF",RANK(km4_splits_ranks[[#This Row],[37 - 42]],km4_splits_ranks[37 - 42],1))</f>
        <v>28</v>
      </c>
      <c r="AB23" s="45">
        <f>IF(km4_splits_ranks[[#This Row],[43 - 48]]="DNF","DNF",RANK(km4_splits_ranks[[#This Row],[43 - 48]],km4_splits_ranks[43 - 48],1))</f>
        <v>21</v>
      </c>
      <c r="AC23" s="45">
        <f>IF(km4_splits_ranks[[#This Row],[49 - 54]]="DNF","DNF",RANK(km4_splits_ranks[[#This Row],[49 - 54]],km4_splits_ranks[49 - 54],1))</f>
        <v>20</v>
      </c>
      <c r="AD23" s="45">
        <f>IF(km4_splits_ranks[[#This Row],[55 - 60]]="DNF","DNF",RANK(km4_splits_ranks[[#This Row],[55 - 60]],km4_splits_ranks[55 - 60],1))</f>
        <v>17</v>
      </c>
      <c r="AE23" s="46">
        <f>IF(km4_splits_ranks[[#This Row],[61 - 64]]="DNF","DNF",RANK(km4_splits_ranks[[#This Row],[61 - 64]],km4_splits_ranks[61 - 64],1))</f>
        <v>17</v>
      </c>
      <c r="AF23" s="21">
        <f>km4_splits_ranks[[#This Row],[1 - 6]]</f>
        <v>1.2416666666666666E-2</v>
      </c>
      <c r="AG23" s="17">
        <f>IF(km4_splits_ranks[[#This Row],[7 - 12]]="DNF","DNF",km4_splits_ranks[[#This Row],[6 okr]]+km4_splits_ranks[[#This Row],[7 - 12]])</f>
        <v>2.466087962962963E-2</v>
      </c>
      <c r="AH23" s="17">
        <f>IF(km4_splits_ranks[[#This Row],[13 - 18]]="DNF","DNF",km4_splits_ranks[[#This Row],[12 okr]]+km4_splits_ranks[[#This Row],[13 - 18]])</f>
        <v>3.6788194444444443E-2</v>
      </c>
      <c r="AI23" s="17">
        <f>IF(km4_splits_ranks[[#This Row],[19 - 24]]="DNF","DNF",km4_splits_ranks[[#This Row],[18 okr]]+km4_splits_ranks[[#This Row],[19 - 24]])</f>
        <v>4.9261574074074069E-2</v>
      </c>
      <c r="AJ23" s="17">
        <f>IF(km4_splits_ranks[[#This Row],[25 - 30]]="DNF","DNF",km4_splits_ranks[[#This Row],[24 okr]]+km4_splits_ranks[[#This Row],[25 - 30]])</f>
        <v>6.1858796296296294E-2</v>
      </c>
      <c r="AK23" s="17">
        <f>IF(km4_splits_ranks[[#This Row],[31 - 36]]="DNF","DNF",km4_splits_ranks[[#This Row],[30 okr]]+km4_splits_ranks[[#This Row],[31 - 36]])</f>
        <v>7.483217592592592E-2</v>
      </c>
      <c r="AL23" s="17">
        <f>IF(km4_splits_ranks[[#This Row],[37 - 42]]="DNF","DNF",km4_splits_ranks[[#This Row],[36 okr]]+km4_splits_ranks[[#This Row],[37 - 42]])</f>
        <v>8.7847222222222215E-2</v>
      </c>
      <c r="AM23" s="17">
        <f>IF(km4_splits_ranks[[#This Row],[43 - 48]]="DNF","DNF",km4_splits_ranks[[#This Row],[42 okr]]+km4_splits_ranks[[#This Row],[43 - 48]])</f>
        <v>0.10091203703703702</v>
      </c>
      <c r="AN23" s="17">
        <f>IF(km4_splits_ranks[[#This Row],[49 - 54]]="DNF","DNF",km4_splits_ranks[[#This Row],[48 okr]]+km4_splits_ranks[[#This Row],[49 - 54]])</f>
        <v>0.11422685185185184</v>
      </c>
      <c r="AO23" s="17">
        <f>IF(km4_splits_ranks[[#This Row],[55 - 60]]="DNF","DNF",km4_splits_ranks[[#This Row],[54 okr]]+km4_splits_ranks[[#This Row],[55 - 60]])</f>
        <v>0.12752430555555555</v>
      </c>
      <c r="AP23" s="22">
        <f>IF(km4_splits_ranks[[#This Row],[61 - 64]]="DNF","DNF",km4_splits_ranks[[#This Row],[60 okr]]+km4_splits_ranks[[#This Row],[61 - 64]])</f>
        <v>0.13618402777777777</v>
      </c>
      <c r="AQ23" s="47">
        <f>IF(km4_splits_ranks[[#This Row],[6 okr]]="DNF","DNF",RANK(km4_splits_ranks[[#This Row],[6 okr]],km4_splits_ranks[6 okr],1))</f>
        <v>23</v>
      </c>
      <c r="AR23" s="48">
        <f>IF(km4_splits_ranks[[#This Row],[12 okr]]="DNF","DNF",RANK(km4_splits_ranks[[#This Row],[12 okr]],km4_splits_ranks[12 okr],1))</f>
        <v>23</v>
      </c>
      <c r="AS23" s="48">
        <f>IF(km4_splits_ranks[[#This Row],[18 okr]]="DNF","DNF",RANK(km4_splits_ranks[[#This Row],[18 okr]],km4_splits_ranks[18 okr],1))</f>
        <v>22</v>
      </c>
      <c r="AT23" s="48">
        <f>IF(km4_splits_ranks[[#This Row],[24 okr]]="DNF","DNF",RANK(km4_splits_ranks[[#This Row],[24 okr]],km4_splits_ranks[24 okr],1))</f>
        <v>23</v>
      </c>
      <c r="AU23" s="48">
        <f>IF(km4_splits_ranks[[#This Row],[30 okr]]="DNF","DNF",RANK(km4_splits_ranks[[#This Row],[30 okr]],km4_splits_ranks[30 okr],1))</f>
        <v>24</v>
      </c>
      <c r="AV23" s="48">
        <f>IF(km4_splits_ranks[[#This Row],[36 okr]]="DNF","DNF",RANK(km4_splits_ranks[[#This Row],[36 okr]],km4_splits_ranks[36 okr],1))</f>
        <v>24</v>
      </c>
      <c r="AW23" s="48">
        <f>IF(km4_splits_ranks[[#This Row],[42 okr]]="DNF","DNF",RANK(km4_splits_ranks[[#This Row],[42 okr]],km4_splits_ranks[42 okr],1))</f>
        <v>22</v>
      </c>
      <c r="AX23" s="48">
        <f>IF(km4_splits_ranks[[#This Row],[48 okr]]="DNF","DNF",RANK(km4_splits_ranks[[#This Row],[48 okr]],km4_splits_ranks[48 okr],1))</f>
        <v>22</v>
      </c>
      <c r="AY23" s="48">
        <f>IF(km4_splits_ranks[[#This Row],[54 okr]]="DNF","DNF",RANK(km4_splits_ranks[[#This Row],[54 okr]],km4_splits_ranks[54 okr],1))</f>
        <v>21</v>
      </c>
      <c r="AZ23" s="48">
        <f>IF(km4_splits_ranks[[#This Row],[60 okr]]="DNF","DNF",RANK(km4_splits_ranks[[#This Row],[60 okr]],km4_splits_ranks[60 okr],1))</f>
        <v>21</v>
      </c>
      <c r="BA23" s="48">
        <f>IF(km4_splits_ranks[[#This Row],[64 okr]]="DNF","DNF",RANK(km4_splits_ranks[[#This Row],[64 okr]],km4_splits_ranks[64 okr],1))</f>
        <v>20</v>
      </c>
    </row>
    <row r="24" spans="2:53" x14ac:dyDescent="0.2">
      <c r="B24" s="4">
        <f>laps_times[[#This Row],[poř]]</f>
        <v>21</v>
      </c>
      <c r="C24" s="1">
        <f>laps_times[[#This Row],[s.č.]]</f>
        <v>65</v>
      </c>
      <c r="D24" s="1" t="str">
        <f>laps_times[[#This Row],[jméno]]</f>
        <v>Malík Jakub</v>
      </c>
      <c r="E24" s="2">
        <f>laps_times[[#This Row],[roč]]</f>
        <v>1991</v>
      </c>
      <c r="F24" s="2" t="str">
        <f>laps_times[[#This Row],[kat]]</f>
        <v>M20</v>
      </c>
      <c r="G24" s="2">
        <f>laps_times[[#This Row],[poř_kat]]</f>
        <v>1</v>
      </c>
      <c r="H24" s="1" t="str">
        <f>IF(ISBLANK(laps_times[[#This Row],[klub]]),"-",laps_times[[#This Row],[klub]])</f>
        <v>RUN TEAM Borovany</v>
      </c>
      <c r="I24" s="166">
        <f>laps_times[[#This Row],[celk. čas]]</f>
        <v>0.13679861111111111</v>
      </c>
      <c r="J24" s="28">
        <f>SUM(laps_times[[#This Row],[1]:[6]])</f>
        <v>1.2778935185185185E-2</v>
      </c>
      <c r="K24" s="29">
        <f>SUM(laps_times[[#This Row],[7]:[12]])</f>
        <v>1.2212962962962964E-2</v>
      </c>
      <c r="L24" s="29">
        <f>SUM(laps_times[[#This Row],[13]:[18]])</f>
        <v>1.2232638888888888E-2</v>
      </c>
      <c r="M24" s="29">
        <f>SUM(laps_times[[#This Row],[19]:[24]])</f>
        <v>1.2025462962962963E-2</v>
      </c>
      <c r="N24" s="29">
        <f>SUM(laps_times[[#This Row],[25]:[30]])</f>
        <v>1.2283564814814815E-2</v>
      </c>
      <c r="O24" s="29">
        <f>SUM(laps_times[[#This Row],[31]:[36]])</f>
        <v>1.2195601851851852E-2</v>
      </c>
      <c r="P24" s="29">
        <f>SUM(laps_times[[#This Row],[37]:[42]])</f>
        <v>1.2608796296296297E-2</v>
      </c>
      <c r="Q24" s="29">
        <f>SUM(laps_times[[#This Row],[43]:[48]])</f>
        <v>1.3126157407407408E-2</v>
      </c>
      <c r="R24" s="29">
        <f>SUM(laps_times[[#This Row],[49]:[54]])</f>
        <v>1.3753472222222222E-2</v>
      </c>
      <c r="S24" s="29">
        <f>SUM(laps_times[[#This Row],[55]:[60]])</f>
        <v>1.422800925925926E-2</v>
      </c>
      <c r="T24" s="30">
        <f>SUM(laps_times[[#This Row],[61]:[64]])</f>
        <v>9.3530092592592588E-3</v>
      </c>
      <c r="U24" s="44">
        <f>IF(km4_splits_ranks[[#This Row],[1 - 6]]="DNF","DNF",RANK(km4_splits_ranks[[#This Row],[1 - 6]],km4_splits_ranks[1 - 6],1))</f>
        <v>28</v>
      </c>
      <c r="V24" s="45">
        <f>IF(km4_splits_ranks[[#This Row],[7 - 12]]="DNF","DNF",RANK(km4_splits_ranks[[#This Row],[7 - 12]],km4_splits_ranks[7 - 12],1))</f>
        <v>25</v>
      </c>
      <c r="W24" s="45">
        <f>IF(km4_splits_ranks[[#This Row],[13 - 18]]="DNF","DNF",RANK(km4_splits_ranks[[#This Row],[13 - 18]],km4_splits_ranks[13 - 18],1))</f>
        <v>23</v>
      </c>
      <c r="X24" s="45">
        <f>IF(km4_splits_ranks[[#This Row],[19 - 24]]="DNF","DNF",RANK(km4_splits_ranks[[#This Row],[19 - 24]],km4_splits_ranks[19 - 24],1))</f>
        <v>19</v>
      </c>
      <c r="Y24" s="45">
        <f>IF(km4_splits_ranks[[#This Row],[25 - 30]]="DNF","DNF",RANK(km4_splits_ranks[[#This Row],[25 - 30]],km4_splits_ranks[25 - 30],1))</f>
        <v>20</v>
      </c>
      <c r="Z24" s="45">
        <f>IF(km4_splits_ranks[[#This Row],[31 - 36]]="DNF","DNF",RANK(km4_splits_ranks[[#This Row],[31 - 36]],km4_splits_ranks[31 - 36],1))</f>
        <v>16</v>
      </c>
      <c r="AA24" s="45">
        <f>IF(km4_splits_ranks[[#This Row],[37 - 42]]="DNF","DNF",RANK(km4_splits_ranks[[#This Row],[37 - 42]],km4_splits_ranks[37 - 42],1))</f>
        <v>19</v>
      </c>
      <c r="AB24" s="45">
        <f>IF(km4_splits_ranks[[#This Row],[43 - 48]]="DNF","DNF",RANK(km4_splits_ranks[[#This Row],[43 - 48]],km4_splits_ranks[43 - 48],1))</f>
        <v>22</v>
      </c>
      <c r="AC24" s="45">
        <f>IF(km4_splits_ranks[[#This Row],[49 - 54]]="DNF","DNF",RANK(km4_splits_ranks[[#This Row],[49 - 54]],km4_splits_ranks[49 - 54],1))</f>
        <v>25</v>
      </c>
      <c r="AD24" s="45">
        <f>IF(km4_splits_ranks[[#This Row],[55 - 60]]="DNF","DNF",RANK(km4_splits_ranks[[#This Row],[55 - 60]],km4_splits_ranks[55 - 60],1))</f>
        <v>27</v>
      </c>
      <c r="AE24" s="46">
        <f>IF(km4_splits_ranks[[#This Row],[61 - 64]]="DNF","DNF",RANK(km4_splits_ranks[[#This Row],[61 - 64]],km4_splits_ranks[61 - 64],1))</f>
        <v>29</v>
      </c>
      <c r="AF24" s="21">
        <f>km4_splits_ranks[[#This Row],[1 - 6]]</f>
        <v>1.2778935185185185E-2</v>
      </c>
      <c r="AG24" s="17">
        <f>IF(km4_splits_ranks[[#This Row],[7 - 12]]="DNF","DNF",km4_splits_ranks[[#This Row],[6 okr]]+km4_splits_ranks[[#This Row],[7 - 12]])</f>
        <v>2.4991898148148149E-2</v>
      </c>
      <c r="AH24" s="17">
        <f>IF(km4_splits_ranks[[#This Row],[13 - 18]]="DNF","DNF",km4_splits_ranks[[#This Row],[12 okr]]+km4_splits_ranks[[#This Row],[13 - 18]])</f>
        <v>3.7224537037037035E-2</v>
      </c>
      <c r="AI24" s="17">
        <f>IF(km4_splits_ranks[[#This Row],[19 - 24]]="DNF","DNF",km4_splits_ranks[[#This Row],[18 okr]]+km4_splits_ranks[[#This Row],[19 - 24]])</f>
        <v>4.9250000000000002E-2</v>
      </c>
      <c r="AJ24" s="17">
        <f>IF(km4_splits_ranks[[#This Row],[25 - 30]]="DNF","DNF",km4_splits_ranks[[#This Row],[24 okr]]+km4_splits_ranks[[#This Row],[25 - 30]])</f>
        <v>6.1533564814814819E-2</v>
      </c>
      <c r="AK24" s="17">
        <f>IF(km4_splits_ranks[[#This Row],[31 - 36]]="DNF","DNF",km4_splits_ranks[[#This Row],[30 okr]]+km4_splits_ranks[[#This Row],[31 - 36]])</f>
        <v>7.3729166666666665E-2</v>
      </c>
      <c r="AL24" s="17">
        <f>IF(km4_splits_ranks[[#This Row],[37 - 42]]="DNF","DNF",km4_splits_ranks[[#This Row],[36 okr]]+km4_splits_ranks[[#This Row],[37 - 42]])</f>
        <v>8.6337962962962964E-2</v>
      </c>
      <c r="AM24" s="17">
        <f>IF(km4_splits_ranks[[#This Row],[43 - 48]]="DNF","DNF",km4_splits_ranks[[#This Row],[42 okr]]+km4_splits_ranks[[#This Row],[43 - 48]])</f>
        <v>9.9464120370370376E-2</v>
      </c>
      <c r="AN24" s="17">
        <f>IF(km4_splits_ranks[[#This Row],[49 - 54]]="DNF","DNF",km4_splits_ranks[[#This Row],[48 okr]]+km4_splits_ranks[[#This Row],[49 - 54]])</f>
        <v>0.11321759259259259</v>
      </c>
      <c r="AO24" s="17">
        <f>IF(km4_splits_ranks[[#This Row],[55 - 60]]="DNF","DNF",km4_splits_ranks[[#This Row],[54 okr]]+km4_splits_ranks[[#This Row],[55 - 60]])</f>
        <v>0.12744560185185186</v>
      </c>
      <c r="AP24" s="22">
        <f>IF(km4_splits_ranks[[#This Row],[61 - 64]]="DNF","DNF",km4_splits_ranks[[#This Row],[60 okr]]+km4_splits_ranks[[#This Row],[61 - 64]])</f>
        <v>0.13679861111111111</v>
      </c>
      <c r="AQ24" s="47">
        <f>IF(km4_splits_ranks[[#This Row],[6 okr]]="DNF","DNF",RANK(km4_splits_ranks[[#This Row],[6 okr]],km4_splits_ranks[6 okr],1))</f>
        <v>28</v>
      </c>
      <c r="AR24" s="48">
        <f>IF(km4_splits_ranks[[#This Row],[12 okr]]="DNF","DNF",RANK(km4_splits_ranks[[#This Row],[12 okr]],km4_splits_ranks[12 okr],1))</f>
        <v>28</v>
      </c>
      <c r="AS24" s="48">
        <f>IF(km4_splits_ranks[[#This Row],[18 okr]]="DNF","DNF",RANK(km4_splits_ranks[[#This Row],[18 okr]],km4_splits_ranks[18 okr],1))</f>
        <v>28</v>
      </c>
      <c r="AT24" s="48">
        <f>IF(km4_splits_ranks[[#This Row],[24 okr]]="DNF","DNF",RANK(km4_splits_ranks[[#This Row],[24 okr]],km4_splits_ranks[24 okr],1))</f>
        <v>22</v>
      </c>
      <c r="AU24" s="48">
        <f>IF(km4_splits_ranks[[#This Row],[30 okr]]="DNF","DNF",RANK(km4_splits_ranks[[#This Row],[30 okr]],km4_splits_ranks[30 okr],1))</f>
        <v>22</v>
      </c>
      <c r="AV24" s="48">
        <f>IF(km4_splits_ranks[[#This Row],[36 okr]]="DNF","DNF",RANK(km4_splits_ranks[[#This Row],[36 okr]],km4_splits_ranks[36 okr],1))</f>
        <v>21</v>
      </c>
      <c r="AW24" s="48">
        <f>IF(km4_splits_ranks[[#This Row],[42 okr]]="DNF","DNF",RANK(km4_splits_ranks[[#This Row],[42 okr]],km4_splits_ranks[42 okr],1))</f>
        <v>19</v>
      </c>
      <c r="AX24" s="48">
        <f>IF(km4_splits_ranks[[#This Row],[48 okr]]="DNF","DNF",RANK(km4_splits_ranks[[#This Row],[48 okr]],km4_splits_ranks[48 okr],1))</f>
        <v>20</v>
      </c>
      <c r="AY24" s="48">
        <f>IF(km4_splits_ranks[[#This Row],[54 okr]]="DNF","DNF",RANK(km4_splits_ranks[[#This Row],[54 okr]],km4_splits_ranks[54 okr],1))</f>
        <v>20</v>
      </c>
      <c r="AZ24" s="48">
        <f>IF(km4_splits_ranks[[#This Row],[60 okr]]="DNF","DNF",RANK(km4_splits_ranks[[#This Row],[60 okr]],km4_splits_ranks[60 okr],1))</f>
        <v>20</v>
      </c>
      <c r="BA24" s="48">
        <f>IF(km4_splits_ranks[[#This Row],[64 okr]]="DNF","DNF",RANK(km4_splits_ranks[[#This Row],[64 okr]],km4_splits_ranks[64 okr],1))</f>
        <v>21</v>
      </c>
    </row>
    <row r="25" spans="2:53" x14ac:dyDescent="0.2">
      <c r="B25" s="4">
        <f>laps_times[[#This Row],[poř]]</f>
        <v>22</v>
      </c>
      <c r="C25" s="1">
        <f>laps_times[[#This Row],[s.č.]]</f>
        <v>129</v>
      </c>
      <c r="D25" s="1" t="str">
        <f>laps_times[[#This Row],[jméno]]</f>
        <v>Tománek Roman</v>
      </c>
      <c r="E25" s="2">
        <f>laps_times[[#This Row],[roč]]</f>
        <v>1960</v>
      </c>
      <c r="F25" s="2" t="str">
        <f>laps_times[[#This Row],[kat]]</f>
        <v>M50</v>
      </c>
      <c r="G25" s="2">
        <f>laps_times[[#This Row],[poř_kat]]</f>
        <v>2</v>
      </c>
      <c r="H25" s="1" t="str">
        <f>IF(ISBLANK(laps_times[[#This Row],[klub]]),"-",laps_times[[#This Row],[klub]])</f>
        <v>Gallak Slavičín</v>
      </c>
      <c r="I25" s="166">
        <f>laps_times[[#This Row],[celk. čas]]</f>
        <v>0.13774305555555555</v>
      </c>
      <c r="J25" s="28">
        <f>SUM(laps_times[[#This Row],[1]:[6]])</f>
        <v>1.304976851851852E-2</v>
      </c>
      <c r="K25" s="29">
        <f>SUM(laps_times[[#This Row],[7]:[12]])</f>
        <v>1.2377314814814813E-2</v>
      </c>
      <c r="L25" s="29">
        <f>SUM(laps_times[[#This Row],[13]:[18]])</f>
        <v>1.2518518518518519E-2</v>
      </c>
      <c r="M25" s="29">
        <f>SUM(laps_times[[#This Row],[19]:[24]])</f>
        <v>1.2626157407407409E-2</v>
      </c>
      <c r="N25" s="29">
        <f>SUM(laps_times[[#This Row],[25]:[30]])</f>
        <v>1.2489583333333333E-2</v>
      </c>
      <c r="O25" s="29">
        <f>SUM(laps_times[[#This Row],[31]:[36]])</f>
        <v>1.2539351851851852E-2</v>
      </c>
      <c r="P25" s="29">
        <f>SUM(laps_times[[#This Row],[37]:[42]])</f>
        <v>1.2657407407407407E-2</v>
      </c>
      <c r="Q25" s="29">
        <f>SUM(laps_times[[#This Row],[43]:[48]])</f>
        <v>1.3053240740740742E-2</v>
      </c>
      <c r="R25" s="29">
        <f>SUM(laps_times[[#This Row],[49]:[54]])</f>
        <v>1.3613425925925926E-2</v>
      </c>
      <c r="S25" s="29">
        <f>SUM(laps_times[[#This Row],[55]:[60]])</f>
        <v>1.3755787037037037E-2</v>
      </c>
      <c r="T25" s="30">
        <f>SUM(laps_times[[#This Row],[61]:[64]])</f>
        <v>9.0624999999999994E-3</v>
      </c>
      <c r="U25" s="44">
        <f>IF(km4_splits_ranks[[#This Row],[1 - 6]]="DNF","DNF",RANK(km4_splits_ranks[[#This Row],[1 - 6]],km4_splits_ranks[1 - 6],1))</f>
        <v>33</v>
      </c>
      <c r="V25" s="45">
        <f>IF(km4_splits_ranks[[#This Row],[7 - 12]]="DNF","DNF",RANK(km4_splits_ranks[[#This Row],[7 - 12]],km4_splits_ranks[7 - 12],1))</f>
        <v>29</v>
      </c>
      <c r="W25" s="45">
        <f>IF(km4_splits_ranks[[#This Row],[13 - 18]]="DNF","DNF",RANK(km4_splits_ranks[[#This Row],[13 - 18]],km4_splits_ranks[13 - 18],1))</f>
        <v>32</v>
      </c>
      <c r="X25" s="45">
        <f>IF(km4_splits_ranks[[#This Row],[19 - 24]]="DNF","DNF",RANK(km4_splits_ranks[[#This Row],[19 - 24]],km4_splits_ranks[19 - 24],1))</f>
        <v>31</v>
      </c>
      <c r="Y25" s="45">
        <f>IF(km4_splits_ranks[[#This Row],[25 - 30]]="DNF","DNF",RANK(km4_splits_ranks[[#This Row],[25 - 30]],km4_splits_ranks[25 - 30],1))</f>
        <v>23</v>
      </c>
      <c r="Z25" s="45">
        <f>IF(km4_splits_ranks[[#This Row],[31 - 36]]="DNF","DNF",RANK(km4_splits_ranks[[#This Row],[31 - 36]],km4_splits_ranks[31 - 36],1))</f>
        <v>21</v>
      </c>
      <c r="AA25" s="45">
        <f>IF(km4_splits_ranks[[#This Row],[37 - 42]]="DNF","DNF",RANK(km4_splits_ranks[[#This Row],[37 - 42]],km4_splits_ranks[37 - 42],1))</f>
        <v>20</v>
      </c>
      <c r="AB25" s="45">
        <f>IF(km4_splits_ranks[[#This Row],[43 - 48]]="DNF","DNF",RANK(km4_splits_ranks[[#This Row],[43 - 48]],km4_splits_ranks[43 - 48],1))</f>
        <v>20</v>
      </c>
      <c r="AC25" s="45">
        <f>IF(km4_splits_ranks[[#This Row],[49 - 54]]="DNF","DNF",RANK(km4_splits_ranks[[#This Row],[49 - 54]],km4_splits_ranks[49 - 54],1))</f>
        <v>24</v>
      </c>
      <c r="AD25" s="45">
        <f>IF(km4_splits_ranks[[#This Row],[55 - 60]]="DNF","DNF",RANK(km4_splits_ranks[[#This Row],[55 - 60]],km4_splits_ranks[55 - 60],1))</f>
        <v>21</v>
      </c>
      <c r="AE25" s="46">
        <f>IF(km4_splits_ranks[[#This Row],[61 - 64]]="DNF","DNF",RANK(km4_splits_ranks[[#This Row],[61 - 64]],km4_splits_ranks[61 - 64],1))</f>
        <v>22</v>
      </c>
      <c r="AF25" s="21">
        <f>km4_splits_ranks[[#This Row],[1 - 6]]</f>
        <v>1.304976851851852E-2</v>
      </c>
      <c r="AG25" s="17">
        <f>IF(km4_splits_ranks[[#This Row],[7 - 12]]="DNF","DNF",km4_splits_ranks[[#This Row],[6 okr]]+km4_splits_ranks[[#This Row],[7 - 12]])</f>
        <v>2.5427083333333333E-2</v>
      </c>
      <c r="AH25" s="17">
        <f>IF(km4_splits_ranks[[#This Row],[13 - 18]]="DNF","DNF",km4_splits_ranks[[#This Row],[12 okr]]+km4_splits_ranks[[#This Row],[13 - 18]])</f>
        <v>3.7945601851851848E-2</v>
      </c>
      <c r="AI25" s="17">
        <f>IF(km4_splits_ranks[[#This Row],[19 - 24]]="DNF","DNF",km4_splits_ranks[[#This Row],[18 okr]]+km4_splits_ranks[[#This Row],[19 - 24]])</f>
        <v>5.0571759259259261E-2</v>
      </c>
      <c r="AJ25" s="17">
        <f>IF(km4_splits_ranks[[#This Row],[25 - 30]]="DNF","DNF",km4_splits_ranks[[#This Row],[24 okr]]+km4_splits_ranks[[#This Row],[25 - 30]])</f>
        <v>6.3061342592592592E-2</v>
      </c>
      <c r="AK25" s="17">
        <f>IF(km4_splits_ranks[[#This Row],[31 - 36]]="DNF","DNF",km4_splits_ranks[[#This Row],[30 okr]]+km4_splits_ranks[[#This Row],[31 - 36]])</f>
        <v>7.560069444444445E-2</v>
      </c>
      <c r="AL25" s="17">
        <f>IF(km4_splits_ranks[[#This Row],[37 - 42]]="DNF","DNF",km4_splits_ranks[[#This Row],[36 okr]]+km4_splits_ranks[[#This Row],[37 - 42]])</f>
        <v>8.8258101851851858E-2</v>
      </c>
      <c r="AM25" s="17">
        <f>IF(km4_splits_ranks[[#This Row],[43 - 48]]="DNF","DNF",km4_splits_ranks[[#This Row],[42 okr]]+km4_splits_ranks[[#This Row],[43 - 48]])</f>
        <v>0.1013113425925926</v>
      </c>
      <c r="AN25" s="17">
        <f>IF(km4_splits_ranks[[#This Row],[49 - 54]]="DNF","DNF",km4_splits_ranks[[#This Row],[48 okr]]+km4_splits_ranks[[#This Row],[49 - 54]])</f>
        <v>0.11492476851851853</v>
      </c>
      <c r="AO25" s="17">
        <f>IF(km4_splits_ranks[[#This Row],[55 - 60]]="DNF","DNF",km4_splits_ranks[[#This Row],[54 okr]]+km4_splits_ranks[[#This Row],[55 - 60]])</f>
        <v>0.12868055555555558</v>
      </c>
      <c r="AP25" s="22">
        <f>IF(km4_splits_ranks[[#This Row],[61 - 64]]="DNF","DNF",km4_splits_ranks[[#This Row],[60 okr]]+km4_splits_ranks[[#This Row],[61 - 64]])</f>
        <v>0.13774305555555558</v>
      </c>
      <c r="AQ25" s="47">
        <f>IF(km4_splits_ranks[[#This Row],[6 okr]]="DNF","DNF",RANK(km4_splits_ranks[[#This Row],[6 okr]],km4_splits_ranks[6 okr],1))</f>
        <v>33</v>
      </c>
      <c r="AR25" s="48">
        <f>IF(km4_splits_ranks[[#This Row],[12 okr]]="DNF","DNF",RANK(km4_splits_ranks[[#This Row],[12 okr]],km4_splits_ranks[12 okr],1))</f>
        <v>31</v>
      </c>
      <c r="AS25" s="48">
        <f>IF(km4_splits_ranks[[#This Row],[18 okr]]="DNF","DNF",RANK(km4_splits_ranks[[#This Row],[18 okr]],km4_splits_ranks[18 okr],1))</f>
        <v>30</v>
      </c>
      <c r="AT25" s="48">
        <f>IF(km4_splits_ranks[[#This Row],[24 okr]]="DNF","DNF",RANK(km4_splits_ranks[[#This Row],[24 okr]],km4_splits_ranks[24 okr],1))</f>
        <v>31</v>
      </c>
      <c r="AU25" s="48">
        <f>IF(km4_splits_ranks[[#This Row],[30 okr]]="DNF","DNF",RANK(km4_splits_ranks[[#This Row],[30 okr]],km4_splits_ranks[30 okr],1))</f>
        <v>29</v>
      </c>
      <c r="AV25" s="48">
        <f>IF(km4_splits_ranks[[#This Row],[36 okr]]="DNF","DNF",RANK(km4_splits_ranks[[#This Row],[36 okr]],km4_splits_ranks[36 okr],1))</f>
        <v>28</v>
      </c>
      <c r="AW25" s="48">
        <f>IF(km4_splits_ranks[[#This Row],[42 okr]]="DNF","DNF",RANK(km4_splits_ranks[[#This Row],[42 okr]],km4_splits_ranks[42 okr],1))</f>
        <v>25</v>
      </c>
      <c r="AX25" s="48">
        <f>IF(km4_splits_ranks[[#This Row],[48 okr]]="DNF","DNF",RANK(km4_splits_ranks[[#This Row],[48 okr]],km4_splits_ranks[48 okr],1))</f>
        <v>23</v>
      </c>
      <c r="AY25" s="48">
        <f>IF(km4_splits_ranks[[#This Row],[54 okr]]="DNF","DNF",RANK(km4_splits_ranks[[#This Row],[54 okr]],km4_splits_ranks[54 okr],1))</f>
        <v>24</v>
      </c>
      <c r="AZ25" s="48">
        <f>IF(km4_splits_ranks[[#This Row],[60 okr]]="DNF","DNF",RANK(km4_splits_ranks[[#This Row],[60 okr]],km4_splits_ranks[60 okr],1))</f>
        <v>22</v>
      </c>
      <c r="BA25" s="48">
        <f>IF(km4_splits_ranks[[#This Row],[64 okr]]="DNF","DNF",RANK(km4_splits_ranks[[#This Row],[64 okr]],km4_splits_ranks[64 okr],1))</f>
        <v>22</v>
      </c>
    </row>
    <row r="26" spans="2:53" x14ac:dyDescent="0.2">
      <c r="B26" s="4">
        <f>laps_times[[#This Row],[poř]]</f>
        <v>23</v>
      </c>
      <c r="C26" s="1">
        <f>laps_times[[#This Row],[s.č.]]</f>
        <v>39</v>
      </c>
      <c r="D26" s="1" t="str">
        <f>laps_times[[#This Row],[jméno]]</f>
        <v>Horáková Lenka</v>
      </c>
      <c r="E26" s="2">
        <f>laps_times[[#This Row],[roč]]</f>
        <v>1982</v>
      </c>
      <c r="F26" s="2" t="str">
        <f>laps_times[[#This Row],[kat]]</f>
        <v>Z2</v>
      </c>
      <c r="G26" s="2">
        <f>laps_times[[#This Row],[poř_kat]]</f>
        <v>1</v>
      </c>
      <c r="H26" s="1" t="str">
        <f>IF(ISBLANK(laps_times[[#This Row],[klub]]),"-",laps_times[[#This Row],[klub]])</f>
        <v>-</v>
      </c>
      <c r="I26" s="166">
        <f>laps_times[[#This Row],[celk. čas]]</f>
        <v>0.1388912037037037</v>
      </c>
      <c r="J26" s="28">
        <f>SUM(laps_times[[#This Row],[1]:[6]])</f>
        <v>1.3150462962962963E-2</v>
      </c>
      <c r="K26" s="29">
        <f>SUM(laps_times[[#This Row],[7]:[12]])</f>
        <v>1.2719907407407407E-2</v>
      </c>
      <c r="L26" s="29">
        <f>SUM(laps_times[[#This Row],[13]:[18]])</f>
        <v>1.260300925925926E-2</v>
      </c>
      <c r="M26" s="29">
        <f>SUM(laps_times[[#This Row],[19]:[24]])</f>
        <v>1.2729166666666668E-2</v>
      </c>
      <c r="N26" s="29">
        <f>SUM(laps_times[[#This Row],[25]:[30]])</f>
        <v>1.2659722222222222E-2</v>
      </c>
      <c r="O26" s="29">
        <f>SUM(laps_times[[#This Row],[31]:[36]])</f>
        <v>1.2728009259259258E-2</v>
      </c>
      <c r="P26" s="29">
        <f>SUM(laps_times[[#This Row],[37]:[42]])</f>
        <v>1.2981481481481481E-2</v>
      </c>
      <c r="Q26" s="29">
        <f>SUM(laps_times[[#This Row],[43]:[48]])</f>
        <v>1.3148148148148148E-2</v>
      </c>
      <c r="R26" s="29">
        <f>SUM(laps_times[[#This Row],[49]:[54]])</f>
        <v>1.3359953703703704E-2</v>
      </c>
      <c r="S26" s="29">
        <f>SUM(laps_times[[#This Row],[55]:[60]])</f>
        <v>1.3737268518518518E-2</v>
      </c>
      <c r="T26" s="30">
        <f>SUM(laps_times[[#This Row],[61]:[64]])</f>
        <v>9.0740740740740747E-3</v>
      </c>
      <c r="U26" s="44">
        <f>IF(km4_splits_ranks[[#This Row],[1 - 6]]="DNF","DNF",RANK(km4_splits_ranks[[#This Row],[1 - 6]],km4_splits_ranks[1 - 6],1))</f>
        <v>35</v>
      </c>
      <c r="V26" s="45">
        <f>IF(km4_splits_ranks[[#This Row],[7 - 12]]="DNF","DNF",RANK(km4_splits_ranks[[#This Row],[7 - 12]],km4_splits_ranks[7 - 12],1))</f>
        <v>36</v>
      </c>
      <c r="W26" s="45">
        <f>IF(km4_splits_ranks[[#This Row],[13 - 18]]="DNF","DNF",RANK(km4_splits_ranks[[#This Row],[13 - 18]],km4_splits_ranks[13 - 18],1))</f>
        <v>33</v>
      </c>
      <c r="X26" s="45">
        <f>IF(km4_splits_ranks[[#This Row],[19 - 24]]="DNF","DNF",RANK(km4_splits_ranks[[#This Row],[19 - 24]],km4_splits_ranks[19 - 24],1))</f>
        <v>33</v>
      </c>
      <c r="Y26" s="45">
        <f>IF(km4_splits_ranks[[#This Row],[25 - 30]]="DNF","DNF",RANK(km4_splits_ranks[[#This Row],[25 - 30]],km4_splits_ranks[25 - 30],1))</f>
        <v>29</v>
      </c>
      <c r="Z26" s="45">
        <f>IF(km4_splits_ranks[[#This Row],[31 - 36]]="DNF","DNF",RANK(km4_splits_ranks[[#This Row],[31 - 36]],km4_splits_ranks[31 - 36],1))</f>
        <v>25</v>
      </c>
      <c r="AA26" s="45">
        <f>IF(km4_splits_ranks[[#This Row],[37 - 42]]="DNF","DNF",RANK(km4_splits_ranks[[#This Row],[37 - 42]],km4_splits_ranks[37 - 42],1))</f>
        <v>27</v>
      </c>
      <c r="AB26" s="45">
        <f>IF(km4_splits_ranks[[#This Row],[43 - 48]]="DNF","DNF",RANK(km4_splits_ranks[[#This Row],[43 - 48]],km4_splits_ranks[43 - 48],1))</f>
        <v>23</v>
      </c>
      <c r="AC26" s="45">
        <f>IF(km4_splits_ranks[[#This Row],[49 - 54]]="DNF","DNF",RANK(km4_splits_ranks[[#This Row],[49 - 54]],km4_splits_ranks[49 - 54],1))</f>
        <v>22</v>
      </c>
      <c r="AD26" s="45">
        <f>IF(km4_splits_ranks[[#This Row],[55 - 60]]="DNF","DNF",RANK(km4_splits_ranks[[#This Row],[55 - 60]],km4_splits_ranks[55 - 60],1))</f>
        <v>20</v>
      </c>
      <c r="AE26" s="46">
        <f>IF(km4_splits_ranks[[#This Row],[61 - 64]]="DNF","DNF",RANK(km4_splits_ranks[[#This Row],[61 - 64]],km4_splits_ranks[61 - 64],1))</f>
        <v>24</v>
      </c>
      <c r="AF26" s="21">
        <f>km4_splits_ranks[[#This Row],[1 - 6]]</f>
        <v>1.3150462962962963E-2</v>
      </c>
      <c r="AG26" s="17">
        <f>IF(km4_splits_ranks[[#This Row],[7 - 12]]="DNF","DNF",km4_splits_ranks[[#This Row],[6 okr]]+km4_splits_ranks[[#This Row],[7 - 12]])</f>
        <v>2.587037037037037E-2</v>
      </c>
      <c r="AH26" s="17">
        <f>IF(km4_splits_ranks[[#This Row],[13 - 18]]="DNF","DNF",km4_splits_ranks[[#This Row],[12 okr]]+km4_splits_ranks[[#This Row],[13 - 18]])</f>
        <v>3.8473379629629628E-2</v>
      </c>
      <c r="AI26" s="17">
        <f>IF(km4_splits_ranks[[#This Row],[19 - 24]]="DNF","DNF",km4_splits_ranks[[#This Row],[18 okr]]+km4_splits_ranks[[#This Row],[19 - 24]])</f>
        <v>5.1202546296296295E-2</v>
      </c>
      <c r="AJ26" s="17">
        <f>IF(km4_splits_ranks[[#This Row],[25 - 30]]="DNF","DNF",km4_splits_ranks[[#This Row],[24 okr]]+km4_splits_ranks[[#This Row],[25 - 30]])</f>
        <v>6.386226851851852E-2</v>
      </c>
      <c r="AK26" s="17">
        <f>IF(km4_splits_ranks[[#This Row],[31 - 36]]="DNF","DNF",km4_splits_ranks[[#This Row],[30 okr]]+km4_splits_ranks[[#This Row],[31 - 36]])</f>
        <v>7.6590277777777771E-2</v>
      </c>
      <c r="AL26" s="17">
        <f>IF(km4_splits_ranks[[#This Row],[37 - 42]]="DNF","DNF",km4_splits_ranks[[#This Row],[36 okr]]+km4_splits_ranks[[#This Row],[37 - 42]])</f>
        <v>8.9571759259259254E-2</v>
      </c>
      <c r="AM26" s="17">
        <f>IF(km4_splits_ranks[[#This Row],[43 - 48]]="DNF","DNF",km4_splits_ranks[[#This Row],[42 okr]]+km4_splits_ranks[[#This Row],[43 - 48]])</f>
        <v>0.1027199074074074</v>
      </c>
      <c r="AN26" s="17">
        <f>IF(km4_splits_ranks[[#This Row],[49 - 54]]="DNF","DNF",km4_splits_ranks[[#This Row],[48 okr]]+km4_splits_ranks[[#This Row],[49 - 54]])</f>
        <v>0.1160798611111111</v>
      </c>
      <c r="AO26" s="17">
        <f>IF(km4_splits_ranks[[#This Row],[55 - 60]]="DNF","DNF",km4_splits_ranks[[#This Row],[54 okr]]+km4_splits_ranks[[#This Row],[55 - 60]])</f>
        <v>0.12981712962962963</v>
      </c>
      <c r="AP26" s="22">
        <f>IF(km4_splits_ranks[[#This Row],[61 - 64]]="DNF","DNF",km4_splits_ranks[[#This Row],[60 okr]]+km4_splits_ranks[[#This Row],[61 - 64]])</f>
        <v>0.1388912037037037</v>
      </c>
      <c r="AQ26" s="47">
        <f>IF(km4_splits_ranks[[#This Row],[6 okr]]="DNF","DNF",RANK(km4_splits_ranks[[#This Row],[6 okr]],km4_splits_ranks[6 okr],1))</f>
        <v>35</v>
      </c>
      <c r="AR26" s="48">
        <f>IF(km4_splits_ranks[[#This Row],[12 okr]]="DNF","DNF",RANK(km4_splits_ranks[[#This Row],[12 okr]],km4_splits_ranks[12 okr],1))</f>
        <v>37</v>
      </c>
      <c r="AS26" s="48">
        <f>IF(km4_splits_ranks[[#This Row],[18 okr]]="DNF","DNF",RANK(km4_splits_ranks[[#This Row],[18 okr]],km4_splits_ranks[18 okr],1))</f>
        <v>35</v>
      </c>
      <c r="AT26" s="48">
        <f>IF(km4_splits_ranks[[#This Row],[24 okr]]="DNF","DNF",RANK(km4_splits_ranks[[#This Row],[24 okr]],km4_splits_ranks[24 okr],1))</f>
        <v>35</v>
      </c>
      <c r="AU26" s="48">
        <f>IF(km4_splits_ranks[[#This Row],[30 okr]]="DNF","DNF",RANK(km4_splits_ranks[[#This Row],[30 okr]],km4_splits_ranks[30 okr],1))</f>
        <v>32</v>
      </c>
      <c r="AV26" s="48">
        <f>IF(km4_splits_ranks[[#This Row],[36 okr]]="DNF","DNF",RANK(km4_splits_ranks[[#This Row],[36 okr]],km4_splits_ranks[36 okr],1))</f>
        <v>32</v>
      </c>
      <c r="AW26" s="48">
        <f>IF(km4_splits_ranks[[#This Row],[42 okr]]="DNF","DNF",RANK(km4_splits_ranks[[#This Row],[42 okr]],km4_splits_ranks[42 okr],1))</f>
        <v>29</v>
      </c>
      <c r="AX26" s="48">
        <f>IF(km4_splits_ranks[[#This Row],[48 okr]]="DNF","DNF",RANK(km4_splits_ranks[[#This Row],[48 okr]],km4_splits_ranks[48 okr],1))</f>
        <v>28</v>
      </c>
      <c r="AY26" s="48">
        <f>IF(km4_splits_ranks[[#This Row],[54 okr]]="DNF","DNF",RANK(km4_splits_ranks[[#This Row],[54 okr]],km4_splits_ranks[54 okr],1))</f>
        <v>26</v>
      </c>
      <c r="AZ26" s="48">
        <f>IF(km4_splits_ranks[[#This Row],[60 okr]]="DNF","DNF",RANK(km4_splits_ranks[[#This Row],[60 okr]],km4_splits_ranks[60 okr],1))</f>
        <v>25</v>
      </c>
      <c r="BA26" s="48">
        <f>IF(km4_splits_ranks[[#This Row],[64 okr]]="DNF","DNF",RANK(km4_splits_ranks[[#This Row],[64 okr]],km4_splits_ranks[64 okr],1))</f>
        <v>23</v>
      </c>
    </row>
    <row r="27" spans="2:53" x14ac:dyDescent="0.2">
      <c r="B27" s="4">
        <f>laps_times[[#This Row],[poř]]</f>
        <v>24</v>
      </c>
      <c r="C27" s="1">
        <f>laps_times[[#This Row],[s.č.]]</f>
        <v>51</v>
      </c>
      <c r="D27" s="1" t="str">
        <f>laps_times[[#This Row],[jméno]]</f>
        <v>Klimeš Petr</v>
      </c>
      <c r="E27" s="2">
        <f>laps_times[[#This Row],[roč]]</f>
        <v>1980</v>
      </c>
      <c r="F27" s="2" t="str">
        <f>laps_times[[#This Row],[kat]]</f>
        <v>M30</v>
      </c>
      <c r="G27" s="2">
        <f>laps_times[[#This Row],[poř_kat]]</f>
        <v>11</v>
      </c>
      <c r="H27" s="1" t="str">
        <f>IF(ISBLANK(laps_times[[#This Row],[klub]]),"-",laps_times[[#This Row],[klub]])</f>
        <v>RUN TEAM Borovany</v>
      </c>
      <c r="I27" s="166">
        <f>laps_times[[#This Row],[celk. čas]]</f>
        <v>0.13899305555555555</v>
      </c>
      <c r="J27" s="28">
        <f>SUM(laps_times[[#This Row],[1]:[6]])</f>
        <v>1.2186342592592594E-2</v>
      </c>
      <c r="K27" s="29">
        <f>SUM(laps_times[[#This Row],[7]:[12]])</f>
        <v>1.186111111111111E-2</v>
      </c>
      <c r="L27" s="29">
        <f>SUM(laps_times[[#This Row],[13]:[18]])</f>
        <v>1.1949074074074075E-2</v>
      </c>
      <c r="M27" s="29">
        <f>SUM(laps_times[[#This Row],[19]:[24]])</f>
        <v>1.196527777777778E-2</v>
      </c>
      <c r="N27" s="29">
        <f>SUM(laps_times[[#This Row],[25]:[30]])</f>
        <v>1.1909722222222221E-2</v>
      </c>
      <c r="O27" s="29">
        <f>SUM(laps_times[[#This Row],[31]:[36]])</f>
        <v>1.1930555555555554E-2</v>
      </c>
      <c r="P27" s="29">
        <f>SUM(laps_times[[#This Row],[37]:[42]])</f>
        <v>1.1876157407407408E-2</v>
      </c>
      <c r="Q27" s="29">
        <f>SUM(laps_times[[#This Row],[43]:[48]])</f>
        <v>1.2931712962962964E-2</v>
      </c>
      <c r="R27" s="29">
        <f>SUM(laps_times[[#This Row],[49]:[54]])</f>
        <v>1.4812500000000001E-2</v>
      </c>
      <c r="S27" s="29">
        <f>SUM(laps_times[[#This Row],[55]:[60]])</f>
        <v>1.8291666666666668E-2</v>
      </c>
      <c r="T27" s="30">
        <f>SUM(laps_times[[#This Row],[61]:[64]])</f>
        <v>9.2789351851851852E-3</v>
      </c>
      <c r="U27" s="44">
        <f>IF(km4_splits_ranks[[#This Row],[1 - 6]]="DNF","DNF",RANK(km4_splits_ranks[[#This Row],[1 - 6]],km4_splits_ranks[1 - 6],1))</f>
        <v>20</v>
      </c>
      <c r="V27" s="45">
        <f>IF(km4_splits_ranks[[#This Row],[7 - 12]]="DNF","DNF",RANK(km4_splits_ranks[[#This Row],[7 - 12]],km4_splits_ranks[7 - 12],1))</f>
        <v>19</v>
      </c>
      <c r="W27" s="45">
        <f>IF(km4_splits_ranks[[#This Row],[13 - 18]]="DNF","DNF",RANK(km4_splits_ranks[[#This Row],[13 - 18]],km4_splits_ranks[13 - 18],1))</f>
        <v>18</v>
      </c>
      <c r="X27" s="45">
        <f>IF(km4_splits_ranks[[#This Row],[19 - 24]]="DNF","DNF",RANK(km4_splits_ranks[[#This Row],[19 - 24]],km4_splits_ranks[19 - 24],1))</f>
        <v>18</v>
      </c>
      <c r="Y27" s="45">
        <f>IF(km4_splits_ranks[[#This Row],[25 - 30]]="DNF","DNF",RANK(km4_splits_ranks[[#This Row],[25 - 30]],km4_splits_ranks[25 - 30],1))</f>
        <v>17</v>
      </c>
      <c r="Z27" s="45">
        <f>IF(km4_splits_ranks[[#This Row],[31 - 36]]="DNF","DNF",RANK(km4_splits_ranks[[#This Row],[31 - 36]],km4_splits_ranks[31 - 36],1))</f>
        <v>15</v>
      </c>
      <c r="AA27" s="45">
        <f>IF(km4_splits_ranks[[#This Row],[37 - 42]]="DNF","DNF",RANK(km4_splits_ranks[[#This Row],[37 - 42]],km4_splits_ranks[37 - 42],1))</f>
        <v>13</v>
      </c>
      <c r="AB27" s="45">
        <f>IF(km4_splits_ranks[[#This Row],[43 - 48]]="DNF","DNF",RANK(km4_splits_ranks[[#This Row],[43 - 48]],km4_splits_ranks[43 - 48],1))</f>
        <v>19</v>
      </c>
      <c r="AC27" s="45">
        <f>IF(km4_splits_ranks[[#This Row],[49 - 54]]="DNF","DNF",RANK(km4_splits_ranks[[#This Row],[49 - 54]],km4_splits_ranks[49 - 54],1))</f>
        <v>35</v>
      </c>
      <c r="AD27" s="45">
        <f>IF(km4_splits_ranks[[#This Row],[55 - 60]]="DNF","DNF",RANK(km4_splits_ranks[[#This Row],[55 - 60]],km4_splits_ranks[55 - 60],1))</f>
        <v>74</v>
      </c>
      <c r="AE27" s="46">
        <f>IF(km4_splits_ranks[[#This Row],[61 - 64]]="DNF","DNF",RANK(km4_splits_ranks[[#This Row],[61 - 64]],km4_splits_ranks[61 - 64],1))</f>
        <v>28</v>
      </c>
      <c r="AF27" s="21">
        <f>km4_splits_ranks[[#This Row],[1 - 6]]</f>
        <v>1.2186342592592594E-2</v>
      </c>
      <c r="AG27" s="17">
        <f>IF(km4_splits_ranks[[#This Row],[7 - 12]]="DNF","DNF",km4_splits_ranks[[#This Row],[6 okr]]+km4_splits_ranks[[#This Row],[7 - 12]])</f>
        <v>2.4047453703703703E-2</v>
      </c>
      <c r="AH27" s="17">
        <f>IF(km4_splits_ranks[[#This Row],[13 - 18]]="DNF","DNF",km4_splits_ranks[[#This Row],[12 okr]]+km4_splits_ranks[[#This Row],[13 - 18]])</f>
        <v>3.599652777777778E-2</v>
      </c>
      <c r="AI27" s="17">
        <f>IF(km4_splits_ranks[[#This Row],[19 - 24]]="DNF","DNF",km4_splits_ranks[[#This Row],[18 okr]]+km4_splits_ranks[[#This Row],[19 - 24]])</f>
        <v>4.7961805555555556E-2</v>
      </c>
      <c r="AJ27" s="17">
        <f>IF(km4_splits_ranks[[#This Row],[25 - 30]]="DNF","DNF",km4_splits_ranks[[#This Row],[24 okr]]+km4_splits_ranks[[#This Row],[25 - 30]])</f>
        <v>5.987152777777778E-2</v>
      </c>
      <c r="AK27" s="17">
        <f>IF(km4_splits_ranks[[#This Row],[31 - 36]]="DNF","DNF",km4_splits_ranks[[#This Row],[30 okr]]+km4_splits_ranks[[#This Row],[31 - 36]])</f>
        <v>7.1802083333333336E-2</v>
      </c>
      <c r="AL27" s="17">
        <f>IF(km4_splits_ranks[[#This Row],[37 - 42]]="DNF","DNF",km4_splits_ranks[[#This Row],[36 okr]]+km4_splits_ranks[[#This Row],[37 - 42]])</f>
        <v>8.3678240740740747E-2</v>
      </c>
      <c r="AM27" s="17">
        <f>IF(km4_splits_ranks[[#This Row],[43 - 48]]="DNF","DNF",km4_splits_ranks[[#This Row],[42 okr]]+km4_splits_ranks[[#This Row],[43 - 48]])</f>
        <v>9.6609953703703705E-2</v>
      </c>
      <c r="AN27" s="17">
        <f>IF(km4_splits_ranks[[#This Row],[49 - 54]]="DNF","DNF",km4_splits_ranks[[#This Row],[48 okr]]+km4_splits_ranks[[#This Row],[49 - 54]])</f>
        <v>0.11142245370370371</v>
      </c>
      <c r="AO27" s="17">
        <f>IF(km4_splits_ranks[[#This Row],[55 - 60]]="DNF","DNF",km4_splits_ranks[[#This Row],[54 okr]]+km4_splits_ranks[[#This Row],[55 - 60]])</f>
        <v>0.12971412037037039</v>
      </c>
      <c r="AP27" s="22">
        <f>IF(km4_splits_ranks[[#This Row],[61 - 64]]="DNF","DNF",km4_splits_ranks[[#This Row],[60 okr]]+km4_splits_ranks[[#This Row],[61 - 64]])</f>
        <v>0.13899305555555558</v>
      </c>
      <c r="AQ27" s="47">
        <f>IF(km4_splits_ranks[[#This Row],[6 okr]]="DNF","DNF",RANK(km4_splits_ranks[[#This Row],[6 okr]],km4_splits_ranks[6 okr],1))</f>
        <v>20</v>
      </c>
      <c r="AR27" s="48">
        <f>IF(km4_splits_ranks[[#This Row],[12 okr]]="DNF","DNF",RANK(km4_splits_ranks[[#This Row],[12 okr]],km4_splits_ranks[12 okr],1))</f>
        <v>19</v>
      </c>
      <c r="AS27" s="48">
        <f>IF(km4_splits_ranks[[#This Row],[18 okr]]="DNF","DNF",RANK(km4_splits_ranks[[#This Row],[18 okr]],km4_splits_ranks[18 okr],1))</f>
        <v>19</v>
      </c>
      <c r="AT27" s="48">
        <f>IF(km4_splits_ranks[[#This Row],[24 okr]]="DNF","DNF",RANK(km4_splits_ranks[[#This Row],[24 okr]],km4_splits_ranks[24 okr],1))</f>
        <v>19</v>
      </c>
      <c r="AU27" s="48">
        <f>IF(km4_splits_ranks[[#This Row],[30 okr]]="DNF","DNF",RANK(km4_splits_ranks[[#This Row],[30 okr]],km4_splits_ranks[30 okr],1))</f>
        <v>18</v>
      </c>
      <c r="AV27" s="48">
        <f>IF(km4_splits_ranks[[#This Row],[36 okr]]="DNF","DNF",RANK(km4_splits_ranks[[#This Row],[36 okr]],km4_splits_ranks[36 okr],1))</f>
        <v>17</v>
      </c>
      <c r="AW27" s="48">
        <f>IF(km4_splits_ranks[[#This Row],[42 okr]]="DNF","DNF",RANK(km4_splits_ranks[[#This Row],[42 okr]],km4_splits_ranks[42 okr],1))</f>
        <v>15</v>
      </c>
      <c r="AX27" s="48">
        <f>IF(km4_splits_ranks[[#This Row],[48 okr]]="DNF","DNF",RANK(km4_splits_ranks[[#This Row],[48 okr]],km4_splits_ranks[48 okr],1))</f>
        <v>16</v>
      </c>
      <c r="AY27" s="48">
        <f>IF(km4_splits_ranks[[#This Row],[54 okr]]="DNF","DNF",RANK(km4_splits_ranks[[#This Row],[54 okr]],km4_splits_ranks[54 okr],1))</f>
        <v>17</v>
      </c>
      <c r="AZ27" s="48">
        <f>IF(km4_splits_ranks[[#This Row],[60 okr]]="DNF","DNF",RANK(km4_splits_ranks[[#This Row],[60 okr]],km4_splits_ranks[60 okr],1))</f>
        <v>24</v>
      </c>
      <c r="BA27" s="48">
        <f>IF(km4_splits_ranks[[#This Row],[64 okr]]="DNF","DNF",RANK(km4_splits_ranks[[#This Row],[64 okr]],km4_splits_ranks[64 okr],1))</f>
        <v>24</v>
      </c>
    </row>
    <row r="28" spans="2:53" x14ac:dyDescent="0.2">
      <c r="B28" s="4">
        <f>laps_times[[#This Row],[poř]]</f>
        <v>25</v>
      </c>
      <c r="C28" s="1">
        <f>laps_times[[#This Row],[s.č.]]</f>
        <v>125</v>
      </c>
      <c r="D28" s="1" t="str">
        <f>laps_times[[#This Row],[jméno]]</f>
        <v>Tkadlčík Zbyněk</v>
      </c>
      <c r="E28" s="2">
        <f>laps_times[[#This Row],[roč]]</f>
        <v>1974</v>
      </c>
      <c r="F28" s="2" t="str">
        <f>laps_times[[#This Row],[kat]]</f>
        <v>M40</v>
      </c>
      <c r="G28" s="2">
        <f>laps_times[[#This Row],[poř_kat]]</f>
        <v>10</v>
      </c>
      <c r="H28" s="1" t="str">
        <f>IF(ISBLANK(laps_times[[#This Row],[klub]]),"-",laps_times[[#This Row],[klub]])</f>
        <v>Borci zdar!</v>
      </c>
      <c r="I28" s="166">
        <f>laps_times[[#This Row],[celk. čas]]</f>
        <v>0.1391064814814815</v>
      </c>
      <c r="J28" s="28">
        <f>SUM(laps_times[[#This Row],[1]:[6]])</f>
        <v>1.2659722222222222E-2</v>
      </c>
      <c r="K28" s="29">
        <f>SUM(laps_times[[#This Row],[7]:[12]])</f>
        <v>1.2173611111111111E-2</v>
      </c>
      <c r="L28" s="29">
        <f>SUM(laps_times[[#This Row],[13]:[18]])</f>
        <v>1.2261574074074074E-2</v>
      </c>
      <c r="M28" s="29">
        <f>SUM(laps_times[[#This Row],[19]:[24]])</f>
        <v>1.2348379629629629E-2</v>
      </c>
      <c r="N28" s="29">
        <f>SUM(laps_times[[#This Row],[25]:[30]])</f>
        <v>1.2416666666666666E-2</v>
      </c>
      <c r="O28" s="29">
        <f>SUM(laps_times[[#This Row],[31]:[36]])</f>
        <v>1.2568287037037038E-2</v>
      </c>
      <c r="P28" s="29">
        <f>SUM(laps_times[[#This Row],[37]:[42]])</f>
        <v>1.2857638888888887E-2</v>
      </c>
      <c r="Q28" s="29">
        <f>SUM(laps_times[[#This Row],[43]:[48]])</f>
        <v>1.3253472222222222E-2</v>
      </c>
      <c r="R28" s="29">
        <f>SUM(laps_times[[#This Row],[49]:[54]])</f>
        <v>1.3898148148148147E-2</v>
      </c>
      <c r="S28" s="29">
        <f>SUM(laps_times[[#This Row],[55]:[60]])</f>
        <v>1.5074074074074075E-2</v>
      </c>
      <c r="T28" s="30">
        <f>SUM(laps_times[[#This Row],[61]:[64]])</f>
        <v>9.5949074074074062E-3</v>
      </c>
      <c r="U28" s="44">
        <f>IF(km4_splits_ranks[[#This Row],[1 - 6]]="DNF","DNF",RANK(km4_splits_ranks[[#This Row],[1 - 6]],km4_splits_ranks[1 - 6],1))</f>
        <v>27</v>
      </c>
      <c r="V28" s="45">
        <f>IF(km4_splits_ranks[[#This Row],[7 - 12]]="DNF","DNF",RANK(km4_splits_ranks[[#This Row],[7 - 12]],km4_splits_ranks[7 - 12],1))</f>
        <v>22</v>
      </c>
      <c r="W28" s="45">
        <f>IF(km4_splits_ranks[[#This Row],[13 - 18]]="DNF","DNF",RANK(km4_splits_ranks[[#This Row],[13 - 18]],km4_splits_ranks[13 - 18],1))</f>
        <v>24</v>
      </c>
      <c r="X28" s="45">
        <f>IF(km4_splits_ranks[[#This Row],[19 - 24]]="DNF","DNF",RANK(km4_splits_ranks[[#This Row],[19 - 24]],km4_splits_ranks[19 - 24],1))</f>
        <v>24</v>
      </c>
      <c r="Y28" s="45">
        <f>IF(km4_splits_ranks[[#This Row],[25 - 30]]="DNF","DNF",RANK(km4_splits_ranks[[#This Row],[25 - 30]],km4_splits_ranks[25 - 30],1))</f>
        <v>22</v>
      </c>
      <c r="Z28" s="45">
        <f>IF(km4_splits_ranks[[#This Row],[31 - 36]]="DNF","DNF",RANK(km4_splits_ranks[[#This Row],[31 - 36]],km4_splits_ranks[31 - 36],1))</f>
        <v>22</v>
      </c>
      <c r="AA28" s="45">
        <f>IF(km4_splits_ranks[[#This Row],[37 - 42]]="DNF","DNF",RANK(km4_splits_ranks[[#This Row],[37 - 42]],km4_splits_ranks[37 - 42],1))</f>
        <v>23</v>
      </c>
      <c r="AB28" s="45">
        <f>IF(km4_splits_ranks[[#This Row],[43 - 48]]="DNF","DNF",RANK(km4_splits_ranks[[#This Row],[43 - 48]],km4_splits_ranks[43 - 48],1))</f>
        <v>26</v>
      </c>
      <c r="AC28" s="45">
        <f>IF(km4_splits_ranks[[#This Row],[49 - 54]]="DNF","DNF",RANK(km4_splits_ranks[[#This Row],[49 - 54]],km4_splits_ranks[49 - 54],1))</f>
        <v>27</v>
      </c>
      <c r="AD28" s="45">
        <f>IF(km4_splits_ranks[[#This Row],[55 - 60]]="DNF","DNF",RANK(km4_splits_ranks[[#This Row],[55 - 60]],km4_splits_ranks[55 - 60],1))</f>
        <v>34</v>
      </c>
      <c r="AE28" s="46">
        <f>IF(km4_splits_ranks[[#This Row],[61 - 64]]="DNF","DNF",RANK(km4_splits_ranks[[#This Row],[61 - 64]],km4_splits_ranks[61 - 64],1))</f>
        <v>33</v>
      </c>
      <c r="AF28" s="21">
        <f>km4_splits_ranks[[#This Row],[1 - 6]]</f>
        <v>1.2659722222222222E-2</v>
      </c>
      <c r="AG28" s="17">
        <f>IF(km4_splits_ranks[[#This Row],[7 - 12]]="DNF","DNF",km4_splits_ranks[[#This Row],[6 okr]]+km4_splits_ranks[[#This Row],[7 - 12]])</f>
        <v>2.4833333333333332E-2</v>
      </c>
      <c r="AH28" s="17">
        <f>IF(km4_splits_ranks[[#This Row],[13 - 18]]="DNF","DNF",km4_splits_ranks[[#This Row],[12 okr]]+km4_splits_ranks[[#This Row],[13 - 18]])</f>
        <v>3.709490740740741E-2</v>
      </c>
      <c r="AI28" s="17">
        <f>IF(km4_splits_ranks[[#This Row],[19 - 24]]="DNF","DNF",km4_splits_ranks[[#This Row],[18 okr]]+km4_splits_ranks[[#This Row],[19 - 24]])</f>
        <v>4.9443287037037043E-2</v>
      </c>
      <c r="AJ28" s="17">
        <f>IF(km4_splits_ranks[[#This Row],[25 - 30]]="DNF","DNF",km4_splits_ranks[[#This Row],[24 okr]]+km4_splits_ranks[[#This Row],[25 - 30]])</f>
        <v>6.1859953703703709E-2</v>
      </c>
      <c r="AK28" s="17">
        <f>IF(km4_splits_ranks[[#This Row],[31 - 36]]="DNF","DNF",km4_splits_ranks[[#This Row],[30 okr]]+km4_splits_ranks[[#This Row],[31 - 36]])</f>
        <v>7.4428240740740753E-2</v>
      </c>
      <c r="AL28" s="17">
        <f>IF(km4_splits_ranks[[#This Row],[37 - 42]]="DNF","DNF",km4_splits_ranks[[#This Row],[36 okr]]+km4_splits_ranks[[#This Row],[37 - 42]])</f>
        <v>8.7285879629629637E-2</v>
      </c>
      <c r="AM28" s="17">
        <f>IF(km4_splits_ranks[[#This Row],[43 - 48]]="DNF","DNF",km4_splits_ranks[[#This Row],[42 okr]]+km4_splits_ranks[[#This Row],[43 - 48]])</f>
        <v>0.10053935185185187</v>
      </c>
      <c r="AN28" s="17">
        <f>IF(km4_splits_ranks[[#This Row],[49 - 54]]="DNF","DNF",km4_splits_ranks[[#This Row],[48 okr]]+km4_splits_ranks[[#This Row],[49 - 54]])</f>
        <v>0.11443750000000001</v>
      </c>
      <c r="AO28" s="17">
        <f>IF(km4_splits_ranks[[#This Row],[55 - 60]]="DNF","DNF",km4_splits_ranks[[#This Row],[54 okr]]+km4_splits_ranks[[#This Row],[55 - 60]])</f>
        <v>0.1295115740740741</v>
      </c>
      <c r="AP28" s="22">
        <f>IF(km4_splits_ranks[[#This Row],[61 - 64]]="DNF","DNF",km4_splits_ranks[[#This Row],[60 okr]]+km4_splits_ranks[[#This Row],[61 - 64]])</f>
        <v>0.1391064814814815</v>
      </c>
      <c r="AQ28" s="47">
        <f>IF(km4_splits_ranks[[#This Row],[6 okr]]="DNF","DNF",RANK(km4_splits_ranks[[#This Row],[6 okr]],km4_splits_ranks[6 okr],1))</f>
        <v>27</v>
      </c>
      <c r="AR28" s="48">
        <f>IF(km4_splits_ranks[[#This Row],[12 okr]]="DNF","DNF",RANK(km4_splits_ranks[[#This Row],[12 okr]],km4_splits_ranks[12 okr],1))</f>
        <v>26</v>
      </c>
      <c r="AS28" s="48">
        <f>IF(km4_splits_ranks[[#This Row],[18 okr]]="DNF","DNF",RANK(km4_splits_ranks[[#This Row],[18 okr]],km4_splits_ranks[18 okr],1))</f>
        <v>24</v>
      </c>
      <c r="AT28" s="48">
        <f>IF(km4_splits_ranks[[#This Row],[24 okr]]="DNF","DNF",RANK(km4_splits_ranks[[#This Row],[24 okr]],km4_splits_ranks[24 okr],1))</f>
        <v>25</v>
      </c>
      <c r="AU28" s="48">
        <f>IF(km4_splits_ranks[[#This Row],[30 okr]]="DNF","DNF",RANK(km4_splits_ranks[[#This Row],[30 okr]],km4_splits_ranks[30 okr],1))</f>
        <v>25</v>
      </c>
      <c r="AV28" s="48">
        <f>IF(km4_splits_ranks[[#This Row],[36 okr]]="DNF","DNF",RANK(km4_splits_ranks[[#This Row],[36 okr]],km4_splits_ranks[36 okr],1))</f>
        <v>23</v>
      </c>
      <c r="AW28" s="48">
        <f>IF(km4_splits_ranks[[#This Row],[42 okr]]="DNF","DNF",RANK(km4_splits_ranks[[#This Row],[42 okr]],km4_splits_ranks[42 okr],1))</f>
        <v>21</v>
      </c>
      <c r="AX28" s="48">
        <f>IF(km4_splits_ranks[[#This Row],[48 okr]]="DNF","DNF",RANK(km4_splits_ranks[[#This Row],[48 okr]],km4_splits_ranks[48 okr],1))</f>
        <v>21</v>
      </c>
      <c r="AY28" s="48">
        <f>IF(km4_splits_ranks[[#This Row],[54 okr]]="DNF","DNF",RANK(km4_splits_ranks[[#This Row],[54 okr]],km4_splits_ranks[54 okr],1))</f>
        <v>22</v>
      </c>
      <c r="AZ28" s="48">
        <f>IF(km4_splits_ranks[[#This Row],[60 okr]]="DNF","DNF",RANK(km4_splits_ranks[[#This Row],[60 okr]],km4_splits_ranks[60 okr],1))</f>
        <v>23</v>
      </c>
      <c r="BA28" s="48">
        <f>IF(km4_splits_ranks[[#This Row],[64 okr]]="DNF","DNF",RANK(km4_splits_ranks[[#This Row],[64 okr]],km4_splits_ranks[64 okr],1))</f>
        <v>25</v>
      </c>
    </row>
    <row r="29" spans="2:53" x14ac:dyDescent="0.2">
      <c r="B29" s="4">
        <f>laps_times[[#This Row],[poř]]</f>
        <v>26</v>
      </c>
      <c r="C29" s="1">
        <f>laps_times[[#This Row],[s.č.]]</f>
        <v>73</v>
      </c>
      <c r="D29" s="1" t="str">
        <f>laps_times[[#This Row],[jméno]]</f>
        <v>Mikolášek Arnošt</v>
      </c>
      <c r="E29" s="2">
        <f>laps_times[[#This Row],[roč]]</f>
        <v>1965</v>
      </c>
      <c r="F29" s="2" t="str">
        <f>laps_times[[#This Row],[kat]]</f>
        <v>M50</v>
      </c>
      <c r="G29" s="2">
        <f>laps_times[[#This Row],[poř_kat]]</f>
        <v>3</v>
      </c>
      <c r="H29" s="1" t="str">
        <f>IF(ISBLANK(laps_times[[#This Row],[klub]]),"-",laps_times[[#This Row],[klub]])</f>
        <v>TC Dvořák</v>
      </c>
      <c r="I29" s="166">
        <f>laps_times[[#This Row],[celk. čas]]</f>
        <v>0.13914699074074074</v>
      </c>
      <c r="J29" s="28">
        <f>SUM(laps_times[[#This Row],[1]:[6]])</f>
        <v>1.2445601851851852E-2</v>
      </c>
      <c r="K29" s="29">
        <f>SUM(laps_times[[#This Row],[7]:[12]])</f>
        <v>1.2325231481481479E-2</v>
      </c>
      <c r="L29" s="29">
        <f>SUM(laps_times[[#This Row],[13]:[18]])</f>
        <v>1.2436342592592593E-2</v>
      </c>
      <c r="M29" s="29">
        <f>SUM(laps_times[[#This Row],[19]:[24]])</f>
        <v>1.2335648148148148E-2</v>
      </c>
      <c r="N29" s="29">
        <f>SUM(laps_times[[#This Row],[25]:[30]])</f>
        <v>1.2644675925925924E-2</v>
      </c>
      <c r="O29" s="29">
        <f>SUM(laps_times[[#This Row],[31]:[36]])</f>
        <v>1.289699074074074E-2</v>
      </c>
      <c r="P29" s="29">
        <f>SUM(laps_times[[#This Row],[37]:[42]])</f>
        <v>1.294212962962963E-2</v>
      </c>
      <c r="Q29" s="29">
        <f>SUM(laps_times[[#This Row],[43]:[48]])</f>
        <v>1.3449074074074075E-2</v>
      </c>
      <c r="R29" s="29">
        <f>SUM(laps_times[[#This Row],[49]:[54]])</f>
        <v>1.3869212962962963E-2</v>
      </c>
      <c r="S29" s="29">
        <f>SUM(laps_times[[#This Row],[55]:[60]])</f>
        <v>1.4530092592592594E-2</v>
      </c>
      <c r="T29" s="30">
        <f>SUM(laps_times[[#This Row],[61]:[64]])</f>
        <v>9.2719907407407404E-3</v>
      </c>
      <c r="U29" s="44">
        <f>IF(km4_splits_ranks[[#This Row],[1 - 6]]="DNF","DNF",RANK(km4_splits_ranks[[#This Row],[1 - 6]],km4_splits_ranks[1 - 6],1))</f>
        <v>25</v>
      </c>
      <c r="V29" s="45">
        <f>IF(km4_splits_ranks[[#This Row],[7 - 12]]="DNF","DNF",RANK(km4_splits_ranks[[#This Row],[7 - 12]],km4_splits_ranks[7 - 12],1))</f>
        <v>27</v>
      </c>
      <c r="W29" s="45">
        <f>IF(km4_splits_ranks[[#This Row],[13 - 18]]="DNF","DNF",RANK(km4_splits_ranks[[#This Row],[13 - 18]],km4_splits_ranks[13 - 18],1))</f>
        <v>30</v>
      </c>
      <c r="X29" s="45">
        <f>IF(km4_splits_ranks[[#This Row],[19 - 24]]="DNF","DNF",RANK(km4_splits_ranks[[#This Row],[19 - 24]],km4_splits_ranks[19 - 24],1))</f>
        <v>23</v>
      </c>
      <c r="Y29" s="45">
        <f>IF(km4_splits_ranks[[#This Row],[25 - 30]]="DNF","DNF",RANK(km4_splits_ranks[[#This Row],[25 - 30]],km4_splits_ranks[25 - 30],1))</f>
        <v>27</v>
      </c>
      <c r="Z29" s="45">
        <f>IF(km4_splits_ranks[[#This Row],[31 - 36]]="DNF","DNF",RANK(km4_splits_ranks[[#This Row],[31 - 36]],km4_splits_ranks[31 - 36],1))</f>
        <v>29</v>
      </c>
      <c r="AA29" s="45">
        <f>IF(km4_splits_ranks[[#This Row],[37 - 42]]="DNF","DNF",RANK(km4_splits_ranks[[#This Row],[37 - 42]],km4_splits_ranks[37 - 42],1))</f>
        <v>24</v>
      </c>
      <c r="AB29" s="45">
        <f>IF(km4_splits_ranks[[#This Row],[43 - 48]]="DNF","DNF",RANK(km4_splits_ranks[[#This Row],[43 - 48]],km4_splits_ranks[43 - 48],1))</f>
        <v>29</v>
      </c>
      <c r="AC29" s="45">
        <f>IF(km4_splits_ranks[[#This Row],[49 - 54]]="DNF","DNF",RANK(km4_splits_ranks[[#This Row],[49 - 54]],km4_splits_ranks[49 - 54],1))</f>
        <v>26</v>
      </c>
      <c r="AD29" s="45">
        <f>IF(km4_splits_ranks[[#This Row],[55 - 60]]="DNF","DNF",RANK(km4_splits_ranks[[#This Row],[55 - 60]],km4_splits_ranks[55 - 60],1))</f>
        <v>30</v>
      </c>
      <c r="AE29" s="46">
        <f>IF(km4_splits_ranks[[#This Row],[61 - 64]]="DNF","DNF",RANK(km4_splits_ranks[[#This Row],[61 - 64]],km4_splits_ranks[61 - 64],1))</f>
        <v>27</v>
      </c>
      <c r="AF29" s="21">
        <f>km4_splits_ranks[[#This Row],[1 - 6]]</f>
        <v>1.2445601851851852E-2</v>
      </c>
      <c r="AG29" s="17">
        <f>IF(km4_splits_ranks[[#This Row],[7 - 12]]="DNF","DNF",km4_splits_ranks[[#This Row],[6 okr]]+km4_splits_ranks[[#This Row],[7 - 12]])</f>
        <v>2.4770833333333332E-2</v>
      </c>
      <c r="AH29" s="17">
        <f>IF(km4_splits_ranks[[#This Row],[13 - 18]]="DNF","DNF",km4_splits_ranks[[#This Row],[12 okr]]+km4_splits_ranks[[#This Row],[13 - 18]])</f>
        <v>3.7207175925925928E-2</v>
      </c>
      <c r="AI29" s="17">
        <f>IF(km4_splits_ranks[[#This Row],[19 - 24]]="DNF","DNF",km4_splits_ranks[[#This Row],[18 okr]]+km4_splits_ranks[[#This Row],[19 - 24]])</f>
        <v>4.9542824074074079E-2</v>
      </c>
      <c r="AJ29" s="17">
        <f>IF(km4_splits_ranks[[#This Row],[25 - 30]]="DNF","DNF",km4_splits_ranks[[#This Row],[24 okr]]+km4_splits_ranks[[#This Row],[25 - 30]])</f>
        <v>6.2187500000000007E-2</v>
      </c>
      <c r="AK29" s="17">
        <f>IF(km4_splits_ranks[[#This Row],[31 - 36]]="DNF","DNF",km4_splits_ranks[[#This Row],[30 okr]]+km4_splits_ranks[[#This Row],[31 - 36]])</f>
        <v>7.508449074074075E-2</v>
      </c>
      <c r="AL29" s="17">
        <f>IF(km4_splits_ranks[[#This Row],[37 - 42]]="DNF","DNF",km4_splits_ranks[[#This Row],[36 okr]]+km4_splits_ranks[[#This Row],[37 - 42]])</f>
        <v>8.8026620370370373E-2</v>
      </c>
      <c r="AM29" s="17">
        <f>IF(km4_splits_ranks[[#This Row],[43 - 48]]="DNF","DNF",km4_splits_ranks[[#This Row],[42 okr]]+km4_splits_ranks[[#This Row],[43 - 48]])</f>
        <v>0.10147569444444444</v>
      </c>
      <c r="AN29" s="17">
        <f>IF(km4_splits_ranks[[#This Row],[49 - 54]]="DNF","DNF",km4_splits_ranks[[#This Row],[48 okr]]+km4_splits_ranks[[#This Row],[49 - 54]])</f>
        <v>0.11534490740740741</v>
      </c>
      <c r="AO29" s="17">
        <f>IF(km4_splits_ranks[[#This Row],[55 - 60]]="DNF","DNF",km4_splits_ranks[[#This Row],[54 okr]]+km4_splits_ranks[[#This Row],[55 - 60]])</f>
        <v>0.12987500000000002</v>
      </c>
      <c r="AP29" s="22">
        <f>IF(km4_splits_ranks[[#This Row],[61 - 64]]="DNF","DNF",km4_splits_ranks[[#This Row],[60 okr]]+km4_splits_ranks[[#This Row],[61 - 64]])</f>
        <v>0.13914699074074077</v>
      </c>
      <c r="AQ29" s="47">
        <f>IF(km4_splits_ranks[[#This Row],[6 okr]]="DNF","DNF",RANK(km4_splits_ranks[[#This Row],[6 okr]],km4_splits_ranks[6 okr],1))</f>
        <v>25</v>
      </c>
      <c r="AR29" s="48">
        <f>IF(km4_splits_ranks[[#This Row],[12 okr]]="DNF","DNF",RANK(km4_splits_ranks[[#This Row],[12 okr]],km4_splits_ranks[12 okr],1))</f>
        <v>24</v>
      </c>
      <c r="AS29" s="48">
        <f>IF(km4_splits_ranks[[#This Row],[18 okr]]="DNF","DNF",RANK(km4_splits_ranks[[#This Row],[18 okr]],km4_splits_ranks[18 okr],1))</f>
        <v>27</v>
      </c>
      <c r="AT29" s="48">
        <f>IF(km4_splits_ranks[[#This Row],[24 okr]]="DNF","DNF",RANK(km4_splits_ranks[[#This Row],[24 okr]],km4_splits_ranks[24 okr],1))</f>
        <v>26</v>
      </c>
      <c r="AU29" s="48">
        <f>IF(km4_splits_ranks[[#This Row],[30 okr]]="DNF","DNF",RANK(km4_splits_ranks[[#This Row],[30 okr]],km4_splits_ranks[30 okr],1))</f>
        <v>27</v>
      </c>
      <c r="AV29" s="48">
        <f>IF(km4_splits_ranks[[#This Row],[36 okr]]="DNF","DNF",RANK(km4_splits_ranks[[#This Row],[36 okr]],km4_splits_ranks[36 okr],1))</f>
        <v>27</v>
      </c>
      <c r="AW29" s="48">
        <f>IF(km4_splits_ranks[[#This Row],[42 okr]]="DNF","DNF",RANK(km4_splits_ranks[[#This Row],[42 okr]],km4_splits_ranks[42 okr],1))</f>
        <v>23</v>
      </c>
      <c r="AX29" s="48">
        <f>IF(km4_splits_ranks[[#This Row],[48 okr]]="DNF","DNF",RANK(km4_splits_ranks[[#This Row],[48 okr]],km4_splits_ranks[48 okr],1))</f>
        <v>24</v>
      </c>
      <c r="AY29" s="48">
        <f>IF(km4_splits_ranks[[#This Row],[54 okr]]="DNF","DNF",RANK(km4_splits_ranks[[#This Row],[54 okr]],km4_splits_ranks[54 okr],1))</f>
        <v>25</v>
      </c>
      <c r="AZ29" s="48">
        <f>IF(km4_splits_ranks[[#This Row],[60 okr]]="DNF","DNF",RANK(km4_splits_ranks[[#This Row],[60 okr]],km4_splits_ranks[60 okr],1))</f>
        <v>26</v>
      </c>
      <c r="BA29" s="48">
        <f>IF(km4_splits_ranks[[#This Row],[64 okr]]="DNF","DNF",RANK(km4_splits_ranks[[#This Row],[64 okr]],km4_splits_ranks[64 okr],1))</f>
        <v>26</v>
      </c>
    </row>
    <row r="30" spans="2:53" x14ac:dyDescent="0.2">
      <c r="B30" s="4">
        <f>laps_times[[#This Row],[poř]]</f>
        <v>27</v>
      </c>
      <c r="C30" s="1">
        <f>laps_times[[#This Row],[s.č.]]</f>
        <v>79</v>
      </c>
      <c r="D30" s="1" t="str">
        <f>laps_times[[#This Row],[jméno]]</f>
        <v>Macek Tomáš</v>
      </c>
      <c r="E30" s="2">
        <f>laps_times[[#This Row],[roč]]</f>
        <v>1979</v>
      </c>
      <c r="F30" s="2" t="str">
        <f>laps_times[[#This Row],[kat]]</f>
        <v>M30</v>
      </c>
      <c r="G30" s="2">
        <f>laps_times[[#This Row],[poř_kat]]</f>
        <v>12</v>
      </c>
      <c r="H30" s="1" t="str">
        <f>IF(ISBLANK(laps_times[[#This Row],[klub]]),"-",laps_times[[#This Row],[klub]])</f>
        <v>AC Mageo</v>
      </c>
      <c r="I30" s="166">
        <f>laps_times[[#This Row],[celk. čas]]</f>
        <v>0.1407511574074074</v>
      </c>
      <c r="J30" s="28">
        <f>SUM(laps_times[[#This Row],[1]:[6]])</f>
        <v>1.3200231481481481E-2</v>
      </c>
      <c r="K30" s="29">
        <f>SUM(laps_times[[#This Row],[7]:[12]])</f>
        <v>1.241898148148148E-2</v>
      </c>
      <c r="L30" s="29">
        <f>SUM(laps_times[[#This Row],[13]:[18]])</f>
        <v>1.2409722222222221E-2</v>
      </c>
      <c r="M30" s="29">
        <f>SUM(laps_times[[#This Row],[19]:[24]])</f>
        <v>1.2449074074074074E-2</v>
      </c>
      <c r="N30" s="29">
        <f>SUM(laps_times[[#This Row],[25]:[30]])</f>
        <v>1.2644675925925926E-2</v>
      </c>
      <c r="O30" s="29">
        <f>SUM(laps_times[[#This Row],[31]:[36]])</f>
        <v>1.2802083333333332E-2</v>
      </c>
      <c r="P30" s="29">
        <f>SUM(laps_times[[#This Row],[37]:[42]])</f>
        <v>1.313425925925926E-2</v>
      </c>
      <c r="Q30" s="29">
        <f>SUM(laps_times[[#This Row],[43]:[48]])</f>
        <v>1.3171296296296296E-2</v>
      </c>
      <c r="R30" s="29">
        <f>SUM(laps_times[[#This Row],[49]:[54]])</f>
        <v>1.4126157407407408E-2</v>
      </c>
      <c r="S30" s="29">
        <f>SUM(laps_times[[#This Row],[55]:[60]])</f>
        <v>1.4304398148148148E-2</v>
      </c>
      <c r="T30" s="30">
        <f>SUM(laps_times[[#This Row],[61]:[64]])</f>
        <v>1.0090277777777776E-2</v>
      </c>
      <c r="U30" s="44">
        <f>IF(km4_splits_ranks[[#This Row],[1 - 6]]="DNF","DNF",RANK(km4_splits_ranks[[#This Row],[1 - 6]],km4_splits_ranks[1 - 6],1))</f>
        <v>36</v>
      </c>
      <c r="V30" s="45">
        <f>IF(km4_splits_ranks[[#This Row],[7 - 12]]="DNF","DNF",RANK(km4_splits_ranks[[#This Row],[7 - 12]],km4_splits_ranks[7 - 12],1))</f>
        <v>31</v>
      </c>
      <c r="W30" s="45">
        <f>IF(km4_splits_ranks[[#This Row],[13 - 18]]="DNF","DNF",RANK(km4_splits_ranks[[#This Row],[13 - 18]],km4_splits_ranks[13 - 18],1))</f>
        <v>27</v>
      </c>
      <c r="X30" s="45">
        <f>IF(km4_splits_ranks[[#This Row],[19 - 24]]="DNF","DNF",RANK(km4_splits_ranks[[#This Row],[19 - 24]],km4_splits_ranks[19 - 24],1))</f>
        <v>28</v>
      </c>
      <c r="Y30" s="45">
        <f>IF(km4_splits_ranks[[#This Row],[25 - 30]]="DNF","DNF",RANK(km4_splits_ranks[[#This Row],[25 - 30]],km4_splits_ranks[25 - 30],1))</f>
        <v>28</v>
      </c>
      <c r="Z30" s="45">
        <f>IF(km4_splits_ranks[[#This Row],[31 - 36]]="DNF","DNF",RANK(km4_splits_ranks[[#This Row],[31 - 36]],km4_splits_ranks[31 - 36],1))</f>
        <v>27</v>
      </c>
      <c r="AA30" s="45">
        <f>IF(km4_splits_ranks[[#This Row],[37 - 42]]="DNF","DNF",RANK(km4_splits_ranks[[#This Row],[37 - 42]],km4_splits_ranks[37 - 42],1))</f>
        <v>29</v>
      </c>
      <c r="AB30" s="45">
        <f>IF(km4_splits_ranks[[#This Row],[43 - 48]]="DNF","DNF",RANK(km4_splits_ranks[[#This Row],[43 - 48]],km4_splits_ranks[43 - 48],1))</f>
        <v>25</v>
      </c>
      <c r="AC30" s="45">
        <f>IF(km4_splits_ranks[[#This Row],[49 - 54]]="DNF","DNF",RANK(km4_splits_ranks[[#This Row],[49 - 54]],km4_splits_ranks[49 - 54],1))</f>
        <v>32</v>
      </c>
      <c r="AD30" s="45">
        <f>IF(km4_splits_ranks[[#This Row],[55 - 60]]="DNF","DNF",RANK(km4_splits_ranks[[#This Row],[55 - 60]],km4_splits_ranks[55 - 60],1))</f>
        <v>28</v>
      </c>
      <c r="AE30" s="46">
        <f>IF(km4_splits_ranks[[#This Row],[61 - 64]]="DNF","DNF",RANK(km4_splits_ranks[[#This Row],[61 - 64]],km4_splits_ranks[61 - 64],1))</f>
        <v>41</v>
      </c>
      <c r="AF30" s="21">
        <f>km4_splits_ranks[[#This Row],[1 - 6]]</f>
        <v>1.3200231481481481E-2</v>
      </c>
      <c r="AG30" s="17">
        <f>IF(km4_splits_ranks[[#This Row],[7 - 12]]="DNF","DNF",km4_splits_ranks[[#This Row],[6 okr]]+km4_splits_ranks[[#This Row],[7 - 12]])</f>
        <v>2.5619212962962962E-2</v>
      </c>
      <c r="AH30" s="17">
        <f>IF(km4_splits_ranks[[#This Row],[13 - 18]]="DNF","DNF",km4_splits_ranks[[#This Row],[12 okr]]+km4_splits_ranks[[#This Row],[13 - 18]])</f>
        <v>3.8028935185185186E-2</v>
      </c>
      <c r="AI30" s="17">
        <f>IF(km4_splits_ranks[[#This Row],[19 - 24]]="DNF","DNF",km4_splits_ranks[[#This Row],[18 okr]]+km4_splits_ranks[[#This Row],[19 - 24]])</f>
        <v>5.0478009259259257E-2</v>
      </c>
      <c r="AJ30" s="17">
        <f>IF(km4_splits_ranks[[#This Row],[25 - 30]]="DNF","DNF",km4_splits_ranks[[#This Row],[24 okr]]+km4_splits_ranks[[#This Row],[25 - 30]])</f>
        <v>6.3122685185185184E-2</v>
      </c>
      <c r="AK30" s="17">
        <f>IF(km4_splits_ranks[[#This Row],[31 - 36]]="DNF","DNF",km4_splits_ranks[[#This Row],[30 okr]]+km4_splits_ranks[[#This Row],[31 - 36]])</f>
        <v>7.5924768518518509E-2</v>
      </c>
      <c r="AL30" s="17">
        <f>IF(km4_splits_ranks[[#This Row],[37 - 42]]="DNF","DNF",km4_splits_ranks[[#This Row],[36 okr]]+km4_splits_ranks[[#This Row],[37 - 42]])</f>
        <v>8.9059027777777772E-2</v>
      </c>
      <c r="AM30" s="17">
        <f>IF(km4_splits_ranks[[#This Row],[43 - 48]]="DNF","DNF",km4_splits_ranks[[#This Row],[42 okr]]+km4_splits_ranks[[#This Row],[43 - 48]])</f>
        <v>0.10223032407407406</v>
      </c>
      <c r="AN30" s="17">
        <f>IF(km4_splits_ranks[[#This Row],[49 - 54]]="DNF","DNF",km4_splits_ranks[[#This Row],[48 okr]]+km4_splits_ranks[[#This Row],[49 - 54]])</f>
        <v>0.11635648148148148</v>
      </c>
      <c r="AO30" s="17">
        <f>IF(km4_splits_ranks[[#This Row],[55 - 60]]="DNF","DNF",km4_splits_ranks[[#This Row],[54 okr]]+km4_splits_ranks[[#This Row],[55 - 60]])</f>
        <v>0.13066087962962963</v>
      </c>
      <c r="AP30" s="22">
        <f>IF(km4_splits_ranks[[#This Row],[61 - 64]]="DNF","DNF",km4_splits_ranks[[#This Row],[60 okr]]+km4_splits_ranks[[#This Row],[61 - 64]])</f>
        <v>0.1407511574074074</v>
      </c>
      <c r="AQ30" s="47">
        <f>IF(km4_splits_ranks[[#This Row],[6 okr]]="DNF","DNF",RANK(km4_splits_ranks[[#This Row],[6 okr]],km4_splits_ranks[6 okr],1))</f>
        <v>36</v>
      </c>
      <c r="AR30" s="48">
        <f>IF(km4_splits_ranks[[#This Row],[12 okr]]="DNF","DNF",RANK(km4_splits_ranks[[#This Row],[12 okr]],km4_splits_ranks[12 okr],1))</f>
        <v>33</v>
      </c>
      <c r="AS30" s="48">
        <f>IF(km4_splits_ranks[[#This Row],[18 okr]]="DNF","DNF",RANK(km4_splits_ranks[[#This Row],[18 okr]],km4_splits_ranks[18 okr],1))</f>
        <v>31</v>
      </c>
      <c r="AT30" s="48">
        <f>IF(km4_splits_ranks[[#This Row],[24 okr]]="DNF","DNF",RANK(km4_splits_ranks[[#This Row],[24 okr]],km4_splits_ranks[24 okr],1))</f>
        <v>30</v>
      </c>
      <c r="AU30" s="48">
        <f>IF(km4_splits_ranks[[#This Row],[30 okr]]="DNF","DNF",RANK(km4_splits_ranks[[#This Row],[30 okr]],km4_splits_ranks[30 okr],1))</f>
        <v>30</v>
      </c>
      <c r="AV30" s="48">
        <f>IF(km4_splits_ranks[[#This Row],[36 okr]]="DNF","DNF",RANK(km4_splits_ranks[[#This Row],[36 okr]],km4_splits_ranks[36 okr],1))</f>
        <v>29</v>
      </c>
      <c r="AW30" s="48">
        <f>IF(km4_splits_ranks[[#This Row],[42 okr]]="DNF","DNF",RANK(km4_splits_ranks[[#This Row],[42 okr]],km4_splits_ranks[42 okr],1))</f>
        <v>26</v>
      </c>
      <c r="AX30" s="48">
        <f>IF(km4_splits_ranks[[#This Row],[48 okr]]="DNF","DNF",RANK(km4_splits_ranks[[#This Row],[48 okr]],km4_splits_ranks[48 okr],1))</f>
        <v>26</v>
      </c>
      <c r="AY30" s="48">
        <f>IF(km4_splits_ranks[[#This Row],[54 okr]]="DNF","DNF",RANK(km4_splits_ranks[[#This Row],[54 okr]],km4_splits_ranks[54 okr],1))</f>
        <v>27</v>
      </c>
      <c r="AZ30" s="48">
        <f>IF(km4_splits_ranks[[#This Row],[60 okr]]="DNF","DNF",RANK(km4_splits_ranks[[#This Row],[60 okr]],km4_splits_ranks[60 okr],1))</f>
        <v>27</v>
      </c>
      <c r="BA30" s="48">
        <f>IF(km4_splits_ranks[[#This Row],[64 okr]]="DNF","DNF",RANK(km4_splits_ranks[[#This Row],[64 okr]],km4_splits_ranks[64 okr],1))</f>
        <v>27</v>
      </c>
    </row>
    <row r="31" spans="2:53" x14ac:dyDescent="0.2">
      <c r="B31" s="4">
        <f>laps_times[[#This Row],[poř]]</f>
        <v>28</v>
      </c>
      <c r="C31" s="1">
        <f>laps_times[[#This Row],[s.č.]]</f>
        <v>13</v>
      </c>
      <c r="D31" s="1" t="str">
        <f>laps_times[[#This Row],[jméno]]</f>
        <v>Diviš Jiří</v>
      </c>
      <c r="E31" s="2">
        <f>laps_times[[#This Row],[roč]]</f>
        <v>1975</v>
      </c>
      <c r="F31" s="2" t="str">
        <f>laps_times[[#This Row],[kat]]</f>
        <v>M40</v>
      </c>
      <c r="G31" s="2">
        <f>laps_times[[#This Row],[poř_kat]]</f>
        <v>11</v>
      </c>
      <c r="H31" s="1" t="str">
        <f>IF(ISBLANK(laps_times[[#This Row],[klub]]),"-",laps_times[[#This Row],[klub]])</f>
        <v>CBC Team České Budějovice</v>
      </c>
      <c r="I31" s="166">
        <f>laps_times[[#This Row],[celk. čas]]</f>
        <v>0.14092013888888888</v>
      </c>
      <c r="J31" s="28">
        <f>SUM(laps_times[[#This Row],[1]:[6]])</f>
        <v>1.2431712962962964E-2</v>
      </c>
      <c r="K31" s="29">
        <f>SUM(laps_times[[#This Row],[7]:[12]])</f>
        <v>1.2359953703703703E-2</v>
      </c>
      <c r="L31" s="29">
        <f>SUM(laps_times[[#This Row],[13]:[18]])</f>
        <v>1.2410879629629629E-2</v>
      </c>
      <c r="M31" s="29">
        <f>SUM(laps_times[[#This Row],[19]:[24]])</f>
        <v>1.2349537037037037E-2</v>
      </c>
      <c r="N31" s="29">
        <f>SUM(laps_times[[#This Row],[25]:[30]])</f>
        <v>1.2630787037037038E-2</v>
      </c>
      <c r="O31" s="29">
        <f>SUM(laps_times[[#This Row],[31]:[36]])</f>
        <v>1.2888888888888889E-2</v>
      </c>
      <c r="P31" s="29">
        <f>SUM(laps_times[[#This Row],[37]:[42]])</f>
        <v>1.2956018518518516E-2</v>
      </c>
      <c r="Q31" s="29">
        <f>SUM(laps_times[[#This Row],[43]:[48]])</f>
        <v>1.3645833333333333E-2</v>
      </c>
      <c r="R31" s="29">
        <f>SUM(laps_times[[#This Row],[49]:[54]])</f>
        <v>1.5377314814814814E-2</v>
      </c>
      <c r="S31" s="29">
        <f>SUM(laps_times[[#This Row],[55]:[60]])</f>
        <v>1.4361111111111113E-2</v>
      </c>
      <c r="T31" s="30">
        <f>SUM(laps_times[[#This Row],[61]:[64]])</f>
        <v>9.5081018518518509E-3</v>
      </c>
      <c r="U31" s="44">
        <f>IF(km4_splits_ranks[[#This Row],[1 - 6]]="DNF","DNF",RANK(km4_splits_ranks[[#This Row],[1 - 6]],km4_splits_ranks[1 - 6],1))</f>
        <v>24</v>
      </c>
      <c r="V31" s="45">
        <f>IF(km4_splits_ranks[[#This Row],[7 - 12]]="DNF","DNF",RANK(km4_splits_ranks[[#This Row],[7 - 12]],km4_splits_ranks[7 - 12],1))</f>
        <v>28</v>
      </c>
      <c r="W31" s="45">
        <f>IF(km4_splits_ranks[[#This Row],[13 - 18]]="DNF","DNF",RANK(km4_splits_ranks[[#This Row],[13 - 18]],km4_splits_ranks[13 - 18],1))</f>
        <v>28</v>
      </c>
      <c r="X31" s="45">
        <f>IF(km4_splits_ranks[[#This Row],[19 - 24]]="DNF","DNF",RANK(km4_splits_ranks[[#This Row],[19 - 24]],km4_splits_ranks[19 - 24],1))</f>
        <v>25</v>
      </c>
      <c r="Y31" s="45">
        <f>IF(km4_splits_ranks[[#This Row],[25 - 30]]="DNF","DNF",RANK(km4_splits_ranks[[#This Row],[25 - 30]],km4_splits_ranks[25 - 30],1))</f>
        <v>26</v>
      </c>
      <c r="Z31" s="45">
        <f>IF(km4_splits_ranks[[#This Row],[31 - 36]]="DNF","DNF",RANK(km4_splits_ranks[[#This Row],[31 - 36]],km4_splits_ranks[31 - 36],1))</f>
        <v>28</v>
      </c>
      <c r="AA31" s="45">
        <f>IF(km4_splits_ranks[[#This Row],[37 - 42]]="DNF","DNF",RANK(km4_splits_ranks[[#This Row],[37 - 42]],km4_splits_ranks[37 - 42],1))</f>
        <v>26</v>
      </c>
      <c r="AB31" s="45">
        <f>IF(km4_splits_ranks[[#This Row],[43 - 48]]="DNF","DNF",RANK(km4_splits_ranks[[#This Row],[43 - 48]],km4_splits_ranks[43 - 48],1))</f>
        <v>31</v>
      </c>
      <c r="AC31" s="45">
        <f>IF(km4_splits_ranks[[#This Row],[49 - 54]]="DNF","DNF",RANK(km4_splits_ranks[[#This Row],[49 - 54]],km4_splits_ranks[49 - 54],1))</f>
        <v>42</v>
      </c>
      <c r="AD31" s="45">
        <f>IF(km4_splits_ranks[[#This Row],[55 - 60]]="DNF","DNF",RANK(km4_splits_ranks[[#This Row],[55 - 60]],km4_splits_ranks[55 - 60],1))</f>
        <v>29</v>
      </c>
      <c r="AE31" s="46">
        <f>IF(km4_splits_ranks[[#This Row],[61 - 64]]="DNF","DNF",RANK(km4_splits_ranks[[#This Row],[61 - 64]],km4_splits_ranks[61 - 64],1))</f>
        <v>32</v>
      </c>
      <c r="AF31" s="21">
        <f>km4_splits_ranks[[#This Row],[1 - 6]]</f>
        <v>1.2431712962962964E-2</v>
      </c>
      <c r="AG31" s="17">
        <f>IF(km4_splits_ranks[[#This Row],[7 - 12]]="DNF","DNF",km4_splits_ranks[[#This Row],[6 okr]]+km4_splits_ranks[[#This Row],[7 - 12]])</f>
        <v>2.4791666666666667E-2</v>
      </c>
      <c r="AH31" s="17">
        <f>IF(km4_splits_ranks[[#This Row],[13 - 18]]="DNF","DNF",km4_splits_ranks[[#This Row],[12 okr]]+km4_splits_ranks[[#This Row],[13 - 18]])</f>
        <v>3.7202546296296296E-2</v>
      </c>
      <c r="AI31" s="17">
        <f>IF(km4_splits_ranks[[#This Row],[19 - 24]]="DNF","DNF",km4_splits_ranks[[#This Row],[18 okr]]+km4_splits_ranks[[#This Row],[19 - 24]])</f>
        <v>4.955208333333333E-2</v>
      </c>
      <c r="AJ31" s="17">
        <f>IF(km4_splits_ranks[[#This Row],[25 - 30]]="DNF","DNF",km4_splits_ranks[[#This Row],[24 okr]]+km4_splits_ranks[[#This Row],[25 - 30]])</f>
        <v>6.2182870370370368E-2</v>
      </c>
      <c r="AK31" s="17">
        <f>IF(km4_splits_ranks[[#This Row],[31 - 36]]="DNF","DNF",km4_splits_ranks[[#This Row],[30 okr]]+km4_splits_ranks[[#This Row],[31 - 36]])</f>
        <v>7.5071759259259255E-2</v>
      </c>
      <c r="AL31" s="17">
        <f>IF(km4_splits_ranks[[#This Row],[37 - 42]]="DNF","DNF",km4_splits_ranks[[#This Row],[36 okr]]+km4_splits_ranks[[#This Row],[37 - 42]])</f>
        <v>8.8027777777777774E-2</v>
      </c>
      <c r="AM31" s="17">
        <f>IF(km4_splits_ranks[[#This Row],[43 - 48]]="DNF","DNF",km4_splits_ranks[[#This Row],[42 okr]]+km4_splits_ranks[[#This Row],[43 - 48]])</f>
        <v>0.1016736111111111</v>
      </c>
      <c r="AN31" s="17">
        <f>IF(km4_splits_ranks[[#This Row],[49 - 54]]="DNF","DNF",km4_splits_ranks[[#This Row],[48 okr]]+km4_splits_ranks[[#This Row],[49 - 54]])</f>
        <v>0.11705092592592592</v>
      </c>
      <c r="AO31" s="17">
        <f>IF(km4_splits_ranks[[#This Row],[55 - 60]]="DNF","DNF",km4_splits_ranks[[#This Row],[54 okr]]+km4_splits_ranks[[#This Row],[55 - 60]])</f>
        <v>0.13141203703703702</v>
      </c>
      <c r="AP31" s="22">
        <f>IF(km4_splits_ranks[[#This Row],[61 - 64]]="DNF","DNF",km4_splits_ranks[[#This Row],[60 okr]]+km4_splits_ranks[[#This Row],[61 - 64]])</f>
        <v>0.14092013888888888</v>
      </c>
      <c r="AQ31" s="47">
        <f>IF(km4_splits_ranks[[#This Row],[6 okr]]="DNF","DNF",RANK(km4_splits_ranks[[#This Row],[6 okr]],km4_splits_ranks[6 okr],1))</f>
        <v>24</v>
      </c>
      <c r="AR31" s="48">
        <f>IF(km4_splits_ranks[[#This Row],[12 okr]]="DNF","DNF",RANK(km4_splits_ranks[[#This Row],[12 okr]],km4_splits_ranks[12 okr],1))</f>
        <v>25</v>
      </c>
      <c r="AS31" s="48">
        <f>IF(km4_splits_ranks[[#This Row],[18 okr]]="DNF","DNF",RANK(km4_splits_ranks[[#This Row],[18 okr]],km4_splits_ranks[18 okr],1))</f>
        <v>26</v>
      </c>
      <c r="AT31" s="48">
        <f>IF(km4_splits_ranks[[#This Row],[24 okr]]="DNF","DNF",RANK(km4_splits_ranks[[#This Row],[24 okr]],km4_splits_ranks[24 okr],1))</f>
        <v>27</v>
      </c>
      <c r="AU31" s="48">
        <f>IF(km4_splits_ranks[[#This Row],[30 okr]]="DNF","DNF",RANK(km4_splits_ranks[[#This Row],[30 okr]],km4_splits_ranks[30 okr],1))</f>
        <v>26</v>
      </c>
      <c r="AV31" s="48">
        <f>IF(km4_splits_ranks[[#This Row],[36 okr]]="DNF","DNF",RANK(km4_splits_ranks[[#This Row],[36 okr]],km4_splits_ranks[36 okr],1))</f>
        <v>26</v>
      </c>
      <c r="AW31" s="48">
        <f>IF(km4_splits_ranks[[#This Row],[42 okr]]="DNF","DNF",RANK(km4_splits_ranks[[#This Row],[42 okr]],km4_splits_ranks[42 okr],1))</f>
        <v>24</v>
      </c>
      <c r="AX31" s="48">
        <f>IF(km4_splits_ranks[[#This Row],[48 okr]]="DNF","DNF",RANK(km4_splits_ranks[[#This Row],[48 okr]],km4_splits_ranks[48 okr],1))</f>
        <v>25</v>
      </c>
      <c r="AY31" s="48">
        <f>IF(km4_splits_ranks[[#This Row],[54 okr]]="DNF","DNF",RANK(km4_splits_ranks[[#This Row],[54 okr]],km4_splits_ranks[54 okr],1))</f>
        <v>28</v>
      </c>
      <c r="AZ31" s="48">
        <f>IF(km4_splits_ranks[[#This Row],[60 okr]]="DNF","DNF",RANK(km4_splits_ranks[[#This Row],[60 okr]],km4_splits_ranks[60 okr],1))</f>
        <v>28</v>
      </c>
      <c r="BA31" s="48">
        <f>IF(km4_splits_ranks[[#This Row],[64 okr]]="DNF","DNF",RANK(km4_splits_ranks[[#This Row],[64 okr]],km4_splits_ranks[64 okr],1))</f>
        <v>28</v>
      </c>
    </row>
    <row r="32" spans="2:53" x14ac:dyDescent="0.2">
      <c r="B32" s="4">
        <f>laps_times[[#This Row],[poř]]</f>
        <v>29</v>
      </c>
      <c r="C32" s="1">
        <f>laps_times[[#This Row],[s.č.]]</f>
        <v>119</v>
      </c>
      <c r="D32" s="1" t="str">
        <f>laps_times[[#This Row],[jméno]]</f>
        <v>Švanda Petr</v>
      </c>
      <c r="E32" s="2">
        <f>laps_times[[#This Row],[roč]]</f>
        <v>1967</v>
      </c>
      <c r="F32" s="2" t="str">
        <f>laps_times[[#This Row],[kat]]</f>
        <v>M50</v>
      </c>
      <c r="G32" s="2">
        <f>laps_times[[#This Row],[poř_kat]]</f>
        <v>4</v>
      </c>
      <c r="H32" s="1" t="str">
        <f>IF(ISBLANK(laps_times[[#This Row],[klub]]),"-",laps_times[[#This Row],[klub]])</f>
        <v>MK Kladno &amp; iThinkBeer</v>
      </c>
      <c r="I32" s="166">
        <f>laps_times[[#This Row],[celk. čas]]</f>
        <v>0.14093055555555556</v>
      </c>
      <c r="J32" s="28">
        <f>SUM(laps_times[[#This Row],[1]:[6]])</f>
        <v>1.4222222222222223E-2</v>
      </c>
      <c r="K32" s="29">
        <f>SUM(laps_times[[#This Row],[7]:[12]])</f>
        <v>1.3033564814814814E-2</v>
      </c>
      <c r="L32" s="29">
        <f>SUM(laps_times[[#This Row],[13]:[18]])</f>
        <v>1.3384259259259259E-2</v>
      </c>
      <c r="M32" s="29">
        <f>SUM(laps_times[[#This Row],[19]:[24]])</f>
        <v>1.3388888888888889E-2</v>
      </c>
      <c r="N32" s="29">
        <f>SUM(laps_times[[#This Row],[25]:[30]])</f>
        <v>1.3059027777777779E-2</v>
      </c>
      <c r="O32" s="29">
        <f>SUM(laps_times[[#This Row],[31]:[36]])</f>
        <v>1.3104166666666665E-2</v>
      </c>
      <c r="P32" s="29">
        <f>SUM(laps_times[[#This Row],[37]:[42]])</f>
        <v>1.3194444444444446E-2</v>
      </c>
      <c r="Q32" s="29">
        <f>SUM(laps_times[[#This Row],[43]:[48]])</f>
        <v>1.3295138888888889E-2</v>
      </c>
      <c r="R32" s="29">
        <f>SUM(laps_times[[#This Row],[49]:[54]])</f>
        <v>1.3211805555555555E-2</v>
      </c>
      <c r="S32" s="29">
        <f>SUM(laps_times[[#This Row],[55]:[60]])</f>
        <v>1.2870370370370369E-2</v>
      </c>
      <c r="T32" s="30">
        <f>SUM(laps_times[[#This Row],[61]:[64]])</f>
        <v>8.1666666666666658E-3</v>
      </c>
      <c r="U32" s="44">
        <f>IF(km4_splits_ranks[[#This Row],[1 - 6]]="DNF","DNF",RANK(km4_splits_ranks[[#This Row],[1 - 6]],km4_splits_ranks[1 - 6],1))</f>
        <v>58</v>
      </c>
      <c r="V32" s="45">
        <f>IF(km4_splits_ranks[[#This Row],[7 - 12]]="DNF","DNF",RANK(km4_splits_ranks[[#This Row],[7 - 12]],km4_splits_ranks[7 - 12],1))</f>
        <v>39</v>
      </c>
      <c r="W32" s="45">
        <f>IF(km4_splits_ranks[[#This Row],[13 - 18]]="DNF","DNF",RANK(km4_splits_ranks[[#This Row],[13 - 18]],km4_splits_ranks[13 - 18],1))</f>
        <v>42</v>
      </c>
      <c r="X32" s="45">
        <f>IF(km4_splits_ranks[[#This Row],[19 - 24]]="DNF","DNF",RANK(km4_splits_ranks[[#This Row],[19 - 24]],km4_splits_ranks[19 - 24],1))</f>
        <v>42</v>
      </c>
      <c r="Y32" s="45">
        <f>IF(km4_splits_ranks[[#This Row],[25 - 30]]="DNF","DNF",RANK(km4_splits_ranks[[#This Row],[25 - 30]],km4_splits_ranks[25 - 30],1))</f>
        <v>36</v>
      </c>
      <c r="Z32" s="45">
        <f>IF(km4_splits_ranks[[#This Row],[31 - 36]]="DNF","DNF",RANK(km4_splits_ranks[[#This Row],[31 - 36]],km4_splits_ranks[31 - 36],1))</f>
        <v>31</v>
      </c>
      <c r="AA32" s="45">
        <f>IF(km4_splits_ranks[[#This Row],[37 - 42]]="DNF","DNF",RANK(km4_splits_ranks[[#This Row],[37 - 42]],km4_splits_ranks[37 - 42],1))</f>
        <v>30</v>
      </c>
      <c r="AB32" s="45">
        <f>IF(km4_splits_ranks[[#This Row],[43 - 48]]="DNF","DNF",RANK(km4_splits_ranks[[#This Row],[43 - 48]],km4_splits_ranks[43 - 48],1))</f>
        <v>27</v>
      </c>
      <c r="AC32" s="45">
        <f>IF(km4_splits_ranks[[#This Row],[49 - 54]]="DNF","DNF",RANK(km4_splits_ranks[[#This Row],[49 - 54]],km4_splits_ranks[49 - 54],1))</f>
        <v>19</v>
      </c>
      <c r="AD32" s="45">
        <f>IF(km4_splits_ranks[[#This Row],[55 - 60]]="DNF","DNF",RANK(km4_splits_ranks[[#This Row],[55 - 60]],km4_splits_ranks[55 - 60],1))</f>
        <v>12</v>
      </c>
      <c r="AE32" s="46">
        <f>IF(km4_splits_ranks[[#This Row],[61 - 64]]="DNF","DNF",RANK(km4_splits_ranks[[#This Row],[61 - 64]],km4_splits_ranks[61 - 64],1))</f>
        <v>8</v>
      </c>
      <c r="AF32" s="21">
        <f>km4_splits_ranks[[#This Row],[1 - 6]]</f>
        <v>1.4222222222222223E-2</v>
      </c>
      <c r="AG32" s="17">
        <f>IF(km4_splits_ranks[[#This Row],[7 - 12]]="DNF","DNF",km4_splits_ranks[[#This Row],[6 okr]]+km4_splits_ranks[[#This Row],[7 - 12]])</f>
        <v>2.7255787037037037E-2</v>
      </c>
      <c r="AH32" s="17">
        <f>IF(km4_splits_ranks[[#This Row],[13 - 18]]="DNF","DNF",km4_splits_ranks[[#This Row],[12 okr]]+km4_splits_ranks[[#This Row],[13 - 18]])</f>
        <v>4.0640046296296292E-2</v>
      </c>
      <c r="AI32" s="17">
        <f>IF(km4_splits_ranks[[#This Row],[19 - 24]]="DNF","DNF",km4_splits_ranks[[#This Row],[18 okr]]+km4_splits_ranks[[#This Row],[19 - 24]])</f>
        <v>5.402893518518518E-2</v>
      </c>
      <c r="AJ32" s="17">
        <f>IF(km4_splits_ranks[[#This Row],[25 - 30]]="DNF","DNF",km4_splits_ranks[[#This Row],[24 okr]]+km4_splits_ranks[[#This Row],[25 - 30]])</f>
        <v>6.708796296296296E-2</v>
      </c>
      <c r="AK32" s="17">
        <f>IF(km4_splits_ranks[[#This Row],[31 - 36]]="DNF","DNF",km4_splits_ranks[[#This Row],[30 okr]]+km4_splits_ranks[[#This Row],[31 - 36]])</f>
        <v>8.0192129629629627E-2</v>
      </c>
      <c r="AL32" s="17">
        <f>IF(km4_splits_ranks[[#This Row],[37 - 42]]="DNF","DNF",km4_splits_ranks[[#This Row],[36 okr]]+km4_splits_ranks[[#This Row],[37 - 42]])</f>
        <v>9.338657407407408E-2</v>
      </c>
      <c r="AM32" s="17">
        <f>IF(km4_splits_ranks[[#This Row],[43 - 48]]="DNF","DNF",km4_splits_ranks[[#This Row],[42 okr]]+km4_splits_ranks[[#This Row],[43 - 48]])</f>
        <v>0.10668171296296297</v>
      </c>
      <c r="AN32" s="17">
        <f>IF(km4_splits_ranks[[#This Row],[49 - 54]]="DNF","DNF",km4_splits_ranks[[#This Row],[48 okr]]+km4_splits_ranks[[#This Row],[49 - 54]])</f>
        <v>0.11989351851851852</v>
      </c>
      <c r="AO32" s="17">
        <f>IF(km4_splits_ranks[[#This Row],[55 - 60]]="DNF","DNF",km4_splits_ranks[[#This Row],[54 okr]]+km4_splits_ranks[[#This Row],[55 - 60]])</f>
        <v>0.1327638888888889</v>
      </c>
      <c r="AP32" s="22">
        <f>IF(km4_splits_ranks[[#This Row],[61 - 64]]="DNF","DNF",km4_splits_ranks[[#This Row],[60 okr]]+km4_splits_ranks[[#This Row],[61 - 64]])</f>
        <v>0.14093055555555556</v>
      </c>
      <c r="AQ32" s="47">
        <f>IF(km4_splits_ranks[[#This Row],[6 okr]]="DNF","DNF",RANK(km4_splits_ranks[[#This Row],[6 okr]],km4_splits_ranks[6 okr],1))</f>
        <v>58</v>
      </c>
      <c r="AR32" s="48">
        <f>IF(km4_splits_ranks[[#This Row],[12 okr]]="DNF","DNF",RANK(km4_splits_ranks[[#This Row],[12 okr]],km4_splits_ranks[12 okr],1))</f>
        <v>45</v>
      </c>
      <c r="AS32" s="48">
        <f>IF(km4_splits_ranks[[#This Row],[18 okr]]="DNF","DNF",RANK(km4_splits_ranks[[#This Row],[18 okr]],km4_splits_ranks[18 okr],1))</f>
        <v>42</v>
      </c>
      <c r="AT32" s="48">
        <f>IF(km4_splits_ranks[[#This Row],[24 okr]]="DNF","DNF",RANK(km4_splits_ranks[[#This Row],[24 okr]],km4_splits_ranks[24 okr],1))</f>
        <v>42</v>
      </c>
      <c r="AU32" s="48">
        <f>IF(km4_splits_ranks[[#This Row],[30 okr]]="DNF","DNF",RANK(km4_splits_ranks[[#This Row],[30 okr]],km4_splits_ranks[30 okr],1))</f>
        <v>42</v>
      </c>
      <c r="AV32" s="48">
        <f>IF(km4_splits_ranks[[#This Row],[36 okr]]="DNF","DNF",RANK(km4_splits_ranks[[#This Row],[36 okr]],km4_splits_ranks[36 okr],1))</f>
        <v>40</v>
      </c>
      <c r="AW32" s="48">
        <f>IF(km4_splits_ranks[[#This Row],[42 okr]]="DNF","DNF",RANK(km4_splits_ranks[[#This Row],[42 okr]],km4_splits_ranks[42 okr],1))</f>
        <v>38</v>
      </c>
      <c r="AX32" s="48">
        <f>IF(km4_splits_ranks[[#This Row],[48 okr]]="DNF","DNF",RANK(km4_splits_ranks[[#This Row],[48 okr]],km4_splits_ranks[48 okr],1))</f>
        <v>36</v>
      </c>
      <c r="AY32" s="48">
        <f>IF(km4_splits_ranks[[#This Row],[54 okr]]="DNF","DNF",RANK(km4_splits_ranks[[#This Row],[54 okr]],km4_splits_ranks[54 okr],1))</f>
        <v>32</v>
      </c>
      <c r="AZ32" s="48">
        <f>IF(km4_splits_ranks[[#This Row],[60 okr]]="DNF","DNF",RANK(km4_splits_ranks[[#This Row],[60 okr]],km4_splits_ranks[60 okr],1))</f>
        <v>30</v>
      </c>
      <c r="BA32" s="48">
        <f>IF(km4_splits_ranks[[#This Row],[64 okr]]="DNF","DNF",RANK(km4_splits_ranks[[#This Row],[64 okr]],km4_splits_ranks[64 okr],1))</f>
        <v>29</v>
      </c>
    </row>
    <row r="33" spans="2:53" x14ac:dyDescent="0.2">
      <c r="B33" s="4">
        <f>laps_times[[#This Row],[poř]]</f>
        <v>30</v>
      </c>
      <c r="C33" s="1">
        <f>laps_times[[#This Row],[s.č.]]</f>
        <v>101</v>
      </c>
      <c r="D33" s="1" t="str">
        <f>laps_times[[#This Row],[jméno]]</f>
        <v>Pur Václav</v>
      </c>
      <c r="E33" s="2">
        <f>laps_times[[#This Row],[roč]]</f>
        <v>1955</v>
      </c>
      <c r="F33" s="2" t="str">
        <f>laps_times[[#This Row],[kat]]</f>
        <v>M60</v>
      </c>
      <c r="G33" s="2">
        <f>laps_times[[#This Row],[poř_kat]]</f>
        <v>1</v>
      </c>
      <c r="H33" s="1" t="str">
        <f>IF(ISBLANK(laps_times[[#This Row],[klub]]),"-",laps_times[[#This Row],[klub]])</f>
        <v>Šumerk</v>
      </c>
      <c r="I33" s="166">
        <f>laps_times[[#This Row],[celk. čas]]</f>
        <v>0.14246990740740742</v>
      </c>
      <c r="J33" s="28">
        <f>SUM(laps_times[[#This Row],[1]:[6]])</f>
        <v>1.325462962962963E-2</v>
      </c>
      <c r="K33" s="29">
        <f>SUM(laps_times[[#This Row],[7]:[12]])</f>
        <v>1.2557870370370369E-2</v>
      </c>
      <c r="L33" s="29">
        <f>SUM(laps_times[[#This Row],[13]:[18]])</f>
        <v>1.2424768518518521E-2</v>
      </c>
      <c r="M33" s="29">
        <f>SUM(laps_times[[#This Row],[19]:[24]])</f>
        <v>1.2767361111111111E-2</v>
      </c>
      <c r="N33" s="29">
        <f>SUM(laps_times[[#This Row],[25]:[30]])</f>
        <v>1.2954861111111113E-2</v>
      </c>
      <c r="O33" s="29">
        <f>SUM(laps_times[[#This Row],[31]:[36]])</f>
        <v>1.3130787037037038E-2</v>
      </c>
      <c r="P33" s="29">
        <f>SUM(laps_times[[#This Row],[37]:[42]])</f>
        <v>1.2950231481481481E-2</v>
      </c>
      <c r="Q33" s="29">
        <f>SUM(laps_times[[#This Row],[43]:[48]])</f>
        <v>1.3724537037037035E-2</v>
      </c>
      <c r="R33" s="29">
        <f>SUM(laps_times[[#This Row],[49]:[54]])</f>
        <v>1.4254629629629631E-2</v>
      </c>
      <c r="S33" s="29">
        <f>SUM(laps_times[[#This Row],[55]:[60]])</f>
        <v>1.4587962962962962E-2</v>
      </c>
      <c r="T33" s="30">
        <f>SUM(laps_times[[#This Row],[61]:[64]])</f>
        <v>9.8622685185185185E-3</v>
      </c>
      <c r="U33" s="44">
        <f>IF(km4_splits_ranks[[#This Row],[1 - 6]]="DNF","DNF",RANK(km4_splits_ranks[[#This Row],[1 - 6]],km4_splits_ranks[1 - 6],1))</f>
        <v>39</v>
      </c>
      <c r="V33" s="45">
        <f>IF(km4_splits_ranks[[#This Row],[7 - 12]]="DNF","DNF",RANK(km4_splits_ranks[[#This Row],[7 - 12]],km4_splits_ranks[7 - 12],1))</f>
        <v>34</v>
      </c>
      <c r="W33" s="45">
        <f>IF(km4_splits_ranks[[#This Row],[13 - 18]]="DNF","DNF",RANK(km4_splits_ranks[[#This Row],[13 - 18]],km4_splits_ranks[13 - 18],1))</f>
        <v>29</v>
      </c>
      <c r="X33" s="45">
        <f>IF(km4_splits_ranks[[#This Row],[19 - 24]]="DNF","DNF",RANK(km4_splits_ranks[[#This Row],[19 - 24]],km4_splits_ranks[19 - 24],1))</f>
        <v>34</v>
      </c>
      <c r="Y33" s="45">
        <f>IF(km4_splits_ranks[[#This Row],[25 - 30]]="DNF","DNF",RANK(km4_splits_ranks[[#This Row],[25 - 30]],km4_splits_ranks[25 - 30],1))</f>
        <v>34</v>
      </c>
      <c r="Z33" s="45">
        <f>IF(km4_splits_ranks[[#This Row],[31 - 36]]="DNF","DNF",RANK(km4_splits_ranks[[#This Row],[31 - 36]],km4_splits_ranks[31 - 36],1))</f>
        <v>32</v>
      </c>
      <c r="AA33" s="45">
        <f>IF(km4_splits_ranks[[#This Row],[37 - 42]]="DNF","DNF",RANK(km4_splits_ranks[[#This Row],[37 - 42]],km4_splits_ranks[37 - 42],1))</f>
        <v>25</v>
      </c>
      <c r="AB33" s="45">
        <f>IF(km4_splits_ranks[[#This Row],[43 - 48]]="DNF","DNF",RANK(km4_splits_ranks[[#This Row],[43 - 48]],km4_splits_ranks[43 - 48],1))</f>
        <v>32</v>
      </c>
      <c r="AC33" s="45">
        <f>IF(km4_splits_ranks[[#This Row],[49 - 54]]="DNF","DNF",RANK(km4_splits_ranks[[#This Row],[49 - 54]],km4_splits_ranks[49 - 54],1))</f>
        <v>33</v>
      </c>
      <c r="AD33" s="45">
        <f>IF(km4_splits_ranks[[#This Row],[55 - 60]]="DNF","DNF",RANK(km4_splits_ranks[[#This Row],[55 - 60]],km4_splits_ranks[55 - 60],1))</f>
        <v>32</v>
      </c>
      <c r="AE33" s="46">
        <f>IF(km4_splits_ranks[[#This Row],[61 - 64]]="DNF","DNF",RANK(km4_splits_ranks[[#This Row],[61 - 64]],km4_splits_ranks[61 - 64],1))</f>
        <v>37</v>
      </c>
      <c r="AF33" s="21">
        <f>km4_splits_ranks[[#This Row],[1 - 6]]</f>
        <v>1.325462962962963E-2</v>
      </c>
      <c r="AG33" s="17">
        <f>IF(km4_splits_ranks[[#This Row],[7 - 12]]="DNF","DNF",km4_splits_ranks[[#This Row],[6 okr]]+km4_splits_ranks[[#This Row],[7 - 12]])</f>
        <v>2.5812499999999999E-2</v>
      </c>
      <c r="AH33" s="17">
        <f>IF(km4_splits_ranks[[#This Row],[13 - 18]]="DNF","DNF",km4_splits_ranks[[#This Row],[12 okr]]+km4_splits_ranks[[#This Row],[13 - 18]])</f>
        <v>3.8237268518518518E-2</v>
      </c>
      <c r="AI33" s="17">
        <f>IF(km4_splits_ranks[[#This Row],[19 - 24]]="DNF","DNF",km4_splits_ranks[[#This Row],[18 okr]]+km4_splits_ranks[[#This Row],[19 - 24]])</f>
        <v>5.1004629629629629E-2</v>
      </c>
      <c r="AJ33" s="17">
        <f>IF(km4_splits_ranks[[#This Row],[25 - 30]]="DNF","DNF",km4_splits_ranks[[#This Row],[24 okr]]+km4_splits_ranks[[#This Row],[25 - 30]])</f>
        <v>6.395949074074074E-2</v>
      </c>
      <c r="AK33" s="17">
        <f>IF(km4_splits_ranks[[#This Row],[31 - 36]]="DNF","DNF",km4_splits_ranks[[#This Row],[30 okr]]+km4_splits_ranks[[#This Row],[31 - 36]])</f>
        <v>7.7090277777777771E-2</v>
      </c>
      <c r="AL33" s="17">
        <f>IF(km4_splits_ranks[[#This Row],[37 - 42]]="DNF","DNF",km4_splits_ranks[[#This Row],[36 okr]]+km4_splits_ranks[[#This Row],[37 - 42]])</f>
        <v>9.0040509259259258E-2</v>
      </c>
      <c r="AM33" s="17">
        <f>IF(km4_splits_ranks[[#This Row],[43 - 48]]="DNF","DNF",km4_splits_ranks[[#This Row],[42 okr]]+km4_splits_ranks[[#This Row],[43 - 48]])</f>
        <v>0.10376504629629629</v>
      </c>
      <c r="AN33" s="17">
        <f>IF(km4_splits_ranks[[#This Row],[49 - 54]]="DNF","DNF",km4_splits_ranks[[#This Row],[48 okr]]+km4_splits_ranks[[#This Row],[49 - 54]])</f>
        <v>0.11801967592592592</v>
      </c>
      <c r="AO33" s="17">
        <f>IF(km4_splits_ranks[[#This Row],[55 - 60]]="DNF","DNF",km4_splits_ranks[[#This Row],[54 okr]]+km4_splits_ranks[[#This Row],[55 - 60]])</f>
        <v>0.13260763888888888</v>
      </c>
      <c r="AP33" s="22">
        <f>IF(km4_splits_ranks[[#This Row],[61 - 64]]="DNF","DNF",km4_splits_ranks[[#This Row],[60 okr]]+km4_splits_ranks[[#This Row],[61 - 64]])</f>
        <v>0.14246990740740739</v>
      </c>
      <c r="AQ33" s="47">
        <f>IF(km4_splits_ranks[[#This Row],[6 okr]]="DNF","DNF",RANK(km4_splits_ranks[[#This Row],[6 okr]],km4_splits_ranks[6 okr],1))</f>
        <v>39</v>
      </c>
      <c r="AR33" s="48">
        <f>IF(km4_splits_ranks[[#This Row],[12 okr]]="DNF","DNF",RANK(km4_splits_ranks[[#This Row],[12 okr]],km4_splits_ranks[12 okr],1))</f>
        <v>36</v>
      </c>
      <c r="AS33" s="48">
        <f>IF(km4_splits_ranks[[#This Row],[18 okr]]="DNF","DNF",RANK(km4_splits_ranks[[#This Row],[18 okr]],km4_splits_ranks[18 okr],1))</f>
        <v>33</v>
      </c>
      <c r="AT33" s="48">
        <f>IF(km4_splits_ranks[[#This Row],[24 okr]]="DNF","DNF",RANK(km4_splits_ranks[[#This Row],[24 okr]],km4_splits_ranks[24 okr],1))</f>
        <v>32</v>
      </c>
      <c r="AU33" s="48">
        <f>IF(km4_splits_ranks[[#This Row],[30 okr]]="DNF","DNF",RANK(km4_splits_ranks[[#This Row],[30 okr]],km4_splits_ranks[30 okr],1))</f>
        <v>33</v>
      </c>
      <c r="AV33" s="48">
        <f>IF(km4_splits_ranks[[#This Row],[36 okr]]="DNF","DNF",RANK(km4_splits_ranks[[#This Row],[36 okr]],km4_splits_ranks[36 okr],1))</f>
        <v>33</v>
      </c>
      <c r="AW33" s="48">
        <f>IF(km4_splits_ranks[[#This Row],[42 okr]]="DNF","DNF",RANK(km4_splits_ranks[[#This Row],[42 okr]],km4_splits_ranks[42 okr],1))</f>
        <v>33</v>
      </c>
      <c r="AX33" s="48">
        <f>IF(km4_splits_ranks[[#This Row],[48 okr]]="DNF","DNF",RANK(km4_splits_ranks[[#This Row],[48 okr]],km4_splits_ranks[48 okr],1))</f>
        <v>30</v>
      </c>
      <c r="AY33" s="48">
        <f>IF(km4_splits_ranks[[#This Row],[54 okr]]="DNF","DNF",RANK(km4_splits_ranks[[#This Row],[54 okr]],km4_splits_ranks[54 okr],1))</f>
        <v>29</v>
      </c>
      <c r="AZ33" s="48">
        <f>IF(km4_splits_ranks[[#This Row],[60 okr]]="DNF","DNF",RANK(km4_splits_ranks[[#This Row],[60 okr]],km4_splits_ranks[60 okr],1))</f>
        <v>29</v>
      </c>
      <c r="BA33" s="48">
        <f>IF(km4_splits_ranks[[#This Row],[64 okr]]="DNF","DNF",RANK(km4_splits_ranks[[#This Row],[64 okr]],km4_splits_ranks[64 okr],1))</f>
        <v>30</v>
      </c>
    </row>
    <row r="34" spans="2:53" x14ac:dyDescent="0.2">
      <c r="B34" s="4">
        <f>laps_times[[#This Row],[poř]]</f>
        <v>31</v>
      </c>
      <c r="C34" s="1">
        <f>laps_times[[#This Row],[s.č.]]</f>
        <v>93</v>
      </c>
      <c r="D34" s="1" t="str">
        <f>laps_times[[#This Row],[jméno]]</f>
        <v>Saari Juuso</v>
      </c>
      <c r="E34" s="2">
        <f>laps_times[[#This Row],[roč]]</f>
        <v>1993</v>
      </c>
      <c r="F34" s="2" t="str">
        <f>laps_times[[#This Row],[kat]]</f>
        <v>M20</v>
      </c>
      <c r="G34" s="2">
        <f>laps_times[[#This Row],[poř_kat]]</f>
        <v>2</v>
      </c>
      <c r="H34" s="1" t="str">
        <f>IF(ISBLANK(laps_times[[#This Row],[klub]]),"-",laps_times[[#This Row],[klub]])</f>
        <v>Hinnerjoen Yritys</v>
      </c>
      <c r="I34" s="166">
        <f>laps_times[[#This Row],[celk. čas]]</f>
        <v>0.14353125</v>
      </c>
      <c r="J34" s="28">
        <f>SUM(laps_times[[#This Row],[1]:[6]])</f>
        <v>1.4099537037037037E-2</v>
      </c>
      <c r="K34" s="29">
        <f>SUM(laps_times[[#This Row],[7]:[12]])</f>
        <v>1.3222222222222222E-2</v>
      </c>
      <c r="L34" s="29">
        <f>SUM(laps_times[[#This Row],[13]:[18]])</f>
        <v>1.2637731481481481E-2</v>
      </c>
      <c r="M34" s="29">
        <f>SUM(laps_times[[#This Row],[19]:[24]])</f>
        <v>1.235300925925926E-2</v>
      </c>
      <c r="N34" s="29">
        <f>SUM(laps_times[[#This Row],[25]:[30]])</f>
        <v>1.252199074074074E-2</v>
      </c>
      <c r="O34" s="29">
        <f>SUM(laps_times[[#This Row],[31]:[36]])</f>
        <v>1.2457175925925925E-2</v>
      </c>
      <c r="P34" s="29">
        <f>SUM(laps_times[[#This Row],[37]:[42]])</f>
        <v>1.2701388888888889E-2</v>
      </c>
      <c r="Q34" s="29">
        <f>SUM(laps_times[[#This Row],[43]:[48]])</f>
        <v>1.3158564814814816E-2</v>
      </c>
      <c r="R34" s="29">
        <f>SUM(laps_times[[#This Row],[49]:[54]])</f>
        <v>1.4879629629629632E-2</v>
      </c>
      <c r="S34" s="29">
        <f>SUM(laps_times[[#This Row],[55]:[60]])</f>
        <v>1.5635416666666666E-2</v>
      </c>
      <c r="T34" s="30">
        <f>SUM(laps_times[[#This Row],[61]:[64]])</f>
        <v>9.8645833333333328E-3</v>
      </c>
      <c r="U34" s="44">
        <f>IF(km4_splits_ranks[[#This Row],[1 - 6]]="DNF","DNF",RANK(km4_splits_ranks[[#This Row],[1 - 6]],km4_splits_ranks[1 - 6],1))</f>
        <v>53</v>
      </c>
      <c r="V34" s="45">
        <f>IF(km4_splits_ranks[[#This Row],[7 - 12]]="DNF","DNF",RANK(km4_splits_ranks[[#This Row],[7 - 12]],km4_splits_ranks[7 - 12],1))</f>
        <v>42</v>
      </c>
      <c r="W34" s="45">
        <f>IF(km4_splits_ranks[[#This Row],[13 - 18]]="DNF","DNF",RANK(km4_splits_ranks[[#This Row],[13 - 18]],km4_splits_ranks[13 - 18],1))</f>
        <v>34</v>
      </c>
      <c r="X34" s="45">
        <f>IF(km4_splits_ranks[[#This Row],[19 - 24]]="DNF","DNF",RANK(km4_splits_ranks[[#This Row],[19 - 24]],km4_splits_ranks[19 - 24],1))</f>
        <v>26</v>
      </c>
      <c r="Y34" s="45">
        <f>IF(km4_splits_ranks[[#This Row],[25 - 30]]="DNF","DNF",RANK(km4_splits_ranks[[#This Row],[25 - 30]],km4_splits_ranks[25 - 30],1))</f>
        <v>24</v>
      </c>
      <c r="Z34" s="45">
        <f>IF(km4_splits_ranks[[#This Row],[31 - 36]]="DNF","DNF",RANK(km4_splits_ranks[[#This Row],[31 - 36]],km4_splits_ranks[31 - 36],1))</f>
        <v>20</v>
      </c>
      <c r="AA34" s="45">
        <f>IF(km4_splits_ranks[[#This Row],[37 - 42]]="DNF","DNF",RANK(km4_splits_ranks[[#This Row],[37 - 42]],km4_splits_ranks[37 - 42],1))</f>
        <v>21</v>
      </c>
      <c r="AB34" s="45">
        <f>IF(km4_splits_ranks[[#This Row],[43 - 48]]="DNF","DNF",RANK(km4_splits_ranks[[#This Row],[43 - 48]],km4_splits_ranks[43 - 48],1))</f>
        <v>24</v>
      </c>
      <c r="AC34" s="45">
        <f>IF(km4_splits_ranks[[#This Row],[49 - 54]]="DNF","DNF",RANK(km4_splits_ranks[[#This Row],[49 - 54]],km4_splits_ranks[49 - 54],1))</f>
        <v>36</v>
      </c>
      <c r="AD34" s="45">
        <f>IF(km4_splits_ranks[[#This Row],[55 - 60]]="DNF","DNF",RANK(km4_splits_ranks[[#This Row],[55 - 60]],km4_splits_ranks[55 - 60],1))</f>
        <v>38</v>
      </c>
      <c r="AE34" s="46">
        <f>IF(km4_splits_ranks[[#This Row],[61 - 64]]="DNF","DNF",RANK(km4_splits_ranks[[#This Row],[61 - 64]],km4_splits_ranks[61 - 64],1))</f>
        <v>38</v>
      </c>
      <c r="AF34" s="21">
        <f>km4_splits_ranks[[#This Row],[1 - 6]]</f>
        <v>1.4099537037037037E-2</v>
      </c>
      <c r="AG34" s="17">
        <f>IF(km4_splits_ranks[[#This Row],[7 - 12]]="DNF","DNF",km4_splits_ranks[[#This Row],[6 okr]]+km4_splits_ranks[[#This Row],[7 - 12]])</f>
        <v>2.7321759259259261E-2</v>
      </c>
      <c r="AH34" s="17">
        <f>IF(km4_splits_ranks[[#This Row],[13 - 18]]="DNF","DNF",km4_splits_ranks[[#This Row],[12 okr]]+km4_splits_ranks[[#This Row],[13 - 18]])</f>
        <v>3.995949074074074E-2</v>
      </c>
      <c r="AI34" s="17">
        <f>IF(km4_splits_ranks[[#This Row],[19 - 24]]="DNF","DNF",km4_splits_ranks[[#This Row],[18 okr]]+km4_splits_ranks[[#This Row],[19 - 24]])</f>
        <v>5.2312499999999998E-2</v>
      </c>
      <c r="AJ34" s="17">
        <f>IF(km4_splits_ranks[[#This Row],[25 - 30]]="DNF","DNF",km4_splits_ranks[[#This Row],[24 okr]]+km4_splits_ranks[[#This Row],[25 - 30]])</f>
        <v>6.4834490740740741E-2</v>
      </c>
      <c r="AK34" s="17">
        <f>IF(km4_splits_ranks[[#This Row],[31 - 36]]="DNF","DNF",km4_splits_ranks[[#This Row],[30 okr]]+km4_splits_ranks[[#This Row],[31 - 36]])</f>
        <v>7.7291666666666661E-2</v>
      </c>
      <c r="AL34" s="17">
        <f>IF(km4_splits_ranks[[#This Row],[37 - 42]]="DNF","DNF",km4_splits_ranks[[#This Row],[36 okr]]+km4_splits_ranks[[#This Row],[37 - 42]])</f>
        <v>8.9993055555555548E-2</v>
      </c>
      <c r="AM34" s="17">
        <f>IF(km4_splits_ranks[[#This Row],[43 - 48]]="DNF","DNF",km4_splits_ranks[[#This Row],[42 okr]]+km4_splits_ranks[[#This Row],[43 - 48]])</f>
        <v>0.10315162037037036</v>
      </c>
      <c r="AN34" s="17">
        <f>IF(km4_splits_ranks[[#This Row],[49 - 54]]="DNF","DNF",km4_splits_ranks[[#This Row],[48 okr]]+km4_splits_ranks[[#This Row],[49 - 54]])</f>
        <v>0.11803124999999999</v>
      </c>
      <c r="AO34" s="17">
        <f>IF(km4_splits_ranks[[#This Row],[55 - 60]]="DNF","DNF",km4_splits_ranks[[#This Row],[54 okr]]+km4_splits_ranks[[#This Row],[55 - 60]])</f>
        <v>0.13366666666666666</v>
      </c>
      <c r="AP34" s="22">
        <f>IF(km4_splits_ranks[[#This Row],[61 - 64]]="DNF","DNF",km4_splits_ranks[[#This Row],[60 okr]]+km4_splits_ranks[[#This Row],[61 - 64]])</f>
        <v>0.14353125</v>
      </c>
      <c r="AQ34" s="47">
        <f>IF(km4_splits_ranks[[#This Row],[6 okr]]="DNF","DNF",RANK(km4_splits_ranks[[#This Row],[6 okr]],km4_splits_ranks[6 okr],1))</f>
        <v>53</v>
      </c>
      <c r="AR34" s="48">
        <f>IF(km4_splits_ranks[[#This Row],[12 okr]]="DNF","DNF",RANK(km4_splits_ranks[[#This Row],[12 okr]],km4_splits_ranks[12 okr],1))</f>
        <v>46</v>
      </c>
      <c r="AS34" s="48">
        <f>IF(km4_splits_ranks[[#This Row],[18 okr]]="DNF","DNF",RANK(km4_splits_ranks[[#This Row],[18 okr]],km4_splits_ranks[18 okr],1))</f>
        <v>41</v>
      </c>
      <c r="AT34" s="48">
        <f>IF(km4_splits_ranks[[#This Row],[24 okr]]="DNF","DNF",RANK(km4_splits_ranks[[#This Row],[24 okr]],km4_splits_ranks[24 okr],1))</f>
        <v>39</v>
      </c>
      <c r="AU34" s="48">
        <f>IF(km4_splits_ranks[[#This Row],[30 okr]]="DNF","DNF",RANK(km4_splits_ranks[[#This Row],[30 okr]],km4_splits_ranks[30 okr],1))</f>
        <v>38</v>
      </c>
      <c r="AV34" s="48">
        <f>IF(km4_splits_ranks[[#This Row],[36 okr]]="DNF","DNF",RANK(km4_splits_ranks[[#This Row],[36 okr]],km4_splits_ranks[36 okr],1))</f>
        <v>34</v>
      </c>
      <c r="AW34" s="48">
        <f>IF(km4_splits_ranks[[#This Row],[42 okr]]="DNF","DNF",RANK(km4_splits_ranks[[#This Row],[42 okr]],km4_splits_ranks[42 okr],1))</f>
        <v>32</v>
      </c>
      <c r="AX34" s="48">
        <f>IF(km4_splits_ranks[[#This Row],[48 okr]]="DNF","DNF",RANK(km4_splits_ranks[[#This Row],[48 okr]],km4_splits_ranks[48 okr],1))</f>
        <v>29</v>
      </c>
      <c r="AY34" s="48">
        <f>IF(km4_splits_ranks[[#This Row],[54 okr]]="DNF","DNF",RANK(km4_splits_ranks[[#This Row],[54 okr]],km4_splits_ranks[54 okr],1))</f>
        <v>30</v>
      </c>
      <c r="AZ34" s="48">
        <f>IF(km4_splits_ranks[[#This Row],[60 okr]]="DNF","DNF",RANK(km4_splits_ranks[[#This Row],[60 okr]],km4_splits_ranks[60 okr],1))</f>
        <v>31</v>
      </c>
      <c r="BA34" s="48">
        <f>IF(km4_splits_ranks[[#This Row],[64 okr]]="DNF","DNF",RANK(km4_splits_ranks[[#This Row],[64 okr]],km4_splits_ranks[64 okr],1))</f>
        <v>31</v>
      </c>
    </row>
    <row r="35" spans="2:53" x14ac:dyDescent="0.2">
      <c r="B35" s="4">
        <f>laps_times[[#This Row],[poř]]</f>
        <v>32</v>
      </c>
      <c r="C35" s="1">
        <f>laps_times[[#This Row],[s.č.]]</f>
        <v>38</v>
      </c>
      <c r="D35" s="1" t="str">
        <f>laps_times[[#This Row],[jméno]]</f>
        <v>Hons Pavel</v>
      </c>
      <c r="E35" s="2">
        <f>laps_times[[#This Row],[roč]]</f>
        <v>1970</v>
      </c>
      <c r="F35" s="2" t="str">
        <f>laps_times[[#This Row],[kat]]</f>
        <v>M40</v>
      </c>
      <c r="G35" s="2">
        <f>laps_times[[#This Row],[poř_kat]]</f>
        <v>12</v>
      </c>
      <c r="H35" s="1" t="str">
        <f>IF(ISBLANK(laps_times[[#This Row],[klub]]),"-",laps_times[[#This Row],[klub]])</f>
        <v>MK Kladno</v>
      </c>
      <c r="I35" s="166">
        <f>laps_times[[#This Row],[celk. čas]]</f>
        <v>0.14437037037037037</v>
      </c>
      <c r="J35" s="28">
        <f>SUM(laps_times[[#This Row],[1]:[6]])</f>
        <v>1.4249999999999999E-2</v>
      </c>
      <c r="K35" s="29">
        <f>SUM(laps_times[[#This Row],[7]:[12]])</f>
        <v>1.3384259259259259E-2</v>
      </c>
      <c r="L35" s="29">
        <f>SUM(laps_times[[#This Row],[13]:[18]])</f>
        <v>1.3305555555555557E-2</v>
      </c>
      <c r="M35" s="29">
        <f>SUM(laps_times[[#This Row],[19]:[24]])</f>
        <v>1.3175925925925926E-2</v>
      </c>
      <c r="N35" s="29">
        <f>SUM(laps_times[[#This Row],[25]:[30]])</f>
        <v>1.3472222222222222E-2</v>
      </c>
      <c r="O35" s="29">
        <f>SUM(laps_times[[#This Row],[31]:[36]])</f>
        <v>1.3131944444444443E-2</v>
      </c>
      <c r="P35" s="29">
        <f>SUM(laps_times[[#This Row],[37]:[42]])</f>
        <v>1.3634259259259259E-2</v>
      </c>
      <c r="Q35" s="29">
        <f>SUM(laps_times[[#This Row],[43]:[48]])</f>
        <v>1.3423611111111112E-2</v>
      </c>
      <c r="R35" s="29">
        <f>SUM(laps_times[[#This Row],[49]:[54]])</f>
        <v>1.3535879629629629E-2</v>
      </c>
      <c r="S35" s="29">
        <f>SUM(laps_times[[#This Row],[55]:[60]])</f>
        <v>1.3988425925925925E-2</v>
      </c>
      <c r="T35" s="30">
        <f>SUM(laps_times[[#This Row],[61]:[64]])</f>
        <v>9.0682870370370362E-3</v>
      </c>
      <c r="U35" s="44">
        <f>IF(km4_splits_ranks[[#This Row],[1 - 6]]="DNF","DNF",RANK(km4_splits_ranks[[#This Row],[1 - 6]],km4_splits_ranks[1 - 6],1))</f>
        <v>62</v>
      </c>
      <c r="V35" s="45">
        <f>IF(km4_splits_ranks[[#This Row],[7 - 12]]="DNF","DNF",RANK(km4_splits_ranks[[#This Row],[7 - 12]],km4_splits_ranks[7 - 12],1))</f>
        <v>47</v>
      </c>
      <c r="W35" s="45">
        <f>IF(km4_splits_ranks[[#This Row],[13 - 18]]="DNF","DNF",RANK(km4_splits_ranks[[#This Row],[13 - 18]],km4_splits_ranks[13 - 18],1))</f>
        <v>41</v>
      </c>
      <c r="X35" s="45">
        <f>IF(km4_splits_ranks[[#This Row],[19 - 24]]="DNF","DNF",RANK(km4_splits_ranks[[#This Row],[19 - 24]],km4_splits_ranks[19 - 24],1))</f>
        <v>38</v>
      </c>
      <c r="Y35" s="45">
        <f>IF(km4_splits_ranks[[#This Row],[25 - 30]]="DNF","DNF",RANK(km4_splits_ranks[[#This Row],[25 - 30]],km4_splits_ranks[25 - 30],1))</f>
        <v>41</v>
      </c>
      <c r="Z35" s="45">
        <f>IF(km4_splits_ranks[[#This Row],[31 - 36]]="DNF","DNF",RANK(km4_splits_ranks[[#This Row],[31 - 36]],km4_splits_ranks[31 - 36],1))</f>
        <v>33</v>
      </c>
      <c r="AA35" s="45">
        <f>IF(km4_splits_ranks[[#This Row],[37 - 42]]="DNF","DNF",RANK(km4_splits_ranks[[#This Row],[37 - 42]],km4_splits_ranks[37 - 42],1))</f>
        <v>34</v>
      </c>
      <c r="AB35" s="45">
        <f>IF(km4_splits_ranks[[#This Row],[43 - 48]]="DNF","DNF",RANK(km4_splits_ranks[[#This Row],[43 - 48]],km4_splits_ranks[43 - 48],1))</f>
        <v>28</v>
      </c>
      <c r="AC35" s="45">
        <f>IF(km4_splits_ranks[[#This Row],[49 - 54]]="DNF","DNF",RANK(km4_splits_ranks[[#This Row],[49 - 54]],km4_splits_ranks[49 - 54],1))</f>
        <v>23</v>
      </c>
      <c r="AD35" s="45">
        <f>IF(km4_splits_ranks[[#This Row],[55 - 60]]="DNF","DNF",RANK(km4_splits_ranks[[#This Row],[55 - 60]],km4_splits_ranks[55 - 60],1))</f>
        <v>25</v>
      </c>
      <c r="AE35" s="46">
        <f>IF(km4_splits_ranks[[#This Row],[61 - 64]]="DNF","DNF",RANK(km4_splits_ranks[[#This Row],[61 - 64]],km4_splits_ranks[61 - 64],1))</f>
        <v>23</v>
      </c>
      <c r="AF35" s="21">
        <f>km4_splits_ranks[[#This Row],[1 - 6]]</f>
        <v>1.4249999999999999E-2</v>
      </c>
      <c r="AG35" s="17">
        <f>IF(km4_splits_ranks[[#This Row],[7 - 12]]="DNF","DNF",km4_splits_ranks[[#This Row],[6 okr]]+km4_splits_ranks[[#This Row],[7 - 12]])</f>
        <v>2.7634259259259258E-2</v>
      </c>
      <c r="AH35" s="17">
        <f>IF(km4_splits_ranks[[#This Row],[13 - 18]]="DNF","DNF",km4_splits_ranks[[#This Row],[12 okr]]+km4_splits_ranks[[#This Row],[13 - 18]])</f>
        <v>4.0939814814814818E-2</v>
      </c>
      <c r="AI35" s="17">
        <f>IF(km4_splits_ranks[[#This Row],[19 - 24]]="DNF","DNF",km4_splits_ranks[[#This Row],[18 okr]]+km4_splits_ranks[[#This Row],[19 - 24]])</f>
        <v>5.4115740740740742E-2</v>
      </c>
      <c r="AJ35" s="17">
        <f>IF(km4_splits_ranks[[#This Row],[25 - 30]]="DNF","DNF",km4_splits_ranks[[#This Row],[24 okr]]+km4_splits_ranks[[#This Row],[25 - 30]])</f>
        <v>6.7587962962962961E-2</v>
      </c>
      <c r="AK35" s="17">
        <f>IF(km4_splits_ranks[[#This Row],[31 - 36]]="DNF","DNF",km4_splits_ranks[[#This Row],[30 okr]]+km4_splits_ranks[[#This Row],[31 - 36]])</f>
        <v>8.0719907407407407E-2</v>
      </c>
      <c r="AL35" s="17">
        <f>IF(km4_splits_ranks[[#This Row],[37 - 42]]="DNF","DNF",km4_splits_ranks[[#This Row],[36 okr]]+km4_splits_ranks[[#This Row],[37 - 42]])</f>
        <v>9.435416666666667E-2</v>
      </c>
      <c r="AM35" s="17">
        <f>IF(km4_splits_ranks[[#This Row],[43 - 48]]="DNF","DNF",km4_splits_ranks[[#This Row],[42 okr]]+km4_splits_ranks[[#This Row],[43 - 48]])</f>
        <v>0.10777777777777778</v>
      </c>
      <c r="AN35" s="17">
        <f>IF(km4_splits_ranks[[#This Row],[49 - 54]]="DNF","DNF",km4_splits_ranks[[#This Row],[48 okr]]+km4_splits_ranks[[#This Row],[49 - 54]])</f>
        <v>0.1213136574074074</v>
      </c>
      <c r="AO35" s="17">
        <f>IF(km4_splits_ranks[[#This Row],[55 - 60]]="DNF","DNF",km4_splits_ranks[[#This Row],[54 okr]]+km4_splits_ranks[[#This Row],[55 - 60]])</f>
        <v>0.13530208333333332</v>
      </c>
      <c r="AP35" s="22">
        <f>IF(km4_splits_ranks[[#This Row],[61 - 64]]="DNF","DNF",km4_splits_ranks[[#This Row],[60 okr]]+km4_splits_ranks[[#This Row],[61 - 64]])</f>
        <v>0.14437037037037037</v>
      </c>
      <c r="AQ35" s="47">
        <f>IF(km4_splits_ranks[[#This Row],[6 okr]]="DNF","DNF",RANK(km4_splits_ranks[[#This Row],[6 okr]],km4_splits_ranks[6 okr],1))</f>
        <v>62</v>
      </c>
      <c r="AR35" s="48">
        <f>IF(km4_splits_ranks[[#This Row],[12 okr]]="DNF","DNF",RANK(km4_splits_ranks[[#This Row],[12 okr]],km4_splits_ranks[12 okr],1))</f>
        <v>50</v>
      </c>
      <c r="AS35" s="48">
        <f>IF(km4_splits_ranks[[#This Row],[18 okr]]="DNF","DNF",RANK(km4_splits_ranks[[#This Row],[18 okr]],km4_splits_ranks[18 okr],1))</f>
        <v>46</v>
      </c>
      <c r="AT35" s="48">
        <f>IF(km4_splits_ranks[[#This Row],[24 okr]]="DNF","DNF",RANK(km4_splits_ranks[[#This Row],[24 okr]],km4_splits_ranks[24 okr],1))</f>
        <v>44</v>
      </c>
      <c r="AU35" s="48">
        <f>IF(km4_splits_ranks[[#This Row],[30 okr]]="DNF","DNF",RANK(km4_splits_ranks[[#This Row],[30 okr]],km4_splits_ranks[30 okr],1))</f>
        <v>44</v>
      </c>
      <c r="AV35" s="48">
        <f>IF(km4_splits_ranks[[#This Row],[36 okr]]="DNF","DNF",RANK(km4_splits_ranks[[#This Row],[36 okr]],km4_splits_ranks[36 okr],1))</f>
        <v>42</v>
      </c>
      <c r="AW35" s="48">
        <f>IF(km4_splits_ranks[[#This Row],[42 okr]]="DNF","DNF",RANK(km4_splits_ranks[[#This Row],[42 okr]],km4_splits_ranks[42 okr],1))</f>
        <v>41</v>
      </c>
      <c r="AX35" s="48">
        <f>IF(km4_splits_ranks[[#This Row],[48 okr]]="DNF","DNF",RANK(km4_splits_ranks[[#This Row],[48 okr]],km4_splits_ranks[48 okr],1))</f>
        <v>38</v>
      </c>
      <c r="AY35" s="48">
        <f>IF(km4_splits_ranks[[#This Row],[54 okr]]="DNF","DNF",RANK(km4_splits_ranks[[#This Row],[54 okr]],km4_splits_ranks[54 okr],1))</f>
        <v>33</v>
      </c>
      <c r="AZ35" s="48">
        <f>IF(km4_splits_ranks[[#This Row],[60 okr]]="DNF","DNF",RANK(km4_splits_ranks[[#This Row],[60 okr]],km4_splits_ranks[60 okr],1))</f>
        <v>33</v>
      </c>
      <c r="BA35" s="48">
        <f>IF(km4_splits_ranks[[#This Row],[64 okr]]="DNF","DNF",RANK(km4_splits_ranks[[#This Row],[64 okr]],km4_splits_ranks[64 okr],1))</f>
        <v>32</v>
      </c>
    </row>
    <row r="36" spans="2:53" x14ac:dyDescent="0.2">
      <c r="B36" s="4">
        <f>laps_times[[#This Row],[poř]]</f>
        <v>33</v>
      </c>
      <c r="C36" s="1">
        <f>laps_times[[#This Row],[s.č.]]</f>
        <v>98</v>
      </c>
      <c r="D36" s="1" t="str">
        <f>laps_times[[#This Row],[jméno]]</f>
        <v>Prokop Ondřej</v>
      </c>
      <c r="E36" s="2">
        <f>laps_times[[#This Row],[roč]]</f>
        <v>1962</v>
      </c>
      <c r="F36" s="2" t="str">
        <f>laps_times[[#This Row],[kat]]</f>
        <v>M50</v>
      </c>
      <c r="G36" s="2">
        <f>laps_times[[#This Row],[poř_kat]]</f>
        <v>5</v>
      </c>
      <c r="H36" s="1" t="str">
        <f>IF(ISBLANK(laps_times[[#This Row],[klub]]),"-",laps_times[[#This Row],[klub]])</f>
        <v>ČAU</v>
      </c>
      <c r="I36" s="166">
        <f>laps_times[[#This Row],[celk. čas]]</f>
        <v>0.14520833333333333</v>
      </c>
      <c r="J36" s="28">
        <f>SUM(laps_times[[#This Row],[1]:[6]])</f>
        <v>1.3931712962962962E-2</v>
      </c>
      <c r="K36" s="29">
        <f>SUM(laps_times[[#This Row],[7]:[12]])</f>
        <v>1.3231481481481479E-2</v>
      </c>
      <c r="L36" s="29">
        <f>SUM(laps_times[[#This Row],[13]:[18]])</f>
        <v>1.348611111111111E-2</v>
      </c>
      <c r="M36" s="29">
        <f>SUM(laps_times[[#This Row],[19]:[24]])</f>
        <v>1.3396990740740742E-2</v>
      </c>
      <c r="N36" s="29">
        <f>SUM(laps_times[[#This Row],[25]:[30]])</f>
        <v>1.3401620370370371E-2</v>
      </c>
      <c r="O36" s="29">
        <f>SUM(laps_times[[#This Row],[31]:[36]])</f>
        <v>1.3405092592592593E-2</v>
      </c>
      <c r="P36" s="29">
        <f>SUM(laps_times[[#This Row],[37]:[42]])</f>
        <v>1.3407407407407408E-2</v>
      </c>
      <c r="Q36" s="29">
        <f>SUM(laps_times[[#This Row],[43]:[48]])</f>
        <v>1.3564814814814818E-2</v>
      </c>
      <c r="R36" s="29">
        <f>SUM(laps_times[[#This Row],[49]:[54]])</f>
        <v>1.3915509259259259E-2</v>
      </c>
      <c r="S36" s="29">
        <f>SUM(laps_times[[#This Row],[55]:[60]])</f>
        <v>1.3961805555555555E-2</v>
      </c>
      <c r="T36" s="30">
        <f>SUM(laps_times[[#This Row],[61]:[64]])</f>
        <v>9.5057870370370383E-3</v>
      </c>
      <c r="U36" s="44">
        <f>IF(km4_splits_ranks[[#This Row],[1 - 6]]="DNF","DNF",RANK(km4_splits_ranks[[#This Row],[1 - 6]],km4_splits_ranks[1 - 6],1))</f>
        <v>47</v>
      </c>
      <c r="V36" s="45">
        <f>IF(km4_splits_ranks[[#This Row],[7 - 12]]="DNF","DNF",RANK(km4_splits_ranks[[#This Row],[7 - 12]],km4_splits_ranks[7 - 12],1))</f>
        <v>43</v>
      </c>
      <c r="W36" s="45">
        <f>IF(km4_splits_ranks[[#This Row],[13 - 18]]="DNF","DNF",RANK(km4_splits_ranks[[#This Row],[13 - 18]],km4_splits_ranks[13 - 18],1))</f>
        <v>45</v>
      </c>
      <c r="X36" s="45">
        <f>IF(km4_splits_ranks[[#This Row],[19 - 24]]="DNF","DNF",RANK(km4_splits_ranks[[#This Row],[19 - 24]],km4_splits_ranks[19 - 24],1))</f>
        <v>44</v>
      </c>
      <c r="Y36" s="45">
        <f>IF(km4_splits_ranks[[#This Row],[25 - 30]]="DNF","DNF",RANK(km4_splits_ranks[[#This Row],[25 - 30]],km4_splits_ranks[25 - 30],1))</f>
        <v>40</v>
      </c>
      <c r="Z36" s="45">
        <f>IF(km4_splits_ranks[[#This Row],[31 - 36]]="DNF","DNF",RANK(km4_splits_ranks[[#This Row],[31 - 36]],km4_splits_ranks[31 - 36],1))</f>
        <v>35</v>
      </c>
      <c r="AA36" s="45">
        <f>IF(km4_splits_ranks[[#This Row],[37 - 42]]="DNF","DNF",RANK(km4_splits_ranks[[#This Row],[37 - 42]],km4_splits_ranks[37 - 42],1))</f>
        <v>32</v>
      </c>
      <c r="AB36" s="45">
        <f>IF(km4_splits_ranks[[#This Row],[43 - 48]]="DNF","DNF",RANK(km4_splits_ranks[[#This Row],[43 - 48]],km4_splits_ranks[43 - 48],1))</f>
        <v>30</v>
      </c>
      <c r="AC36" s="45">
        <f>IF(km4_splits_ranks[[#This Row],[49 - 54]]="DNF","DNF",RANK(km4_splits_ranks[[#This Row],[49 - 54]],km4_splits_ranks[49 - 54],1))</f>
        <v>28</v>
      </c>
      <c r="AD36" s="45">
        <f>IF(km4_splits_ranks[[#This Row],[55 - 60]]="DNF","DNF",RANK(km4_splits_ranks[[#This Row],[55 - 60]],km4_splits_ranks[55 - 60],1))</f>
        <v>24</v>
      </c>
      <c r="AE36" s="46">
        <f>IF(km4_splits_ranks[[#This Row],[61 - 64]]="DNF","DNF",RANK(km4_splits_ranks[[#This Row],[61 - 64]],km4_splits_ranks[61 - 64],1))</f>
        <v>31</v>
      </c>
      <c r="AF36" s="21">
        <f>km4_splits_ranks[[#This Row],[1 - 6]]</f>
        <v>1.3931712962962962E-2</v>
      </c>
      <c r="AG36" s="17">
        <f>IF(km4_splits_ranks[[#This Row],[7 - 12]]="DNF","DNF",km4_splits_ranks[[#This Row],[6 okr]]+km4_splits_ranks[[#This Row],[7 - 12]])</f>
        <v>2.7163194444444441E-2</v>
      </c>
      <c r="AH36" s="17">
        <f>IF(km4_splits_ranks[[#This Row],[13 - 18]]="DNF","DNF",km4_splits_ranks[[#This Row],[12 okr]]+km4_splits_ranks[[#This Row],[13 - 18]])</f>
        <v>4.064930555555555E-2</v>
      </c>
      <c r="AI36" s="17">
        <f>IF(km4_splits_ranks[[#This Row],[19 - 24]]="DNF","DNF",km4_splits_ranks[[#This Row],[18 okr]]+km4_splits_ranks[[#This Row],[19 - 24]])</f>
        <v>5.4046296296296294E-2</v>
      </c>
      <c r="AJ36" s="17">
        <f>IF(km4_splits_ranks[[#This Row],[25 - 30]]="DNF","DNF",km4_splits_ranks[[#This Row],[24 okr]]+km4_splits_ranks[[#This Row],[25 - 30]])</f>
        <v>6.7447916666666663E-2</v>
      </c>
      <c r="AK36" s="17">
        <f>IF(km4_splits_ranks[[#This Row],[31 - 36]]="DNF","DNF",km4_splits_ranks[[#This Row],[30 okr]]+km4_splits_ranks[[#This Row],[31 - 36]])</f>
        <v>8.0853009259259256E-2</v>
      </c>
      <c r="AL36" s="17">
        <f>IF(km4_splits_ranks[[#This Row],[37 - 42]]="DNF","DNF",km4_splits_ranks[[#This Row],[36 okr]]+km4_splits_ranks[[#This Row],[37 - 42]])</f>
        <v>9.4260416666666666E-2</v>
      </c>
      <c r="AM36" s="17">
        <f>IF(km4_splits_ranks[[#This Row],[43 - 48]]="DNF","DNF",km4_splits_ranks[[#This Row],[42 okr]]+km4_splits_ranks[[#This Row],[43 - 48]])</f>
        <v>0.10782523148148149</v>
      </c>
      <c r="AN36" s="17">
        <f>IF(km4_splits_ranks[[#This Row],[49 - 54]]="DNF","DNF",km4_splits_ranks[[#This Row],[48 okr]]+km4_splits_ranks[[#This Row],[49 - 54]])</f>
        <v>0.12174074074074075</v>
      </c>
      <c r="AO36" s="17">
        <f>IF(km4_splits_ranks[[#This Row],[55 - 60]]="DNF","DNF",km4_splits_ranks[[#This Row],[54 okr]]+km4_splits_ranks[[#This Row],[55 - 60]])</f>
        <v>0.1357025462962963</v>
      </c>
      <c r="AP36" s="22">
        <f>IF(km4_splits_ranks[[#This Row],[61 - 64]]="DNF","DNF",km4_splits_ranks[[#This Row],[60 okr]]+km4_splits_ranks[[#This Row],[61 - 64]])</f>
        <v>0.14520833333333333</v>
      </c>
      <c r="AQ36" s="47">
        <f>IF(km4_splits_ranks[[#This Row],[6 okr]]="DNF","DNF",RANK(km4_splits_ranks[[#This Row],[6 okr]],km4_splits_ranks[6 okr],1))</f>
        <v>47</v>
      </c>
      <c r="AR36" s="48">
        <f>IF(km4_splits_ranks[[#This Row],[12 okr]]="DNF","DNF",RANK(km4_splits_ranks[[#This Row],[12 okr]],km4_splits_ranks[12 okr],1))</f>
        <v>44</v>
      </c>
      <c r="AS36" s="48">
        <f>IF(km4_splits_ranks[[#This Row],[18 okr]]="DNF","DNF",RANK(km4_splits_ranks[[#This Row],[18 okr]],km4_splits_ranks[18 okr],1))</f>
        <v>43</v>
      </c>
      <c r="AT36" s="48">
        <f>IF(km4_splits_ranks[[#This Row],[24 okr]]="DNF","DNF",RANK(km4_splits_ranks[[#This Row],[24 okr]],km4_splits_ranks[24 okr],1))</f>
        <v>43</v>
      </c>
      <c r="AU36" s="48">
        <f>IF(km4_splits_ranks[[#This Row],[30 okr]]="DNF","DNF",RANK(km4_splits_ranks[[#This Row],[30 okr]],km4_splits_ranks[30 okr],1))</f>
        <v>43</v>
      </c>
      <c r="AV36" s="48">
        <f>IF(km4_splits_ranks[[#This Row],[36 okr]]="DNF","DNF",RANK(km4_splits_ranks[[#This Row],[36 okr]],km4_splits_ranks[36 okr],1))</f>
        <v>44</v>
      </c>
      <c r="AW36" s="48">
        <f>IF(km4_splits_ranks[[#This Row],[42 okr]]="DNF","DNF",RANK(km4_splits_ranks[[#This Row],[42 okr]],km4_splits_ranks[42 okr],1))</f>
        <v>40</v>
      </c>
      <c r="AX36" s="48">
        <f>IF(km4_splits_ranks[[#This Row],[48 okr]]="DNF","DNF",RANK(km4_splits_ranks[[#This Row],[48 okr]],km4_splits_ranks[48 okr],1))</f>
        <v>39</v>
      </c>
      <c r="AY36" s="48">
        <f>IF(km4_splits_ranks[[#This Row],[54 okr]]="DNF","DNF",RANK(km4_splits_ranks[[#This Row],[54 okr]],km4_splits_ranks[54 okr],1))</f>
        <v>35</v>
      </c>
      <c r="AZ36" s="48">
        <f>IF(km4_splits_ranks[[#This Row],[60 okr]]="DNF","DNF",RANK(km4_splits_ranks[[#This Row],[60 okr]],km4_splits_ranks[60 okr],1))</f>
        <v>34</v>
      </c>
      <c r="BA36" s="48">
        <f>IF(km4_splits_ranks[[#This Row],[64 okr]]="DNF","DNF",RANK(km4_splits_ranks[[#This Row],[64 okr]],km4_splits_ranks[64 okr],1))</f>
        <v>33</v>
      </c>
    </row>
    <row r="37" spans="2:53" x14ac:dyDescent="0.2">
      <c r="B37" s="4">
        <f>laps_times[[#This Row],[poř]]</f>
        <v>34</v>
      </c>
      <c r="C37" s="1">
        <f>laps_times[[#This Row],[s.č.]]</f>
        <v>43</v>
      </c>
      <c r="D37" s="1" t="str">
        <f>laps_times[[#This Row],[jméno]]</f>
        <v>Hronek Jiří</v>
      </c>
      <c r="E37" s="2">
        <f>laps_times[[#This Row],[roč]]</f>
        <v>1983</v>
      </c>
      <c r="F37" s="2" t="str">
        <f>laps_times[[#This Row],[kat]]</f>
        <v>M30</v>
      </c>
      <c r="G37" s="2">
        <f>laps_times[[#This Row],[poř_kat]]</f>
        <v>13</v>
      </c>
      <c r="H37" s="1" t="str">
        <f>IF(ISBLANK(laps_times[[#This Row],[klub]]),"-",laps_times[[#This Row],[klub]])</f>
        <v>Peaceegg</v>
      </c>
      <c r="I37" s="166">
        <f>laps_times[[#This Row],[celk. čas]]</f>
        <v>0.14622800925925925</v>
      </c>
      <c r="J37" s="28">
        <f>SUM(laps_times[[#This Row],[1]:[6]])</f>
        <v>1.4396990740740741E-2</v>
      </c>
      <c r="K37" s="29">
        <f>SUM(laps_times[[#This Row],[7]:[12]])</f>
        <v>1.3390046296296296E-2</v>
      </c>
      <c r="L37" s="29">
        <f>SUM(laps_times[[#This Row],[13]:[18]])</f>
        <v>1.3584490740740741E-2</v>
      </c>
      <c r="M37" s="29">
        <f>SUM(laps_times[[#This Row],[19]:[24]])</f>
        <v>1.3666666666666666E-2</v>
      </c>
      <c r="N37" s="29">
        <f>SUM(laps_times[[#This Row],[25]:[30]])</f>
        <v>1.3788194444444445E-2</v>
      </c>
      <c r="O37" s="29">
        <f>SUM(laps_times[[#This Row],[31]:[36]])</f>
        <v>1.3702546296296296E-2</v>
      </c>
      <c r="P37" s="29">
        <f>SUM(laps_times[[#This Row],[37]:[42]])</f>
        <v>1.3771990740740741E-2</v>
      </c>
      <c r="Q37" s="29">
        <f>SUM(laps_times[[#This Row],[43]:[48]])</f>
        <v>1.3866898148148149E-2</v>
      </c>
      <c r="R37" s="29">
        <f>SUM(laps_times[[#This Row],[49]:[54]])</f>
        <v>1.3931712962962962E-2</v>
      </c>
      <c r="S37" s="29">
        <f>SUM(laps_times[[#This Row],[55]:[60]])</f>
        <v>1.3932870370370372E-2</v>
      </c>
      <c r="T37" s="30">
        <f>SUM(laps_times[[#This Row],[61]:[64]])</f>
        <v>8.1956018518518515E-3</v>
      </c>
      <c r="U37" s="44">
        <f>IF(km4_splits_ranks[[#This Row],[1 - 6]]="DNF","DNF",RANK(km4_splits_ranks[[#This Row],[1 - 6]],km4_splits_ranks[1 - 6],1))</f>
        <v>68</v>
      </c>
      <c r="V37" s="45">
        <f>IF(km4_splits_ranks[[#This Row],[7 - 12]]="DNF","DNF",RANK(km4_splits_ranks[[#This Row],[7 - 12]],km4_splits_ranks[7 - 12],1))</f>
        <v>48</v>
      </c>
      <c r="W37" s="45">
        <f>IF(km4_splits_ranks[[#This Row],[13 - 18]]="DNF","DNF",RANK(km4_splits_ranks[[#This Row],[13 - 18]],km4_splits_ranks[13 - 18],1))</f>
        <v>47</v>
      </c>
      <c r="X37" s="45">
        <f>IF(km4_splits_ranks[[#This Row],[19 - 24]]="DNF","DNF",RANK(km4_splits_ranks[[#This Row],[19 - 24]],km4_splits_ranks[19 - 24],1))</f>
        <v>47</v>
      </c>
      <c r="Y37" s="45">
        <f>IF(km4_splits_ranks[[#This Row],[25 - 30]]="DNF","DNF",RANK(km4_splits_ranks[[#This Row],[25 - 30]],km4_splits_ranks[25 - 30],1))</f>
        <v>46</v>
      </c>
      <c r="Z37" s="45">
        <f>IF(km4_splits_ranks[[#This Row],[31 - 36]]="DNF","DNF",RANK(km4_splits_ranks[[#This Row],[31 - 36]],km4_splits_ranks[31 - 36],1))</f>
        <v>41</v>
      </c>
      <c r="AA37" s="45">
        <f>IF(km4_splits_ranks[[#This Row],[37 - 42]]="DNF","DNF",RANK(km4_splits_ranks[[#This Row],[37 - 42]],km4_splits_ranks[37 - 42],1))</f>
        <v>36</v>
      </c>
      <c r="AB37" s="45">
        <f>IF(km4_splits_ranks[[#This Row],[43 - 48]]="DNF","DNF",RANK(km4_splits_ranks[[#This Row],[43 - 48]],km4_splits_ranks[43 - 48],1))</f>
        <v>33</v>
      </c>
      <c r="AC37" s="45">
        <f>IF(km4_splits_ranks[[#This Row],[49 - 54]]="DNF","DNF",RANK(km4_splits_ranks[[#This Row],[49 - 54]],km4_splits_ranks[49 - 54],1))</f>
        <v>30</v>
      </c>
      <c r="AD37" s="45">
        <f>IF(km4_splits_ranks[[#This Row],[55 - 60]]="DNF","DNF",RANK(km4_splits_ranks[[#This Row],[55 - 60]],km4_splits_ranks[55 - 60],1))</f>
        <v>22</v>
      </c>
      <c r="AE37" s="46">
        <f>IF(km4_splits_ranks[[#This Row],[61 - 64]]="DNF","DNF",RANK(km4_splits_ranks[[#This Row],[61 - 64]],km4_splits_ranks[61 - 64],1))</f>
        <v>10</v>
      </c>
      <c r="AF37" s="21">
        <f>km4_splits_ranks[[#This Row],[1 - 6]]</f>
        <v>1.4396990740740741E-2</v>
      </c>
      <c r="AG37" s="17">
        <f>IF(km4_splits_ranks[[#This Row],[7 - 12]]="DNF","DNF",km4_splits_ranks[[#This Row],[6 okr]]+km4_splits_ranks[[#This Row],[7 - 12]])</f>
        <v>2.7787037037037037E-2</v>
      </c>
      <c r="AH37" s="17">
        <f>IF(km4_splits_ranks[[#This Row],[13 - 18]]="DNF","DNF",km4_splits_ranks[[#This Row],[12 okr]]+km4_splits_ranks[[#This Row],[13 - 18]])</f>
        <v>4.1371527777777778E-2</v>
      </c>
      <c r="AI37" s="17">
        <f>IF(km4_splits_ranks[[#This Row],[19 - 24]]="DNF","DNF",km4_splits_ranks[[#This Row],[18 okr]]+km4_splits_ranks[[#This Row],[19 - 24]])</f>
        <v>5.5038194444444445E-2</v>
      </c>
      <c r="AJ37" s="17">
        <f>IF(km4_splits_ranks[[#This Row],[25 - 30]]="DNF","DNF",km4_splits_ranks[[#This Row],[24 okr]]+km4_splits_ranks[[#This Row],[25 - 30]])</f>
        <v>6.8826388888888895E-2</v>
      </c>
      <c r="AK37" s="17">
        <f>IF(km4_splits_ranks[[#This Row],[31 - 36]]="DNF","DNF",km4_splits_ranks[[#This Row],[30 okr]]+km4_splits_ranks[[#This Row],[31 - 36]])</f>
        <v>8.2528935185185198E-2</v>
      </c>
      <c r="AL37" s="17">
        <f>IF(km4_splits_ranks[[#This Row],[37 - 42]]="DNF","DNF",km4_splits_ranks[[#This Row],[36 okr]]+km4_splits_ranks[[#This Row],[37 - 42]])</f>
        <v>9.6300925925925943E-2</v>
      </c>
      <c r="AM37" s="17">
        <f>IF(km4_splits_ranks[[#This Row],[43 - 48]]="DNF","DNF",km4_splits_ranks[[#This Row],[42 okr]]+km4_splits_ranks[[#This Row],[43 - 48]])</f>
        <v>0.11016782407407409</v>
      </c>
      <c r="AN37" s="17">
        <f>IF(km4_splits_ranks[[#This Row],[49 - 54]]="DNF","DNF",km4_splits_ranks[[#This Row],[48 okr]]+km4_splits_ranks[[#This Row],[49 - 54]])</f>
        <v>0.12409953703703705</v>
      </c>
      <c r="AO37" s="17">
        <f>IF(km4_splits_ranks[[#This Row],[55 - 60]]="DNF","DNF",km4_splits_ranks[[#This Row],[54 okr]]+km4_splits_ranks[[#This Row],[55 - 60]])</f>
        <v>0.13803240740740741</v>
      </c>
      <c r="AP37" s="22">
        <f>IF(km4_splits_ranks[[#This Row],[61 - 64]]="DNF","DNF",km4_splits_ranks[[#This Row],[60 okr]]+km4_splits_ranks[[#This Row],[61 - 64]])</f>
        <v>0.14622800925925927</v>
      </c>
      <c r="AQ37" s="47">
        <f>IF(km4_splits_ranks[[#This Row],[6 okr]]="DNF","DNF",RANK(km4_splits_ranks[[#This Row],[6 okr]],km4_splits_ranks[6 okr],1))</f>
        <v>68</v>
      </c>
      <c r="AR37" s="48">
        <f>IF(km4_splits_ranks[[#This Row],[12 okr]]="DNF","DNF",RANK(km4_splits_ranks[[#This Row],[12 okr]],km4_splits_ranks[12 okr],1))</f>
        <v>57</v>
      </c>
      <c r="AS37" s="48">
        <f>IF(km4_splits_ranks[[#This Row],[18 okr]]="DNF","DNF",RANK(km4_splits_ranks[[#This Row],[18 okr]],km4_splits_ranks[18 okr],1))</f>
        <v>52</v>
      </c>
      <c r="AT37" s="48">
        <f>IF(km4_splits_ranks[[#This Row],[24 okr]]="DNF","DNF",RANK(km4_splits_ranks[[#This Row],[24 okr]],km4_splits_ranks[24 okr],1))</f>
        <v>50</v>
      </c>
      <c r="AU37" s="48">
        <f>IF(km4_splits_ranks[[#This Row],[30 okr]]="DNF","DNF",RANK(km4_splits_ranks[[#This Row],[30 okr]],km4_splits_ranks[30 okr],1))</f>
        <v>48</v>
      </c>
      <c r="AV37" s="48">
        <f>IF(km4_splits_ranks[[#This Row],[36 okr]]="DNF","DNF",RANK(km4_splits_ranks[[#This Row],[36 okr]],km4_splits_ranks[36 okr],1))</f>
        <v>47</v>
      </c>
      <c r="AW37" s="48">
        <f>IF(km4_splits_ranks[[#This Row],[42 okr]]="DNF","DNF",RANK(km4_splits_ranks[[#This Row],[42 okr]],km4_splits_ranks[42 okr],1))</f>
        <v>46</v>
      </c>
      <c r="AX37" s="48">
        <f>IF(km4_splits_ranks[[#This Row],[48 okr]]="DNF","DNF",RANK(km4_splits_ranks[[#This Row],[48 okr]],km4_splits_ranks[48 okr],1))</f>
        <v>43</v>
      </c>
      <c r="AY37" s="48">
        <f>IF(km4_splits_ranks[[#This Row],[54 okr]]="DNF","DNF",RANK(km4_splits_ranks[[#This Row],[54 okr]],km4_splits_ranks[54 okr],1))</f>
        <v>40</v>
      </c>
      <c r="AZ37" s="48">
        <f>IF(km4_splits_ranks[[#This Row],[60 okr]]="DNF","DNF",RANK(km4_splits_ranks[[#This Row],[60 okr]],km4_splits_ranks[60 okr],1))</f>
        <v>39</v>
      </c>
      <c r="BA37" s="48">
        <f>IF(km4_splits_ranks[[#This Row],[64 okr]]="DNF","DNF",RANK(km4_splits_ranks[[#This Row],[64 okr]],km4_splits_ranks[64 okr],1))</f>
        <v>34</v>
      </c>
    </row>
    <row r="38" spans="2:53" x14ac:dyDescent="0.2">
      <c r="B38" s="4">
        <f>laps_times[[#This Row],[poř]]</f>
        <v>35</v>
      </c>
      <c r="C38" s="1">
        <f>laps_times[[#This Row],[s.č.]]</f>
        <v>70</v>
      </c>
      <c r="D38" s="1" t="str">
        <f>laps_times[[#This Row],[jméno]]</f>
        <v>Brossaud Jack</v>
      </c>
      <c r="E38" s="2">
        <f>laps_times[[#This Row],[roč]]</f>
        <v>1970</v>
      </c>
      <c r="F38" s="2" t="str">
        <f>laps_times[[#This Row],[kat]]</f>
        <v>M40</v>
      </c>
      <c r="G38" s="2">
        <f>laps_times[[#This Row],[poř_kat]]</f>
        <v>13</v>
      </c>
      <c r="H38" s="1" t="str">
        <f>IF(ISBLANK(laps_times[[#This Row],[klub]]),"-",laps_times[[#This Row],[klub]])</f>
        <v>JBP</v>
      </c>
      <c r="I38" s="166">
        <f>laps_times[[#This Row],[celk. čas]]</f>
        <v>0.14660069444444443</v>
      </c>
      <c r="J38" s="28">
        <f>SUM(laps_times[[#This Row],[1]:[6]])</f>
        <v>1.2410879629629631E-2</v>
      </c>
      <c r="K38" s="29">
        <f>SUM(laps_times[[#This Row],[7]:[12]])</f>
        <v>1.2201388888888888E-2</v>
      </c>
      <c r="L38" s="29">
        <f>SUM(laps_times[[#This Row],[13]:[18]])</f>
        <v>1.2388888888888889E-2</v>
      </c>
      <c r="M38" s="29">
        <f>SUM(laps_times[[#This Row],[19]:[24]])</f>
        <v>1.265277777777778E-2</v>
      </c>
      <c r="N38" s="29">
        <f>SUM(laps_times[[#This Row],[25]:[30]])</f>
        <v>1.3204861111111112E-2</v>
      </c>
      <c r="O38" s="29">
        <f>SUM(laps_times[[#This Row],[31]:[36]])</f>
        <v>1.3673611111111112E-2</v>
      </c>
      <c r="P38" s="29">
        <f>SUM(laps_times[[#This Row],[37]:[42]])</f>
        <v>1.3447916666666665E-2</v>
      </c>
      <c r="Q38" s="29">
        <f>SUM(laps_times[[#This Row],[43]:[48]])</f>
        <v>1.3944444444444442E-2</v>
      </c>
      <c r="R38" s="29">
        <f>SUM(laps_times[[#This Row],[49]:[54]])</f>
        <v>1.4976851851851851E-2</v>
      </c>
      <c r="S38" s="29">
        <f>SUM(laps_times[[#This Row],[55]:[60]])</f>
        <v>1.5759259259259258E-2</v>
      </c>
      <c r="T38" s="30">
        <f>SUM(laps_times[[#This Row],[61]:[64]])</f>
        <v>1.1939814814814815E-2</v>
      </c>
      <c r="U38" s="44">
        <f>IF(km4_splits_ranks[[#This Row],[1 - 6]]="DNF","DNF",RANK(km4_splits_ranks[[#This Row],[1 - 6]],km4_splits_ranks[1 - 6],1))</f>
        <v>22</v>
      </c>
      <c r="V38" s="45">
        <f>IF(km4_splits_ranks[[#This Row],[7 - 12]]="DNF","DNF",RANK(km4_splits_ranks[[#This Row],[7 - 12]],km4_splits_ranks[7 - 12],1))</f>
        <v>24</v>
      </c>
      <c r="W38" s="45">
        <f>IF(km4_splits_ranks[[#This Row],[13 - 18]]="DNF","DNF",RANK(km4_splits_ranks[[#This Row],[13 - 18]],km4_splits_ranks[13 - 18],1))</f>
        <v>26</v>
      </c>
      <c r="X38" s="45">
        <f>IF(km4_splits_ranks[[#This Row],[19 - 24]]="DNF","DNF",RANK(km4_splits_ranks[[#This Row],[19 - 24]],km4_splits_ranks[19 - 24],1))</f>
        <v>32</v>
      </c>
      <c r="Y38" s="45">
        <f>IF(km4_splits_ranks[[#This Row],[25 - 30]]="DNF","DNF",RANK(km4_splits_ranks[[#This Row],[25 - 30]],km4_splits_ranks[25 - 30],1))</f>
        <v>39</v>
      </c>
      <c r="Z38" s="45">
        <f>IF(km4_splits_ranks[[#This Row],[31 - 36]]="DNF","DNF",RANK(km4_splits_ranks[[#This Row],[31 - 36]],km4_splits_ranks[31 - 36],1))</f>
        <v>40</v>
      </c>
      <c r="AA38" s="45">
        <f>IF(km4_splits_ranks[[#This Row],[37 - 42]]="DNF","DNF",RANK(km4_splits_ranks[[#This Row],[37 - 42]],km4_splits_ranks[37 - 42],1))</f>
        <v>33</v>
      </c>
      <c r="AB38" s="45">
        <f>IF(km4_splits_ranks[[#This Row],[43 - 48]]="DNF","DNF",RANK(km4_splits_ranks[[#This Row],[43 - 48]],km4_splits_ranks[43 - 48],1))</f>
        <v>35</v>
      </c>
      <c r="AC38" s="45">
        <f>IF(km4_splits_ranks[[#This Row],[49 - 54]]="DNF","DNF",RANK(km4_splits_ranks[[#This Row],[49 - 54]],km4_splits_ranks[49 - 54],1))</f>
        <v>38</v>
      </c>
      <c r="AD38" s="45">
        <f>IF(km4_splits_ranks[[#This Row],[55 - 60]]="DNF","DNF",RANK(km4_splits_ranks[[#This Row],[55 - 60]],km4_splits_ranks[55 - 60],1))</f>
        <v>40</v>
      </c>
      <c r="AE38" s="46">
        <f>IF(km4_splits_ranks[[#This Row],[61 - 64]]="DNF","DNF",RANK(km4_splits_ranks[[#This Row],[61 - 64]],km4_splits_ranks[61 - 64],1))</f>
        <v>77</v>
      </c>
      <c r="AF38" s="21">
        <f>km4_splits_ranks[[#This Row],[1 - 6]]</f>
        <v>1.2410879629629631E-2</v>
      </c>
      <c r="AG38" s="17">
        <f>IF(km4_splits_ranks[[#This Row],[7 - 12]]="DNF","DNF",km4_splits_ranks[[#This Row],[6 okr]]+km4_splits_ranks[[#This Row],[7 - 12]])</f>
        <v>2.4612268518518519E-2</v>
      </c>
      <c r="AH38" s="17">
        <f>IF(km4_splits_ranks[[#This Row],[13 - 18]]="DNF","DNF",km4_splits_ranks[[#This Row],[12 okr]]+km4_splits_ranks[[#This Row],[13 - 18]])</f>
        <v>3.7001157407407406E-2</v>
      </c>
      <c r="AI38" s="17">
        <f>IF(km4_splits_ranks[[#This Row],[19 - 24]]="DNF","DNF",km4_splits_ranks[[#This Row],[18 okr]]+km4_splits_ranks[[#This Row],[19 - 24]])</f>
        <v>4.9653935185185183E-2</v>
      </c>
      <c r="AJ38" s="17">
        <f>IF(km4_splits_ranks[[#This Row],[25 - 30]]="DNF","DNF",km4_splits_ranks[[#This Row],[24 okr]]+km4_splits_ranks[[#This Row],[25 - 30]])</f>
        <v>6.2858796296296288E-2</v>
      </c>
      <c r="AK38" s="17">
        <f>IF(km4_splits_ranks[[#This Row],[31 - 36]]="DNF","DNF",km4_splits_ranks[[#This Row],[30 okr]]+km4_splits_ranks[[#This Row],[31 - 36]])</f>
        <v>7.6532407407407396E-2</v>
      </c>
      <c r="AL38" s="17">
        <f>IF(km4_splits_ranks[[#This Row],[37 - 42]]="DNF","DNF",km4_splits_ranks[[#This Row],[36 okr]]+km4_splits_ranks[[#This Row],[37 - 42]])</f>
        <v>8.9980324074074067E-2</v>
      </c>
      <c r="AM38" s="17">
        <f>IF(km4_splits_ranks[[#This Row],[43 - 48]]="DNF","DNF",km4_splits_ranks[[#This Row],[42 okr]]+km4_splits_ranks[[#This Row],[43 - 48]])</f>
        <v>0.10392476851851851</v>
      </c>
      <c r="AN38" s="17">
        <f>IF(km4_splits_ranks[[#This Row],[49 - 54]]="DNF","DNF",km4_splits_ranks[[#This Row],[48 okr]]+km4_splits_ranks[[#This Row],[49 - 54]])</f>
        <v>0.11890162037037036</v>
      </c>
      <c r="AO38" s="17">
        <f>IF(km4_splits_ranks[[#This Row],[55 - 60]]="DNF","DNF",km4_splits_ranks[[#This Row],[54 okr]]+km4_splits_ranks[[#This Row],[55 - 60]])</f>
        <v>0.13466087962962961</v>
      </c>
      <c r="AP38" s="22">
        <f>IF(km4_splits_ranks[[#This Row],[61 - 64]]="DNF","DNF",km4_splits_ranks[[#This Row],[60 okr]]+km4_splits_ranks[[#This Row],[61 - 64]])</f>
        <v>0.14660069444444443</v>
      </c>
      <c r="AQ38" s="47">
        <f>IF(km4_splits_ranks[[#This Row],[6 okr]]="DNF","DNF",RANK(km4_splits_ranks[[#This Row],[6 okr]],km4_splits_ranks[6 okr],1))</f>
        <v>22</v>
      </c>
      <c r="AR38" s="48">
        <f>IF(km4_splits_ranks[[#This Row],[12 okr]]="DNF","DNF",RANK(km4_splits_ranks[[#This Row],[12 okr]],km4_splits_ranks[12 okr],1))</f>
        <v>22</v>
      </c>
      <c r="AS38" s="48">
        <f>IF(km4_splits_ranks[[#This Row],[18 okr]]="DNF","DNF",RANK(km4_splits_ranks[[#This Row],[18 okr]],km4_splits_ranks[18 okr],1))</f>
        <v>23</v>
      </c>
      <c r="AT38" s="48">
        <f>IF(km4_splits_ranks[[#This Row],[24 okr]]="DNF","DNF",RANK(km4_splits_ranks[[#This Row],[24 okr]],km4_splits_ranks[24 okr],1))</f>
        <v>28</v>
      </c>
      <c r="AU38" s="48">
        <f>IF(km4_splits_ranks[[#This Row],[30 okr]]="DNF","DNF",RANK(km4_splits_ranks[[#This Row],[30 okr]],km4_splits_ranks[30 okr],1))</f>
        <v>28</v>
      </c>
      <c r="AV38" s="48">
        <f>IF(km4_splits_ranks[[#This Row],[36 okr]]="DNF","DNF",RANK(km4_splits_ranks[[#This Row],[36 okr]],km4_splits_ranks[36 okr],1))</f>
        <v>31</v>
      </c>
      <c r="AW38" s="48">
        <f>IF(km4_splits_ranks[[#This Row],[42 okr]]="DNF","DNF",RANK(km4_splits_ranks[[#This Row],[42 okr]],km4_splits_ranks[42 okr],1))</f>
        <v>31</v>
      </c>
      <c r="AX38" s="48">
        <f>IF(km4_splits_ranks[[#This Row],[48 okr]]="DNF","DNF",RANK(km4_splits_ranks[[#This Row],[48 okr]],km4_splits_ranks[48 okr],1))</f>
        <v>31</v>
      </c>
      <c r="AY38" s="48">
        <f>IF(km4_splits_ranks[[#This Row],[54 okr]]="DNF","DNF",RANK(km4_splits_ranks[[#This Row],[54 okr]],km4_splits_ranks[54 okr],1))</f>
        <v>31</v>
      </c>
      <c r="AZ38" s="48">
        <f>IF(km4_splits_ranks[[#This Row],[60 okr]]="DNF","DNF",RANK(km4_splits_ranks[[#This Row],[60 okr]],km4_splits_ranks[60 okr],1))</f>
        <v>32</v>
      </c>
      <c r="BA38" s="48">
        <f>IF(km4_splits_ranks[[#This Row],[64 okr]]="DNF","DNF",RANK(km4_splits_ranks[[#This Row],[64 okr]],km4_splits_ranks[64 okr],1))</f>
        <v>35</v>
      </c>
    </row>
    <row r="39" spans="2:53" x14ac:dyDescent="0.2">
      <c r="B39" s="4">
        <f>laps_times[[#This Row],[poř]]</f>
        <v>36</v>
      </c>
      <c r="C39" s="1">
        <f>laps_times[[#This Row],[s.č.]]</f>
        <v>15</v>
      </c>
      <c r="D39" s="1" t="str">
        <f>laps_times[[#This Row],[jméno]]</f>
        <v>Chalupa Petr</v>
      </c>
      <c r="E39" s="2">
        <f>laps_times[[#This Row],[roč]]</f>
        <v>1985</v>
      </c>
      <c r="F39" s="2" t="str">
        <f>laps_times[[#This Row],[kat]]</f>
        <v>M30</v>
      </c>
      <c r="G39" s="2">
        <f>laps_times[[#This Row],[poř_kat]]</f>
        <v>14</v>
      </c>
      <c r="H39" s="1" t="str">
        <f>IF(ISBLANK(laps_times[[#This Row],[klub]]),"-",laps_times[[#This Row],[klub]])</f>
        <v>MK Kladno</v>
      </c>
      <c r="I39" s="166">
        <f>laps_times[[#This Row],[celk. čas]]</f>
        <v>0.14697453703703703</v>
      </c>
      <c r="J39" s="28">
        <f>SUM(laps_times[[#This Row],[1]:[6]])</f>
        <v>1.2978009259259259E-2</v>
      </c>
      <c r="K39" s="29">
        <f>SUM(laps_times[[#This Row],[7]:[12]])</f>
        <v>1.2590277777777778E-2</v>
      </c>
      <c r="L39" s="29">
        <f>SUM(laps_times[[#This Row],[13]:[18]])</f>
        <v>1.278587962962963E-2</v>
      </c>
      <c r="M39" s="29">
        <f>SUM(laps_times[[#This Row],[19]:[24]])</f>
        <v>1.2836805555555556E-2</v>
      </c>
      <c r="N39" s="29">
        <f>SUM(laps_times[[#This Row],[25]:[30]])</f>
        <v>1.3115740740740742E-2</v>
      </c>
      <c r="O39" s="29">
        <f>SUM(laps_times[[#This Row],[31]:[36]])</f>
        <v>1.3715277777777778E-2</v>
      </c>
      <c r="P39" s="29">
        <f>SUM(laps_times[[#This Row],[37]:[42]])</f>
        <v>1.4035879629629629E-2</v>
      </c>
      <c r="Q39" s="29">
        <f>SUM(laps_times[[#This Row],[43]:[48]])</f>
        <v>1.4449074074074073E-2</v>
      </c>
      <c r="R39" s="29">
        <f>SUM(laps_times[[#This Row],[49]:[54]])</f>
        <v>1.4917824074074075E-2</v>
      </c>
      <c r="S39" s="29">
        <f>SUM(laps_times[[#This Row],[55]:[60]])</f>
        <v>1.5710648148148147E-2</v>
      </c>
      <c r="T39" s="30">
        <f>SUM(laps_times[[#This Row],[61]:[64]])</f>
        <v>9.8391203703703713E-3</v>
      </c>
      <c r="U39" s="44">
        <f>IF(km4_splits_ranks[[#This Row],[1 - 6]]="DNF","DNF",RANK(km4_splits_ranks[[#This Row],[1 - 6]],km4_splits_ranks[1 - 6],1))</f>
        <v>31</v>
      </c>
      <c r="V39" s="45">
        <f>IF(km4_splits_ranks[[#This Row],[7 - 12]]="DNF","DNF",RANK(km4_splits_ranks[[#This Row],[7 - 12]],km4_splits_ranks[7 - 12],1))</f>
        <v>35</v>
      </c>
      <c r="W39" s="45">
        <f>IF(km4_splits_ranks[[#This Row],[13 - 18]]="DNF","DNF",RANK(km4_splits_ranks[[#This Row],[13 - 18]],km4_splits_ranks[13 - 18],1))</f>
        <v>36</v>
      </c>
      <c r="X39" s="45">
        <f>IF(km4_splits_ranks[[#This Row],[19 - 24]]="DNF","DNF",RANK(km4_splits_ranks[[#This Row],[19 - 24]],km4_splits_ranks[19 - 24],1))</f>
        <v>36</v>
      </c>
      <c r="Y39" s="45">
        <f>IF(km4_splits_ranks[[#This Row],[25 - 30]]="DNF","DNF",RANK(km4_splits_ranks[[#This Row],[25 - 30]],km4_splits_ranks[25 - 30],1))</f>
        <v>37</v>
      </c>
      <c r="Z39" s="45">
        <f>IF(km4_splits_ranks[[#This Row],[31 - 36]]="DNF","DNF",RANK(km4_splits_ranks[[#This Row],[31 - 36]],km4_splits_ranks[31 - 36],1))</f>
        <v>42</v>
      </c>
      <c r="AA39" s="45">
        <f>IF(km4_splits_ranks[[#This Row],[37 - 42]]="DNF","DNF",RANK(km4_splits_ranks[[#This Row],[37 - 42]],km4_splits_ranks[37 - 42],1))</f>
        <v>40</v>
      </c>
      <c r="AB39" s="45">
        <f>IF(km4_splits_ranks[[#This Row],[43 - 48]]="DNF","DNF",RANK(km4_splits_ranks[[#This Row],[43 - 48]],km4_splits_ranks[43 - 48],1))</f>
        <v>40</v>
      </c>
      <c r="AC39" s="45">
        <f>IF(km4_splits_ranks[[#This Row],[49 - 54]]="DNF","DNF",RANK(km4_splits_ranks[[#This Row],[49 - 54]],km4_splits_ranks[49 - 54],1))</f>
        <v>37</v>
      </c>
      <c r="AD39" s="45">
        <f>IF(km4_splits_ranks[[#This Row],[55 - 60]]="DNF","DNF",RANK(km4_splits_ranks[[#This Row],[55 - 60]],km4_splits_ranks[55 - 60],1))</f>
        <v>39</v>
      </c>
      <c r="AE39" s="46">
        <f>IF(km4_splits_ranks[[#This Row],[61 - 64]]="DNF","DNF",RANK(km4_splits_ranks[[#This Row],[61 - 64]],km4_splits_ranks[61 - 64],1))</f>
        <v>36</v>
      </c>
      <c r="AF39" s="21">
        <f>km4_splits_ranks[[#This Row],[1 - 6]]</f>
        <v>1.2978009259259259E-2</v>
      </c>
      <c r="AG39" s="17">
        <f>IF(km4_splits_ranks[[#This Row],[7 - 12]]="DNF","DNF",km4_splits_ranks[[#This Row],[6 okr]]+km4_splits_ranks[[#This Row],[7 - 12]])</f>
        <v>2.5568287037037035E-2</v>
      </c>
      <c r="AH39" s="17">
        <f>IF(km4_splits_ranks[[#This Row],[13 - 18]]="DNF","DNF",km4_splits_ranks[[#This Row],[12 okr]]+km4_splits_ranks[[#This Row],[13 - 18]])</f>
        <v>3.8354166666666661E-2</v>
      </c>
      <c r="AI39" s="17">
        <f>IF(km4_splits_ranks[[#This Row],[19 - 24]]="DNF","DNF",km4_splits_ranks[[#This Row],[18 okr]]+km4_splits_ranks[[#This Row],[19 - 24]])</f>
        <v>5.1190972222222214E-2</v>
      </c>
      <c r="AJ39" s="17">
        <f>IF(km4_splits_ranks[[#This Row],[25 - 30]]="DNF","DNF",km4_splits_ranks[[#This Row],[24 okr]]+km4_splits_ranks[[#This Row],[25 - 30]])</f>
        <v>6.4306712962962961E-2</v>
      </c>
      <c r="AK39" s="17">
        <f>IF(km4_splits_ranks[[#This Row],[31 - 36]]="DNF","DNF",km4_splits_ranks[[#This Row],[30 okr]]+km4_splits_ranks[[#This Row],[31 - 36]])</f>
        <v>7.8021990740740732E-2</v>
      </c>
      <c r="AL39" s="17">
        <f>IF(km4_splits_ranks[[#This Row],[37 - 42]]="DNF","DNF",km4_splits_ranks[[#This Row],[36 okr]]+km4_splits_ranks[[#This Row],[37 - 42]])</f>
        <v>9.2057870370370359E-2</v>
      </c>
      <c r="AM39" s="17">
        <f>IF(km4_splits_ranks[[#This Row],[43 - 48]]="DNF","DNF",km4_splits_ranks[[#This Row],[42 okr]]+km4_splits_ranks[[#This Row],[43 - 48]])</f>
        <v>0.10650694444444443</v>
      </c>
      <c r="AN39" s="17">
        <f>IF(km4_splits_ranks[[#This Row],[49 - 54]]="DNF","DNF",km4_splits_ranks[[#This Row],[48 okr]]+km4_splits_ranks[[#This Row],[49 - 54]])</f>
        <v>0.12142476851851851</v>
      </c>
      <c r="AO39" s="17">
        <f>IF(km4_splits_ranks[[#This Row],[55 - 60]]="DNF","DNF",km4_splits_ranks[[#This Row],[54 okr]]+km4_splits_ranks[[#This Row],[55 - 60]])</f>
        <v>0.13713541666666665</v>
      </c>
      <c r="AP39" s="22">
        <f>IF(km4_splits_ranks[[#This Row],[61 - 64]]="DNF","DNF",km4_splits_ranks[[#This Row],[60 okr]]+km4_splits_ranks[[#This Row],[61 - 64]])</f>
        <v>0.14697453703703703</v>
      </c>
      <c r="AQ39" s="47">
        <f>IF(km4_splits_ranks[[#This Row],[6 okr]]="DNF","DNF",RANK(km4_splits_ranks[[#This Row],[6 okr]],km4_splits_ranks[6 okr],1))</f>
        <v>31</v>
      </c>
      <c r="AR39" s="48">
        <f>IF(km4_splits_ranks[[#This Row],[12 okr]]="DNF","DNF",RANK(km4_splits_ranks[[#This Row],[12 okr]],km4_splits_ranks[12 okr],1))</f>
        <v>32</v>
      </c>
      <c r="AS39" s="48">
        <f>IF(km4_splits_ranks[[#This Row],[18 okr]]="DNF","DNF",RANK(km4_splits_ranks[[#This Row],[18 okr]],km4_splits_ranks[18 okr],1))</f>
        <v>34</v>
      </c>
      <c r="AT39" s="48">
        <f>IF(km4_splits_ranks[[#This Row],[24 okr]]="DNF","DNF",RANK(km4_splits_ranks[[#This Row],[24 okr]],km4_splits_ranks[24 okr],1))</f>
        <v>34</v>
      </c>
      <c r="AU39" s="48">
        <f>IF(km4_splits_ranks[[#This Row],[30 okr]]="DNF","DNF",RANK(km4_splits_ranks[[#This Row],[30 okr]],km4_splits_ranks[30 okr],1))</f>
        <v>35</v>
      </c>
      <c r="AV39" s="48">
        <f>IF(km4_splits_ranks[[#This Row],[36 okr]]="DNF","DNF",RANK(km4_splits_ranks[[#This Row],[36 okr]],km4_splits_ranks[36 okr],1))</f>
        <v>37</v>
      </c>
      <c r="AW39" s="48">
        <f>IF(km4_splits_ranks[[#This Row],[42 okr]]="DNF","DNF",RANK(km4_splits_ranks[[#This Row],[42 okr]],km4_splits_ranks[42 okr],1))</f>
        <v>34</v>
      </c>
      <c r="AX39" s="48">
        <f>IF(km4_splits_ranks[[#This Row],[48 okr]]="DNF","DNF",RANK(km4_splits_ranks[[#This Row],[48 okr]],km4_splits_ranks[48 okr],1))</f>
        <v>33</v>
      </c>
      <c r="AY39" s="48">
        <f>IF(km4_splits_ranks[[#This Row],[54 okr]]="DNF","DNF",RANK(km4_splits_ranks[[#This Row],[54 okr]],km4_splits_ranks[54 okr],1))</f>
        <v>34</v>
      </c>
      <c r="AZ39" s="48">
        <f>IF(km4_splits_ranks[[#This Row],[60 okr]]="DNF","DNF",RANK(km4_splits_ranks[[#This Row],[60 okr]],km4_splits_ranks[60 okr],1))</f>
        <v>35</v>
      </c>
      <c r="BA39" s="48">
        <f>IF(km4_splits_ranks[[#This Row],[64 okr]]="DNF","DNF",RANK(km4_splits_ranks[[#This Row],[64 okr]],km4_splits_ranks[64 okr],1))</f>
        <v>36</v>
      </c>
    </row>
    <row r="40" spans="2:53" x14ac:dyDescent="0.2">
      <c r="B40" s="4">
        <f>laps_times[[#This Row],[poř]]</f>
        <v>37</v>
      </c>
      <c r="C40" s="1">
        <f>laps_times[[#This Row],[s.č.]]</f>
        <v>95</v>
      </c>
      <c r="D40" s="1" t="str">
        <f>laps_times[[#This Row],[jméno]]</f>
        <v>Pojsl Jan</v>
      </c>
      <c r="E40" s="2">
        <f>laps_times[[#This Row],[roč]]</f>
        <v>1972</v>
      </c>
      <c r="F40" s="2" t="str">
        <f>laps_times[[#This Row],[kat]]</f>
        <v>M40</v>
      </c>
      <c r="G40" s="2">
        <f>laps_times[[#This Row],[poř_kat]]</f>
        <v>14</v>
      </c>
      <c r="H40" s="1" t="str">
        <f>IF(ISBLANK(laps_times[[#This Row],[klub]]),"-",laps_times[[#This Row],[klub]])</f>
        <v>Intelis</v>
      </c>
      <c r="I40" s="166">
        <f>laps_times[[#This Row],[celk. čas]]</f>
        <v>0.14706828703703703</v>
      </c>
      <c r="J40" s="28">
        <f>SUM(laps_times[[#This Row],[1]:[6]])</f>
        <v>1.4248842592592592E-2</v>
      </c>
      <c r="K40" s="29">
        <f>SUM(laps_times[[#This Row],[7]:[12]])</f>
        <v>1.3512731481481481E-2</v>
      </c>
      <c r="L40" s="29">
        <f>SUM(laps_times[[#This Row],[13]:[18]])</f>
        <v>1.3560185185185187E-2</v>
      </c>
      <c r="M40" s="29">
        <f>SUM(laps_times[[#This Row],[19]:[24]])</f>
        <v>1.3631944444444443E-2</v>
      </c>
      <c r="N40" s="29">
        <f>SUM(laps_times[[#This Row],[25]:[30]])</f>
        <v>1.3821759259259261E-2</v>
      </c>
      <c r="O40" s="29">
        <f>SUM(laps_times[[#This Row],[31]:[36]])</f>
        <v>1.3721064814814816E-2</v>
      </c>
      <c r="P40" s="29">
        <f>SUM(laps_times[[#This Row],[37]:[42]])</f>
        <v>1.3765046296296296E-2</v>
      </c>
      <c r="Q40" s="29">
        <f>SUM(laps_times[[#This Row],[43]:[48]])</f>
        <v>1.3899305555555555E-2</v>
      </c>
      <c r="R40" s="29">
        <f>SUM(laps_times[[#This Row],[49]:[54]])</f>
        <v>1.3915509259259261E-2</v>
      </c>
      <c r="S40" s="29">
        <f>SUM(laps_times[[#This Row],[55]:[60]])</f>
        <v>1.3947916666666666E-2</v>
      </c>
      <c r="T40" s="30">
        <f>SUM(laps_times[[#This Row],[61]:[64]])</f>
        <v>9.0439814814814827E-3</v>
      </c>
      <c r="U40" s="44">
        <f>IF(km4_splits_ranks[[#This Row],[1 - 6]]="DNF","DNF",RANK(km4_splits_ranks[[#This Row],[1 - 6]],km4_splits_ranks[1 - 6],1))</f>
        <v>61</v>
      </c>
      <c r="V40" s="45">
        <f>IF(km4_splits_ranks[[#This Row],[7 - 12]]="DNF","DNF",RANK(km4_splits_ranks[[#This Row],[7 - 12]],km4_splits_ranks[7 - 12],1))</f>
        <v>51</v>
      </c>
      <c r="W40" s="45">
        <f>IF(km4_splits_ranks[[#This Row],[13 - 18]]="DNF","DNF",RANK(km4_splits_ranks[[#This Row],[13 - 18]],km4_splits_ranks[13 - 18],1))</f>
        <v>46</v>
      </c>
      <c r="X40" s="45">
        <f>IF(km4_splits_ranks[[#This Row],[19 - 24]]="DNF","DNF",RANK(km4_splits_ranks[[#This Row],[19 - 24]],km4_splits_ranks[19 - 24],1))</f>
        <v>46</v>
      </c>
      <c r="Y40" s="45">
        <f>IF(km4_splits_ranks[[#This Row],[25 - 30]]="DNF","DNF",RANK(km4_splits_ranks[[#This Row],[25 - 30]],km4_splits_ranks[25 - 30],1))</f>
        <v>48</v>
      </c>
      <c r="Z40" s="45">
        <f>IF(km4_splits_ranks[[#This Row],[31 - 36]]="DNF","DNF",RANK(km4_splits_ranks[[#This Row],[31 - 36]],km4_splits_ranks[31 - 36],1))</f>
        <v>43</v>
      </c>
      <c r="AA40" s="45">
        <f>IF(km4_splits_ranks[[#This Row],[37 - 42]]="DNF","DNF",RANK(km4_splits_ranks[[#This Row],[37 - 42]],km4_splits_ranks[37 - 42],1))</f>
        <v>35</v>
      </c>
      <c r="AB40" s="45">
        <f>IF(km4_splits_ranks[[#This Row],[43 - 48]]="DNF","DNF",RANK(km4_splits_ranks[[#This Row],[43 - 48]],km4_splits_ranks[43 - 48],1))</f>
        <v>34</v>
      </c>
      <c r="AC40" s="45">
        <f>IF(km4_splits_ranks[[#This Row],[49 - 54]]="DNF","DNF",RANK(km4_splits_ranks[[#This Row],[49 - 54]],km4_splits_ranks[49 - 54],1))</f>
        <v>29</v>
      </c>
      <c r="AD40" s="45">
        <f>IF(km4_splits_ranks[[#This Row],[55 - 60]]="DNF","DNF",RANK(km4_splits_ranks[[#This Row],[55 - 60]],km4_splits_ranks[55 - 60],1))</f>
        <v>23</v>
      </c>
      <c r="AE40" s="46">
        <f>IF(km4_splits_ranks[[#This Row],[61 - 64]]="DNF","DNF",RANK(km4_splits_ranks[[#This Row],[61 - 64]],km4_splits_ranks[61 - 64],1))</f>
        <v>21</v>
      </c>
      <c r="AF40" s="21">
        <f>km4_splits_ranks[[#This Row],[1 - 6]]</f>
        <v>1.4248842592592592E-2</v>
      </c>
      <c r="AG40" s="17">
        <f>IF(km4_splits_ranks[[#This Row],[7 - 12]]="DNF","DNF",km4_splits_ranks[[#This Row],[6 okr]]+km4_splits_ranks[[#This Row],[7 - 12]])</f>
        <v>2.7761574074074074E-2</v>
      </c>
      <c r="AH40" s="17">
        <f>IF(km4_splits_ranks[[#This Row],[13 - 18]]="DNF","DNF",km4_splits_ranks[[#This Row],[12 okr]]+km4_splits_ranks[[#This Row],[13 - 18]])</f>
        <v>4.1321759259259259E-2</v>
      </c>
      <c r="AI40" s="17">
        <f>IF(km4_splits_ranks[[#This Row],[19 - 24]]="DNF","DNF",km4_splits_ranks[[#This Row],[18 okr]]+km4_splits_ranks[[#This Row],[19 - 24]])</f>
        <v>5.4953703703703699E-2</v>
      </c>
      <c r="AJ40" s="17">
        <f>IF(km4_splits_ranks[[#This Row],[25 - 30]]="DNF","DNF",km4_splits_ranks[[#This Row],[24 okr]]+km4_splits_ranks[[#This Row],[25 - 30]])</f>
        <v>6.8775462962962955E-2</v>
      </c>
      <c r="AK40" s="17">
        <f>IF(km4_splits_ranks[[#This Row],[31 - 36]]="DNF","DNF",km4_splits_ranks[[#This Row],[30 okr]]+km4_splits_ranks[[#This Row],[31 - 36]])</f>
        <v>8.2496527777777773E-2</v>
      </c>
      <c r="AL40" s="17">
        <f>IF(km4_splits_ranks[[#This Row],[37 - 42]]="DNF","DNF",km4_splits_ranks[[#This Row],[36 okr]]+km4_splits_ranks[[#This Row],[37 - 42]])</f>
        <v>9.6261574074074069E-2</v>
      </c>
      <c r="AM40" s="17">
        <f>IF(km4_splits_ranks[[#This Row],[43 - 48]]="DNF","DNF",km4_splits_ranks[[#This Row],[42 okr]]+km4_splits_ranks[[#This Row],[43 - 48]])</f>
        <v>0.11016087962962963</v>
      </c>
      <c r="AN40" s="17">
        <f>IF(km4_splits_ranks[[#This Row],[49 - 54]]="DNF","DNF",km4_splits_ranks[[#This Row],[48 okr]]+km4_splits_ranks[[#This Row],[49 - 54]])</f>
        <v>0.12407638888888889</v>
      </c>
      <c r="AO40" s="17">
        <f>IF(km4_splits_ranks[[#This Row],[55 - 60]]="DNF","DNF",km4_splits_ranks[[#This Row],[54 okr]]+km4_splits_ranks[[#This Row],[55 - 60]])</f>
        <v>0.13802430555555556</v>
      </c>
      <c r="AP40" s="22">
        <f>IF(km4_splits_ranks[[#This Row],[61 - 64]]="DNF","DNF",km4_splits_ranks[[#This Row],[60 okr]]+km4_splits_ranks[[#This Row],[61 - 64]])</f>
        <v>0.14706828703703703</v>
      </c>
      <c r="AQ40" s="47">
        <f>IF(km4_splits_ranks[[#This Row],[6 okr]]="DNF","DNF",RANK(km4_splits_ranks[[#This Row],[6 okr]],km4_splits_ranks[6 okr],1))</f>
        <v>61</v>
      </c>
      <c r="AR40" s="48">
        <f>IF(km4_splits_ranks[[#This Row],[12 okr]]="DNF","DNF",RANK(km4_splits_ranks[[#This Row],[12 okr]],km4_splits_ranks[12 okr],1))</f>
        <v>55</v>
      </c>
      <c r="AS40" s="48">
        <f>IF(km4_splits_ranks[[#This Row],[18 okr]]="DNF","DNF",RANK(km4_splits_ranks[[#This Row],[18 okr]],km4_splits_ranks[18 okr],1))</f>
        <v>51</v>
      </c>
      <c r="AT40" s="48">
        <f>IF(km4_splits_ranks[[#This Row],[24 okr]]="DNF","DNF",RANK(km4_splits_ranks[[#This Row],[24 okr]],km4_splits_ranks[24 okr],1))</f>
        <v>48</v>
      </c>
      <c r="AU40" s="48">
        <f>IF(km4_splits_ranks[[#This Row],[30 okr]]="DNF","DNF",RANK(km4_splits_ranks[[#This Row],[30 okr]],km4_splits_ranks[30 okr],1))</f>
        <v>46</v>
      </c>
      <c r="AV40" s="48">
        <f>IF(km4_splits_ranks[[#This Row],[36 okr]]="DNF","DNF",RANK(km4_splits_ranks[[#This Row],[36 okr]],km4_splits_ranks[36 okr],1))</f>
        <v>46</v>
      </c>
      <c r="AW40" s="48">
        <f>IF(km4_splits_ranks[[#This Row],[42 okr]]="DNF","DNF",RANK(km4_splits_ranks[[#This Row],[42 okr]],km4_splits_ranks[42 okr],1))</f>
        <v>45</v>
      </c>
      <c r="AX40" s="48">
        <f>IF(km4_splits_ranks[[#This Row],[48 okr]]="DNF","DNF",RANK(km4_splits_ranks[[#This Row],[48 okr]],km4_splits_ranks[48 okr],1))</f>
        <v>42</v>
      </c>
      <c r="AY40" s="48">
        <f>IF(km4_splits_ranks[[#This Row],[54 okr]]="DNF","DNF",RANK(km4_splits_ranks[[#This Row],[54 okr]],km4_splits_ranks[54 okr],1))</f>
        <v>39</v>
      </c>
      <c r="AZ40" s="48">
        <f>IF(km4_splits_ranks[[#This Row],[60 okr]]="DNF","DNF",RANK(km4_splits_ranks[[#This Row],[60 okr]],km4_splits_ranks[60 okr],1))</f>
        <v>38</v>
      </c>
      <c r="BA40" s="48">
        <f>IF(km4_splits_ranks[[#This Row],[64 okr]]="DNF","DNF",RANK(km4_splits_ranks[[#This Row],[64 okr]],km4_splits_ranks[64 okr],1))</f>
        <v>37</v>
      </c>
    </row>
    <row r="41" spans="2:53" x14ac:dyDescent="0.2">
      <c r="B41" s="4">
        <f>laps_times[[#This Row],[poř]]</f>
        <v>38</v>
      </c>
      <c r="C41" s="1">
        <f>laps_times[[#This Row],[s.č.]]</f>
        <v>14</v>
      </c>
      <c r="D41" s="1" t="str">
        <f>laps_times[[#This Row],[jméno]]</f>
        <v>Černý Michal</v>
      </c>
      <c r="E41" s="2">
        <f>laps_times[[#This Row],[roč]]</f>
        <v>1978</v>
      </c>
      <c r="F41" s="2" t="str">
        <f>laps_times[[#This Row],[kat]]</f>
        <v>M30</v>
      </c>
      <c r="G41" s="2">
        <f>laps_times[[#This Row],[poř_kat]]</f>
        <v>15</v>
      </c>
      <c r="H41" s="1" t="str">
        <f>IF(ISBLANK(laps_times[[#This Row],[klub]]),"-",laps_times[[#This Row],[klub]])</f>
        <v>JBP</v>
      </c>
      <c r="I41" s="166">
        <f>laps_times[[#This Row],[celk. čas]]</f>
        <v>0.14768055555555556</v>
      </c>
      <c r="J41" s="28">
        <f>SUM(laps_times[[#This Row],[1]:[6]])</f>
        <v>1.2788194444444446E-2</v>
      </c>
      <c r="K41" s="29">
        <f>SUM(laps_times[[#This Row],[7]:[12]])</f>
        <v>1.2500000000000001E-2</v>
      </c>
      <c r="L41" s="29">
        <f>SUM(laps_times[[#This Row],[13]:[18]])</f>
        <v>1.2795138888888891E-2</v>
      </c>
      <c r="M41" s="29">
        <f>SUM(laps_times[[#This Row],[19]:[24]])</f>
        <v>1.2940972222222222E-2</v>
      </c>
      <c r="N41" s="29">
        <f>SUM(laps_times[[#This Row],[25]:[30]])</f>
        <v>1.3192129629629632E-2</v>
      </c>
      <c r="O41" s="29">
        <f>SUM(laps_times[[#This Row],[31]:[36]])</f>
        <v>1.3659722222222221E-2</v>
      </c>
      <c r="P41" s="29">
        <f>SUM(laps_times[[#This Row],[37]:[42]])</f>
        <v>1.4211805555555556E-2</v>
      </c>
      <c r="Q41" s="29">
        <f>SUM(laps_times[[#This Row],[43]:[48]])</f>
        <v>1.452662037037037E-2</v>
      </c>
      <c r="R41" s="29">
        <f>SUM(laps_times[[#This Row],[49]:[54]])</f>
        <v>1.5510416666666665E-2</v>
      </c>
      <c r="S41" s="29">
        <f>SUM(laps_times[[#This Row],[55]:[60]])</f>
        <v>1.5616898148148149E-2</v>
      </c>
      <c r="T41" s="30">
        <f>SUM(laps_times[[#This Row],[61]:[64]])</f>
        <v>9.9386574074074082E-3</v>
      </c>
      <c r="U41" s="44">
        <f>IF(km4_splits_ranks[[#This Row],[1 - 6]]="DNF","DNF",RANK(km4_splits_ranks[[#This Row],[1 - 6]],km4_splits_ranks[1 - 6],1))</f>
        <v>29</v>
      </c>
      <c r="V41" s="45">
        <f>IF(km4_splits_ranks[[#This Row],[7 - 12]]="DNF","DNF",RANK(km4_splits_ranks[[#This Row],[7 - 12]],km4_splits_ranks[7 - 12],1))</f>
        <v>33</v>
      </c>
      <c r="W41" s="45">
        <f>IF(km4_splits_ranks[[#This Row],[13 - 18]]="DNF","DNF",RANK(km4_splits_ranks[[#This Row],[13 - 18]],km4_splits_ranks[13 - 18],1))</f>
        <v>37</v>
      </c>
      <c r="X41" s="45">
        <f>IF(km4_splits_ranks[[#This Row],[19 - 24]]="DNF","DNF",RANK(km4_splits_ranks[[#This Row],[19 - 24]],km4_splits_ranks[19 - 24],1))</f>
        <v>37</v>
      </c>
      <c r="Y41" s="45">
        <f>IF(km4_splits_ranks[[#This Row],[25 - 30]]="DNF","DNF",RANK(km4_splits_ranks[[#This Row],[25 - 30]],km4_splits_ranks[25 - 30],1))</f>
        <v>38</v>
      </c>
      <c r="Z41" s="45">
        <f>IF(km4_splits_ranks[[#This Row],[31 - 36]]="DNF","DNF",RANK(km4_splits_ranks[[#This Row],[31 - 36]],km4_splits_ranks[31 - 36],1))</f>
        <v>39</v>
      </c>
      <c r="AA41" s="45">
        <f>IF(km4_splits_ranks[[#This Row],[37 - 42]]="DNF","DNF",RANK(km4_splits_ranks[[#This Row],[37 - 42]],km4_splits_ranks[37 - 42],1))</f>
        <v>42</v>
      </c>
      <c r="AB41" s="45">
        <f>IF(km4_splits_ranks[[#This Row],[43 - 48]]="DNF","DNF",RANK(km4_splits_ranks[[#This Row],[43 - 48]],km4_splits_ranks[43 - 48],1))</f>
        <v>42</v>
      </c>
      <c r="AC41" s="45">
        <f>IF(km4_splits_ranks[[#This Row],[49 - 54]]="DNF","DNF",RANK(km4_splits_ranks[[#This Row],[49 - 54]],km4_splits_ranks[49 - 54],1))</f>
        <v>44</v>
      </c>
      <c r="AD41" s="45">
        <f>IF(km4_splits_ranks[[#This Row],[55 - 60]]="DNF","DNF",RANK(km4_splits_ranks[[#This Row],[55 - 60]],km4_splits_ranks[55 - 60],1))</f>
        <v>36</v>
      </c>
      <c r="AE41" s="46">
        <f>IF(km4_splits_ranks[[#This Row],[61 - 64]]="DNF","DNF",RANK(km4_splits_ranks[[#This Row],[61 - 64]],km4_splits_ranks[61 - 64],1))</f>
        <v>40</v>
      </c>
      <c r="AF41" s="21">
        <f>km4_splits_ranks[[#This Row],[1 - 6]]</f>
        <v>1.2788194444444446E-2</v>
      </c>
      <c r="AG41" s="17">
        <f>IF(km4_splits_ranks[[#This Row],[7 - 12]]="DNF","DNF",km4_splits_ranks[[#This Row],[6 okr]]+km4_splits_ranks[[#This Row],[7 - 12]])</f>
        <v>2.5288194444444446E-2</v>
      </c>
      <c r="AH41" s="17">
        <f>IF(km4_splits_ranks[[#This Row],[13 - 18]]="DNF","DNF",km4_splits_ranks[[#This Row],[12 okr]]+km4_splits_ranks[[#This Row],[13 - 18]])</f>
        <v>3.8083333333333337E-2</v>
      </c>
      <c r="AI41" s="17">
        <f>IF(km4_splits_ranks[[#This Row],[19 - 24]]="DNF","DNF",km4_splits_ranks[[#This Row],[18 okr]]+km4_splits_ranks[[#This Row],[19 - 24]])</f>
        <v>5.1024305555555559E-2</v>
      </c>
      <c r="AJ41" s="17">
        <f>IF(km4_splits_ranks[[#This Row],[25 - 30]]="DNF","DNF",km4_splits_ranks[[#This Row],[24 okr]]+km4_splits_ranks[[#This Row],[25 - 30]])</f>
        <v>6.4216435185185189E-2</v>
      </c>
      <c r="AK41" s="17">
        <f>IF(km4_splits_ranks[[#This Row],[31 - 36]]="DNF","DNF",km4_splits_ranks[[#This Row],[30 okr]]+km4_splits_ranks[[#This Row],[31 - 36]])</f>
        <v>7.7876157407407415E-2</v>
      </c>
      <c r="AL41" s="17">
        <f>IF(km4_splits_ranks[[#This Row],[37 - 42]]="DNF","DNF",km4_splits_ranks[[#This Row],[36 okr]]+km4_splits_ranks[[#This Row],[37 - 42]])</f>
        <v>9.2087962962962969E-2</v>
      </c>
      <c r="AM41" s="17">
        <f>IF(km4_splits_ranks[[#This Row],[43 - 48]]="DNF","DNF",km4_splits_ranks[[#This Row],[42 okr]]+km4_splits_ranks[[#This Row],[43 - 48]])</f>
        <v>0.10661458333333335</v>
      </c>
      <c r="AN41" s="17">
        <f>IF(km4_splits_ranks[[#This Row],[49 - 54]]="DNF","DNF",km4_splits_ranks[[#This Row],[48 okr]]+km4_splits_ranks[[#This Row],[49 - 54]])</f>
        <v>0.12212500000000001</v>
      </c>
      <c r="AO41" s="17">
        <f>IF(km4_splits_ranks[[#This Row],[55 - 60]]="DNF","DNF",km4_splits_ranks[[#This Row],[54 okr]]+km4_splits_ranks[[#This Row],[55 - 60]])</f>
        <v>0.13774189814814816</v>
      </c>
      <c r="AP41" s="22">
        <f>IF(km4_splits_ranks[[#This Row],[61 - 64]]="DNF","DNF",km4_splits_ranks[[#This Row],[60 okr]]+km4_splits_ranks[[#This Row],[61 - 64]])</f>
        <v>0.14768055555555556</v>
      </c>
      <c r="AQ41" s="47">
        <f>IF(km4_splits_ranks[[#This Row],[6 okr]]="DNF","DNF",RANK(km4_splits_ranks[[#This Row],[6 okr]],km4_splits_ranks[6 okr],1))</f>
        <v>29</v>
      </c>
      <c r="AR41" s="48">
        <f>IF(km4_splits_ranks[[#This Row],[12 okr]]="DNF","DNF",RANK(km4_splits_ranks[[#This Row],[12 okr]],km4_splits_ranks[12 okr],1))</f>
        <v>29</v>
      </c>
      <c r="AS41" s="48">
        <f>IF(km4_splits_ranks[[#This Row],[18 okr]]="DNF","DNF",RANK(km4_splits_ranks[[#This Row],[18 okr]],km4_splits_ranks[18 okr],1))</f>
        <v>32</v>
      </c>
      <c r="AT41" s="48">
        <f>IF(km4_splits_ranks[[#This Row],[24 okr]]="DNF","DNF",RANK(km4_splits_ranks[[#This Row],[24 okr]],km4_splits_ranks[24 okr],1))</f>
        <v>33</v>
      </c>
      <c r="AU41" s="48">
        <f>IF(km4_splits_ranks[[#This Row],[30 okr]]="DNF","DNF",RANK(km4_splits_ranks[[#This Row],[30 okr]],km4_splits_ranks[30 okr],1))</f>
        <v>34</v>
      </c>
      <c r="AV41" s="48">
        <f>IF(km4_splits_ranks[[#This Row],[36 okr]]="DNF","DNF",RANK(km4_splits_ranks[[#This Row],[36 okr]],km4_splits_ranks[36 okr],1))</f>
        <v>36</v>
      </c>
      <c r="AW41" s="48">
        <f>IF(km4_splits_ranks[[#This Row],[42 okr]]="DNF","DNF",RANK(km4_splits_ranks[[#This Row],[42 okr]],km4_splits_ranks[42 okr],1))</f>
        <v>35</v>
      </c>
      <c r="AX41" s="48">
        <f>IF(km4_splits_ranks[[#This Row],[48 okr]]="DNF","DNF",RANK(km4_splits_ranks[[#This Row],[48 okr]],km4_splits_ranks[48 okr],1))</f>
        <v>34</v>
      </c>
      <c r="AY41" s="48">
        <f>IF(km4_splits_ranks[[#This Row],[54 okr]]="DNF","DNF",RANK(km4_splits_ranks[[#This Row],[54 okr]],km4_splits_ranks[54 okr],1))</f>
        <v>36</v>
      </c>
      <c r="AZ41" s="48">
        <f>IF(km4_splits_ranks[[#This Row],[60 okr]]="DNF","DNF",RANK(km4_splits_ranks[[#This Row],[60 okr]],km4_splits_ranks[60 okr],1))</f>
        <v>36</v>
      </c>
      <c r="BA41" s="48">
        <f>IF(km4_splits_ranks[[#This Row],[64 okr]]="DNF","DNF",RANK(km4_splits_ranks[[#This Row],[64 okr]],km4_splits_ranks[64 okr],1))</f>
        <v>38</v>
      </c>
    </row>
    <row r="42" spans="2:53" x14ac:dyDescent="0.2">
      <c r="B42" s="4">
        <f>laps_times[[#This Row],[poř]]</f>
        <v>39</v>
      </c>
      <c r="C42" s="1">
        <f>laps_times[[#This Row],[s.č.]]</f>
        <v>97</v>
      </c>
      <c r="D42" s="1" t="str">
        <f>laps_times[[#This Row],[jméno]]</f>
        <v>Prokop Matěj</v>
      </c>
      <c r="E42" s="2">
        <f>laps_times[[#This Row],[roč]]</f>
        <v>1986</v>
      </c>
      <c r="F42" s="2" t="str">
        <f>laps_times[[#This Row],[kat]]</f>
        <v>M30</v>
      </c>
      <c r="G42" s="2">
        <f>laps_times[[#This Row],[poř_kat]]</f>
        <v>16</v>
      </c>
      <c r="H42" s="1" t="str">
        <f>IF(ISBLANK(laps_times[[#This Row],[klub]]),"-",laps_times[[#This Row],[klub]])</f>
        <v>Clovek levyt</v>
      </c>
      <c r="I42" s="166">
        <f>laps_times[[#This Row],[celk. čas]]</f>
        <v>0.14843402777777778</v>
      </c>
      <c r="J42" s="28">
        <f>SUM(laps_times[[#This Row],[1]:[6]])</f>
        <v>1.3244212962962963E-2</v>
      </c>
      <c r="K42" s="29">
        <f>SUM(laps_times[[#This Row],[7]:[12]])</f>
        <v>1.246064814814815E-2</v>
      </c>
      <c r="L42" s="29">
        <f>SUM(laps_times[[#This Row],[13]:[18]])</f>
        <v>1.277662037037037E-2</v>
      </c>
      <c r="M42" s="29">
        <f>SUM(laps_times[[#This Row],[19]:[24]])</f>
        <v>1.3295138888888889E-2</v>
      </c>
      <c r="N42" s="29">
        <f>SUM(laps_times[[#This Row],[25]:[30]])</f>
        <v>1.299074074074074E-2</v>
      </c>
      <c r="O42" s="29">
        <f>SUM(laps_times[[#This Row],[31]:[36]])</f>
        <v>1.3461805555555557E-2</v>
      </c>
      <c r="P42" s="29">
        <f>SUM(laps_times[[#This Row],[37]:[42]])</f>
        <v>1.388888888888889E-2</v>
      </c>
      <c r="Q42" s="29">
        <f>SUM(laps_times[[#This Row],[43]:[48]])</f>
        <v>1.450925925925926E-2</v>
      </c>
      <c r="R42" s="29">
        <f>SUM(laps_times[[#This Row],[49]:[54]])</f>
        <v>1.5603009259259261E-2</v>
      </c>
      <c r="S42" s="29">
        <f>SUM(laps_times[[#This Row],[55]:[60]])</f>
        <v>1.5621527777777776E-2</v>
      </c>
      <c r="T42" s="30">
        <f>SUM(laps_times[[#This Row],[61]:[64]])</f>
        <v>1.0582175925925927E-2</v>
      </c>
      <c r="U42" s="44">
        <f>IF(km4_splits_ranks[[#This Row],[1 - 6]]="DNF","DNF",RANK(km4_splits_ranks[[#This Row],[1 - 6]],km4_splits_ranks[1 - 6],1))</f>
        <v>38</v>
      </c>
      <c r="V42" s="45">
        <f>IF(km4_splits_ranks[[#This Row],[7 - 12]]="DNF","DNF",RANK(km4_splits_ranks[[#This Row],[7 - 12]],km4_splits_ranks[7 - 12],1))</f>
        <v>32</v>
      </c>
      <c r="W42" s="45">
        <f>IF(km4_splits_ranks[[#This Row],[13 - 18]]="DNF","DNF",RANK(km4_splits_ranks[[#This Row],[13 - 18]],km4_splits_ranks[13 - 18],1))</f>
        <v>35</v>
      </c>
      <c r="X42" s="45">
        <f>IF(km4_splits_ranks[[#This Row],[19 - 24]]="DNF","DNF",RANK(km4_splits_ranks[[#This Row],[19 - 24]],km4_splits_ranks[19 - 24],1))</f>
        <v>40</v>
      </c>
      <c r="Y42" s="45">
        <f>IF(km4_splits_ranks[[#This Row],[25 - 30]]="DNF","DNF",RANK(km4_splits_ranks[[#This Row],[25 - 30]],km4_splits_ranks[25 - 30],1))</f>
        <v>35</v>
      </c>
      <c r="Z42" s="45">
        <f>IF(km4_splits_ranks[[#This Row],[31 - 36]]="DNF","DNF",RANK(km4_splits_ranks[[#This Row],[31 - 36]],km4_splits_ranks[31 - 36],1))</f>
        <v>36</v>
      </c>
      <c r="AA42" s="45">
        <f>IF(km4_splits_ranks[[#This Row],[37 - 42]]="DNF","DNF",RANK(km4_splits_ranks[[#This Row],[37 - 42]],km4_splits_ranks[37 - 42],1))</f>
        <v>38</v>
      </c>
      <c r="AB42" s="45">
        <f>IF(km4_splits_ranks[[#This Row],[43 - 48]]="DNF","DNF",RANK(km4_splits_ranks[[#This Row],[43 - 48]],km4_splits_ranks[43 - 48],1))</f>
        <v>41</v>
      </c>
      <c r="AC42" s="45">
        <f>IF(km4_splits_ranks[[#This Row],[49 - 54]]="DNF","DNF",RANK(km4_splits_ranks[[#This Row],[49 - 54]],km4_splits_ranks[49 - 54],1))</f>
        <v>45</v>
      </c>
      <c r="AD42" s="45">
        <f>IF(km4_splits_ranks[[#This Row],[55 - 60]]="DNF","DNF",RANK(km4_splits_ranks[[#This Row],[55 - 60]],km4_splits_ranks[55 - 60],1))</f>
        <v>37</v>
      </c>
      <c r="AE42" s="46">
        <f>IF(km4_splits_ranks[[#This Row],[61 - 64]]="DNF","DNF",RANK(km4_splits_ranks[[#This Row],[61 - 64]],km4_splits_ranks[61 - 64],1))</f>
        <v>50</v>
      </c>
      <c r="AF42" s="21">
        <f>km4_splits_ranks[[#This Row],[1 - 6]]</f>
        <v>1.3244212962962963E-2</v>
      </c>
      <c r="AG42" s="17">
        <f>IF(km4_splits_ranks[[#This Row],[7 - 12]]="DNF","DNF",km4_splits_ranks[[#This Row],[6 okr]]+km4_splits_ranks[[#This Row],[7 - 12]])</f>
        <v>2.5704861111111112E-2</v>
      </c>
      <c r="AH42" s="17">
        <f>IF(km4_splits_ranks[[#This Row],[13 - 18]]="DNF","DNF",km4_splits_ranks[[#This Row],[12 okr]]+km4_splits_ranks[[#This Row],[13 - 18]])</f>
        <v>3.8481481481481485E-2</v>
      </c>
      <c r="AI42" s="17">
        <f>IF(km4_splits_ranks[[#This Row],[19 - 24]]="DNF","DNF",km4_splits_ranks[[#This Row],[18 okr]]+km4_splits_ranks[[#This Row],[19 - 24]])</f>
        <v>5.1776620370370376E-2</v>
      </c>
      <c r="AJ42" s="17">
        <f>IF(km4_splits_ranks[[#This Row],[25 - 30]]="DNF","DNF",km4_splits_ranks[[#This Row],[24 okr]]+km4_splits_ranks[[#This Row],[25 - 30]])</f>
        <v>6.4767361111111116E-2</v>
      </c>
      <c r="AK42" s="17">
        <f>IF(km4_splits_ranks[[#This Row],[31 - 36]]="DNF","DNF",km4_splits_ranks[[#This Row],[30 okr]]+km4_splits_ranks[[#This Row],[31 - 36]])</f>
        <v>7.8229166666666669E-2</v>
      </c>
      <c r="AL42" s="17">
        <f>IF(km4_splits_ranks[[#This Row],[37 - 42]]="DNF","DNF",km4_splits_ranks[[#This Row],[36 okr]]+km4_splits_ranks[[#This Row],[37 - 42]])</f>
        <v>9.2118055555555564E-2</v>
      </c>
      <c r="AM42" s="17">
        <f>IF(km4_splits_ranks[[#This Row],[43 - 48]]="DNF","DNF",km4_splits_ranks[[#This Row],[42 okr]]+km4_splits_ranks[[#This Row],[43 - 48]])</f>
        <v>0.10662731481481483</v>
      </c>
      <c r="AN42" s="17">
        <f>IF(km4_splits_ranks[[#This Row],[49 - 54]]="DNF","DNF",km4_splits_ranks[[#This Row],[48 okr]]+km4_splits_ranks[[#This Row],[49 - 54]])</f>
        <v>0.12223032407407408</v>
      </c>
      <c r="AO42" s="17">
        <f>IF(km4_splits_ranks[[#This Row],[55 - 60]]="DNF","DNF",km4_splits_ranks[[#This Row],[54 okr]]+km4_splits_ranks[[#This Row],[55 - 60]])</f>
        <v>0.13785185185185186</v>
      </c>
      <c r="AP42" s="22">
        <f>IF(km4_splits_ranks[[#This Row],[61 - 64]]="DNF","DNF",km4_splits_ranks[[#This Row],[60 okr]]+km4_splits_ranks[[#This Row],[61 - 64]])</f>
        <v>0.14843402777777778</v>
      </c>
      <c r="AQ42" s="47">
        <f>IF(km4_splits_ranks[[#This Row],[6 okr]]="DNF","DNF",RANK(km4_splits_ranks[[#This Row],[6 okr]],km4_splits_ranks[6 okr],1))</f>
        <v>38</v>
      </c>
      <c r="AR42" s="48">
        <f>IF(km4_splits_ranks[[#This Row],[12 okr]]="DNF","DNF",RANK(km4_splits_ranks[[#This Row],[12 okr]],km4_splits_ranks[12 okr],1))</f>
        <v>34</v>
      </c>
      <c r="AS42" s="48">
        <f>IF(km4_splits_ranks[[#This Row],[18 okr]]="DNF","DNF",RANK(km4_splits_ranks[[#This Row],[18 okr]],km4_splits_ranks[18 okr],1))</f>
        <v>36</v>
      </c>
      <c r="AT42" s="48">
        <f>IF(km4_splits_ranks[[#This Row],[24 okr]]="DNF","DNF",RANK(km4_splits_ranks[[#This Row],[24 okr]],km4_splits_ranks[24 okr],1))</f>
        <v>36</v>
      </c>
      <c r="AU42" s="48">
        <f>IF(km4_splits_ranks[[#This Row],[30 okr]]="DNF","DNF",RANK(km4_splits_ranks[[#This Row],[30 okr]],km4_splits_ranks[30 okr],1))</f>
        <v>37</v>
      </c>
      <c r="AV42" s="48">
        <f>IF(km4_splits_ranks[[#This Row],[36 okr]]="DNF","DNF",RANK(km4_splits_ranks[[#This Row],[36 okr]],km4_splits_ranks[36 okr],1))</f>
        <v>38</v>
      </c>
      <c r="AW42" s="48">
        <f>IF(km4_splits_ranks[[#This Row],[42 okr]]="DNF","DNF",RANK(km4_splits_ranks[[#This Row],[42 okr]],km4_splits_ranks[42 okr],1))</f>
        <v>36</v>
      </c>
      <c r="AX42" s="48">
        <f>IF(km4_splits_ranks[[#This Row],[48 okr]]="DNF","DNF",RANK(km4_splits_ranks[[#This Row],[48 okr]],km4_splits_ranks[48 okr],1))</f>
        <v>35</v>
      </c>
      <c r="AY42" s="48">
        <f>IF(km4_splits_ranks[[#This Row],[54 okr]]="DNF","DNF",RANK(km4_splits_ranks[[#This Row],[54 okr]],km4_splits_ranks[54 okr],1))</f>
        <v>37</v>
      </c>
      <c r="AZ42" s="48">
        <f>IF(km4_splits_ranks[[#This Row],[60 okr]]="DNF","DNF",RANK(km4_splits_ranks[[#This Row],[60 okr]],km4_splits_ranks[60 okr],1))</f>
        <v>37</v>
      </c>
      <c r="BA42" s="48">
        <f>IF(km4_splits_ranks[[#This Row],[64 okr]]="DNF","DNF",RANK(km4_splits_ranks[[#This Row],[64 okr]],km4_splits_ranks[64 okr],1))</f>
        <v>39</v>
      </c>
    </row>
    <row r="43" spans="2:53" x14ac:dyDescent="0.2">
      <c r="B43" s="4">
        <f>laps_times[[#This Row],[poř]]</f>
        <v>40</v>
      </c>
      <c r="C43" s="1">
        <f>laps_times[[#This Row],[s.č.]]</f>
        <v>130</v>
      </c>
      <c r="D43" s="1" t="str">
        <f>laps_times[[#This Row],[jméno]]</f>
        <v>Tomášek Jan</v>
      </c>
      <c r="E43" s="2">
        <f>laps_times[[#This Row],[roč]]</f>
        <v>1976</v>
      </c>
      <c r="F43" s="2" t="str">
        <f>laps_times[[#This Row],[kat]]</f>
        <v>M40</v>
      </c>
      <c r="G43" s="2">
        <f>laps_times[[#This Row],[poř_kat]]</f>
        <v>15</v>
      </c>
      <c r="H43" s="1" t="str">
        <f>IF(ISBLANK(laps_times[[#This Row],[klub]]),"-",laps_times[[#This Row],[klub]])</f>
        <v>BK Čvacht</v>
      </c>
      <c r="I43" s="166">
        <f>laps_times[[#This Row],[celk. čas]]</f>
        <v>0.1506261574074074</v>
      </c>
      <c r="J43" s="28">
        <f>SUM(laps_times[[#This Row],[1]:[6]])</f>
        <v>1.4231481481481482E-2</v>
      </c>
      <c r="K43" s="29">
        <f>SUM(laps_times[[#This Row],[7]:[12]])</f>
        <v>1.4317129629629629E-2</v>
      </c>
      <c r="L43" s="29">
        <f>SUM(laps_times[[#This Row],[13]:[18]])</f>
        <v>1.3688657407407406E-2</v>
      </c>
      <c r="M43" s="29">
        <f>SUM(laps_times[[#This Row],[19]:[24]])</f>
        <v>1.4974537037037038E-2</v>
      </c>
      <c r="N43" s="29">
        <f>SUM(laps_times[[#This Row],[25]:[30]])</f>
        <v>1.3758101851851853E-2</v>
      </c>
      <c r="O43" s="29">
        <f>SUM(laps_times[[#This Row],[31]:[36]])</f>
        <v>1.3807870370370371E-2</v>
      </c>
      <c r="P43" s="29">
        <f>SUM(laps_times[[#This Row],[37]:[42]])</f>
        <v>1.3829861111111112E-2</v>
      </c>
      <c r="Q43" s="29">
        <f>SUM(laps_times[[#This Row],[43]:[48]])</f>
        <v>1.4326388888888889E-2</v>
      </c>
      <c r="R43" s="29">
        <f>SUM(laps_times[[#This Row],[49]:[54]])</f>
        <v>1.4063657407407408E-2</v>
      </c>
      <c r="S43" s="29">
        <f>SUM(laps_times[[#This Row],[55]:[60]])</f>
        <v>1.4193287037037036E-2</v>
      </c>
      <c r="T43" s="30">
        <f>SUM(laps_times[[#This Row],[61]:[64]])</f>
        <v>9.4351851851851853E-3</v>
      </c>
      <c r="U43" s="44">
        <f>IF(km4_splits_ranks[[#This Row],[1 - 6]]="DNF","DNF",RANK(km4_splits_ranks[[#This Row],[1 - 6]],km4_splits_ranks[1 - 6],1))</f>
        <v>59</v>
      </c>
      <c r="V43" s="45">
        <f>IF(km4_splits_ranks[[#This Row],[7 - 12]]="DNF","DNF",RANK(km4_splits_ranks[[#This Row],[7 - 12]],km4_splits_ranks[7 - 12],1))</f>
        <v>75</v>
      </c>
      <c r="W43" s="45">
        <f>IF(km4_splits_ranks[[#This Row],[13 - 18]]="DNF","DNF",RANK(km4_splits_ranks[[#This Row],[13 - 18]],km4_splits_ranks[13 - 18],1))</f>
        <v>50</v>
      </c>
      <c r="X43" s="45">
        <f>IF(km4_splits_ranks[[#This Row],[19 - 24]]="DNF","DNF",RANK(km4_splits_ranks[[#This Row],[19 - 24]],km4_splits_ranks[19 - 24],1))</f>
        <v>79</v>
      </c>
      <c r="Y43" s="45">
        <f>IF(km4_splits_ranks[[#This Row],[25 - 30]]="DNF","DNF",RANK(km4_splits_ranks[[#This Row],[25 - 30]],km4_splits_ranks[25 - 30],1))</f>
        <v>45</v>
      </c>
      <c r="Z43" s="45">
        <f>IF(km4_splits_ranks[[#This Row],[31 - 36]]="DNF","DNF",RANK(km4_splits_ranks[[#This Row],[31 - 36]],km4_splits_ranks[31 - 36],1))</f>
        <v>44</v>
      </c>
      <c r="AA43" s="45">
        <f>IF(km4_splits_ranks[[#This Row],[37 - 42]]="DNF","DNF",RANK(km4_splits_ranks[[#This Row],[37 - 42]],km4_splits_ranks[37 - 42],1))</f>
        <v>37</v>
      </c>
      <c r="AB43" s="45">
        <f>IF(km4_splits_ranks[[#This Row],[43 - 48]]="DNF","DNF",RANK(km4_splits_ranks[[#This Row],[43 - 48]],km4_splits_ranks[43 - 48],1))</f>
        <v>38</v>
      </c>
      <c r="AC43" s="45">
        <f>IF(km4_splits_ranks[[#This Row],[49 - 54]]="DNF","DNF",RANK(km4_splits_ranks[[#This Row],[49 - 54]],km4_splits_ranks[49 - 54],1))</f>
        <v>31</v>
      </c>
      <c r="AD43" s="45">
        <f>IF(km4_splits_ranks[[#This Row],[55 - 60]]="DNF","DNF",RANK(km4_splits_ranks[[#This Row],[55 - 60]],km4_splits_ranks[55 - 60],1))</f>
        <v>26</v>
      </c>
      <c r="AE43" s="46">
        <f>IF(km4_splits_ranks[[#This Row],[61 - 64]]="DNF","DNF",RANK(km4_splits_ranks[[#This Row],[61 - 64]],km4_splits_ranks[61 - 64],1))</f>
        <v>30</v>
      </c>
      <c r="AF43" s="21">
        <f>km4_splits_ranks[[#This Row],[1 - 6]]</f>
        <v>1.4231481481481482E-2</v>
      </c>
      <c r="AG43" s="17">
        <f>IF(km4_splits_ranks[[#This Row],[7 - 12]]="DNF","DNF",km4_splits_ranks[[#This Row],[6 okr]]+km4_splits_ranks[[#This Row],[7 - 12]])</f>
        <v>2.8548611111111111E-2</v>
      </c>
      <c r="AH43" s="17">
        <f>IF(km4_splits_ranks[[#This Row],[13 - 18]]="DNF","DNF",km4_splits_ranks[[#This Row],[12 okr]]+km4_splits_ranks[[#This Row],[13 - 18]])</f>
        <v>4.2237268518518514E-2</v>
      </c>
      <c r="AI43" s="17">
        <f>IF(km4_splits_ranks[[#This Row],[19 - 24]]="DNF","DNF",km4_splits_ranks[[#This Row],[18 okr]]+km4_splits_ranks[[#This Row],[19 - 24]])</f>
        <v>5.721180555555555E-2</v>
      </c>
      <c r="AJ43" s="17">
        <f>IF(km4_splits_ranks[[#This Row],[25 - 30]]="DNF","DNF",km4_splits_ranks[[#This Row],[24 okr]]+km4_splits_ranks[[#This Row],[25 - 30]])</f>
        <v>7.0969907407407398E-2</v>
      </c>
      <c r="AK43" s="17">
        <f>IF(km4_splits_ranks[[#This Row],[31 - 36]]="DNF","DNF",km4_splits_ranks[[#This Row],[30 okr]]+km4_splits_ranks[[#This Row],[31 - 36]])</f>
        <v>8.4777777777777771E-2</v>
      </c>
      <c r="AL43" s="17">
        <f>IF(km4_splits_ranks[[#This Row],[37 - 42]]="DNF","DNF",km4_splits_ranks[[#This Row],[36 okr]]+km4_splits_ranks[[#This Row],[37 - 42]])</f>
        <v>9.8607638888888877E-2</v>
      </c>
      <c r="AM43" s="17">
        <f>IF(km4_splits_ranks[[#This Row],[43 - 48]]="DNF","DNF",km4_splits_ranks[[#This Row],[42 okr]]+km4_splits_ranks[[#This Row],[43 - 48]])</f>
        <v>0.11293402777777777</v>
      </c>
      <c r="AN43" s="17">
        <f>IF(km4_splits_ranks[[#This Row],[49 - 54]]="DNF","DNF",km4_splits_ranks[[#This Row],[48 okr]]+km4_splits_ranks[[#This Row],[49 - 54]])</f>
        <v>0.12699768518518517</v>
      </c>
      <c r="AO43" s="17">
        <f>IF(km4_splits_ranks[[#This Row],[55 - 60]]="DNF","DNF",km4_splits_ranks[[#This Row],[54 okr]]+km4_splits_ranks[[#This Row],[55 - 60]])</f>
        <v>0.14119097222222221</v>
      </c>
      <c r="AP43" s="22">
        <f>IF(km4_splits_ranks[[#This Row],[61 - 64]]="DNF","DNF",km4_splits_ranks[[#This Row],[60 okr]]+km4_splits_ranks[[#This Row],[61 - 64]])</f>
        <v>0.1506261574074074</v>
      </c>
      <c r="AQ43" s="47">
        <f>IF(km4_splits_ranks[[#This Row],[6 okr]]="DNF","DNF",RANK(km4_splits_ranks[[#This Row],[6 okr]],km4_splits_ranks[6 okr],1))</f>
        <v>59</v>
      </c>
      <c r="AR43" s="48">
        <f>IF(km4_splits_ranks[[#This Row],[12 okr]]="DNF","DNF",RANK(km4_splits_ranks[[#This Row],[12 okr]],km4_splits_ranks[12 okr],1))</f>
        <v>68</v>
      </c>
      <c r="AS43" s="48">
        <f>IF(km4_splits_ranks[[#This Row],[18 okr]]="DNF","DNF",RANK(km4_splits_ranks[[#This Row],[18 okr]],km4_splits_ranks[18 okr],1))</f>
        <v>59</v>
      </c>
      <c r="AT43" s="48">
        <f>IF(km4_splits_ranks[[#This Row],[24 okr]]="DNF","DNF",RANK(km4_splits_ranks[[#This Row],[24 okr]],km4_splits_ranks[24 okr],1))</f>
        <v>64</v>
      </c>
      <c r="AU43" s="48">
        <f>IF(km4_splits_ranks[[#This Row],[30 okr]]="DNF","DNF",RANK(km4_splits_ranks[[#This Row],[30 okr]],km4_splits_ranks[30 okr],1))</f>
        <v>58</v>
      </c>
      <c r="AV43" s="48">
        <f>IF(km4_splits_ranks[[#This Row],[36 okr]]="DNF","DNF",RANK(km4_splits_ranks[[#This Row],[36 okr]],km4_splits_ranks[36 okr],1))</f>
        <v>52</v>
      </c>
      <c r="AW43" s="48">
        <f>IF(km4_splits_ranks[[#This Row],[42 okr]]="DNF","DNF",RANK(km4_splits_ranks[[#This Row],[42 okr]],km4_splits_ranks[42 okr],1))</f>
        <v>48</v>
      </c>
      <c r="AX43" s="48">
        <f>IF(km4_splits_ranks[[#This Row],[48 okr]]="DNF","DNF",RANK(km4_splits_ranks[[#This Row],[48 okr]],km4_splits_ranks[48 okr],1))</f>
        <v>48</v>
      </c>
      <c r="AY43" s="48">
        <f>IF(km4_splits_ranks[[#This Row],[54 okr]]="DNF","DNF",RANK(km4_splits_ranks[[#This Row],[54 okr]],km4_splits_ranks[54 okr],1))</f>
        <v>45</v>
      </c>
      <c r="AZ43" s="48">
        <f>IF(km4_splits_ranks[[#This Row],[60 okr]]="DNF","DNF",RANK(km4_splits_ranks[[#This Row],[60 okr]],km4_splits_ranks[60 okr],1))</f>
        <v>40</v>
      </c>
      <c r="BA43" s="48">
        <f>IF(km4_splits_ranks[[#This Row],[64 okr]]="DNF","DNF",RANK(km4_splits_ranks[[#This Row],[64 okr]],km4_splits_ranks[64 okr],1))</f>
        <v>40</v>
      </c>
    </row>
    <row r="44" spans="2:53" x14ac:dyDescent="0.2">
      <c r="B44" s="4">
        <f>laps_times[[#This Row],[poř]]</f>
        <v>41</v>
      </c>
      <c r="C44" s="1">
        <f>laps_times[[#This Row],[s.č.]]</f>
        <v>55</v>
      </c>
      <c r="D44" s="1" t="str">
        <f>laps_times[[#This Row],[jméno]]</f>
        <v>Kolář Martin</v>
      </c>
      <c r="E44" s="2">
        <f>laps_times[[#This Row],[roč]]</f>
        <v>1980</v>
      </c>
      <c r="F44" s="2" t="str">
        <f>laps_times[[#This Row],[kat]]</f>
        <v>M30</v>
      </c>
      <c r="G44" s="2">
        <f>laps_times[[#This Row],[poř_kat]]</f>
        <v>17</v>
      </c>
      <c r="H44" s="1" t="str">
        <f>IF(ISBLANK(laps_times[[#This Row],[klub]]),"-",laps_times[[#This Row],[klub]])</f>
        <v>Malida Optimum</v>
      </c>
      <c r="I44" s="166">
        <f>laps_times[[#This Row],[celk. čas]]</f>
        <v>0.15374305555555556</v>
      </c>
      <c r="J44" s="28">
        <f>SUM(laps_times[[#This Row],[1]:[6]])</f>
        <v>1.1467592592592592E-2</v>
      </c>
      <c r="K44" s="29">
        <f>SUM(laps_times[[#This Row],[7]:[12]])</f>
        <v>1.1193287037037036E-2</v>
      </c>
      <c r="L44" s="29">
        <f>SUM(laps_times[[#This Row],[13]:[18]])</f>
        <v>1.2114583333333335E-2</v>
      </c>
      <c r="M44" s="29">
        <f>SUM(laps_times[[#This Row],[19]:[24]])</f>
        <v>1.2388888888888889E-2</v>
      </c>
      <c r="N44" s="29">
        <f>SUM(laps_times[[#This Row],[25]:[30]])</f>
        <v>1.2851851851851852E-2</v>
      </c>
      <c r="O44" s="29">
        <f>SUM(laps_times[[#This Row],[31]:[36]])</f>
        <v>1.3491898148148149E-2</v>
      </c>
      <c r="P44" s="29">
        <f>SUM(laps_times[[#This Row],[37]:[42]])</f>
        <v>1.5599537037037035E-2</v>
      </c>
      <c r="Q44" s="29">
        <f>SUM(laps_times[[#This Row],[43]:[48]])</f>
        <v>1.8427083333333334E-2</v>
      </c>
      <c r="R44" s="29">
        <f>SUM(laps_times[[#This Row],[49]:[54]])</f>
        <v>1.7336805555555557E-2</v>
      </c>
      <c r="S44" s="29">
        <f>SUM(laps_times[[#This Row],[55]:[60]])</f>
        <v>1.7548611111111112E-2</v>
      </c>
      <c r="T44" s="30">
        <f>SUM(laps_times[[#This Row],[61]:[64]])</f>
        <v>1.1322916666666667E-2</v>
      </c>
      <c r="U44" s="44">
        <f>IF(km4_splits_ranks[[#This Row],[1 - 6]]="DNF","DNF",RANK(km4_splits_ranks[[#This Row],[1 - 6]],km4_splits_ranks[1 - 6],1))</f>
        <v>5</v>
      </c>
      <c r="V44" s="45">
        <f>IF(km4_splits_ranks[[#This Row],[7 - 12]]="DNF","DNF",RANK(km4_splits_ranks[[#This Row],[7 - 12]],km4_splits_ranks[7 - 12],1))</f>
        <v>11</v>
      </c>
      <c r="W44" s="45">
        <f>IF(km4_splits_ranks[[#This Row],[13 - 18]]="DNF","DNF",RANK(km4_splits_ranks[[#This Row],[13 - 18]],km4_splits_ranks[13 - 18],1))</f>
        <v>21</v>
      </c>
      <c r="X44" s="45">
        <f>IF(km4_splits_ranks[[#This Row],[19 - 24]]="DNF","DNF",RANK(km4_splits_ranks[[#This Row],[19 - 24]],km4_splits_ranks[19 - 24],1))</f>
        <v>27</v>
      </c>
      <c r="Y44" s="45">
        <f>IF(km4_splits_ranks[[#This Row],[25 - 30]]="DNF","DNF",RANK(km4_splits_ranks[[#This Row],[25 - 30]],km4_splits_ranks[25 - 30],1))</f>
        <v>33</v>
      </c>
      <c r="Z44" s="45">
        <f>IF(km4_splits_ranks[[#This Row],[31 - 36]]="DNF","DNF",RANK(km4_splits_ranks[[#This Row],[31 - 36]],km4_splits_ranks[31 - 36],1))</f>
        <v>37</v>
      </c>
      <c r="AA44" s="45">
        <f>IF(km4_splits_ranks[[#This Row],[37 - 42]]="DNF","DNF",RANK(km4_splits_ranks[[#This Row],[37 - 42]],km4_splits_ranks[37 - 42],1))</f>
        <v>61</v>
      </c>
      <c r="AB44" s="45">
        <f>IF(km4_splits_ranks[[#This Row],[43 - 48]]="DNF","DNF",RANK(km4_splits_ranks[[#This Row],[43 - 48]],km4_splits_ranks[43 - 48],1))</f>
        <v>89</v>
      </c>
      <c r="AC44" s="45">
        <f>IF(km4_splits_ranks[[#This Row],[49 - 54]]="DNF","DNF",RANK(km4_splits_ranks[[#This Row],[49 - 54]],km4_splits_ranks[49 - 54],1))</f>
        <v>64</v>
      </c>
      <c r="AD44" s="45">
        <f>IF(km4_splits_ranks[[#This Row],[55 - 60]]="DNF","DNF",RANK(km4_splits_ranks[[#This Row],[55 - 60]],km4_splits_ranks[55 - 60],1))</f>
        <v>64</v>
      </c>
      <c r="AE44" s="46">
        <f>IF(km4_splits_ranks[[#This Row],[61 - 64]]="DNF","DNF",RANK(km4_splits_ranks[[#This Row],[61 - 64]],km4_splits_ranks[61 - 64],1))</f>
        <v>63</v>
      </c>
      <c r="AF44" s="21">
        <f>km4_splits_ranks[[#This Row],[1 - 6]]</f>
        <v>1.1467592592592592E-2</v>
      </c>
      <c r="AG44" s="17">
        <f>IF(km4_splits_ranks[[#This Row],[7 - 12]]="DNF","DNF",km4_splits_ranks[[#This Row],[6 okr]]+km4_splits_ranks[[#This Row],[7 - 12]])</f>
        <v>2.2660879629629628E-2</v>
      </c>
      <c r="AH44" s="17">
        <f>IF(km4_splits_ranks[[#This Row],[13 - 18]]="DNF","DNF",km4_splits_ranks[[#This Row],[12 okr]]+km4_splits_ranks[[#This Row],[13 - 18]])</f>
        <v>3.4775462962962966E-2</v>
      </c>
      <c r="AI44" s="17">
        <f>IF(km4_splits_ranks[[#This Row],[19 - 24]]="DNF","DNF",km4_splits_ranks[[#This Row],[18 okr]]+km4_splits_ranks[[#This Row],[19 - 24]])</f>
        <v>4.7164351851851853E-2</v>
      </c>
      <c r="AJ44" s="17">
        <f>IF(km4_splits_ranks[[#This Row],[25 - 30]]="DNF","DNF",km4_splits_ranks[[#This Row],[24 okr]]+km4_splits_ranks[[#This Row],[25 - 30]])</f>
        <v>6.0016203703703704E-2</v>
      </c>
      <c r="AK44" s="17">
        <f>IF(km4_splits_ranks[[#This Row],[31 - 36]]="DNF","DNF",km4_splits_ranks[[#This Row],[30 okr]]+km4_splits_ranks[[#This Row],[31 - 36]])</f>
        <v>7.3508101851851859E-2</v>
      </c>
      <c r="AL44" s="17">
        <f>IF(km4_splits_ranks[[#This Row],[37 - 42]]="DNF","DNF",km4_splits_ranks[[#This Row],[36 okr]]+km4_splits_ranks[[#This Row],[37 - 42]])</f>
        <v>8.9107638888888896E-2</v>
      </c>
      <c r="AM44" s="17">
        <f>IF(km4_splits_ranks[[#This Row],[43 - 48]]="DNF","DNF",km4_splits_ranks[[#This Row],[42 okr]]+km4_splits_ranks[[#This Row],[43 - 48]])</f>
        <v>0.10753472222222223</v>
      </c>
      <c r="AN44" s="17">
        <f>IF(km4_splits_ranks[[#This Row],[49 - 54]]="DNF","DNF",km4_splits_ranks[[#This Row],[48 okr]]+km4_splits_ranks[[#This Row],[49 - 54]])</f>
        <v>0.12487152777777778</v>
      </c>
      <c r="AO44" s="17">
        <f>IF(km4_splits_ranks[[#This Row],[55 - 60]]="DNF","DNF",km4_splits_ranks[[#This Row],[54 okr]]+km4_splits_ranks[[#This Row],[55 - 60]])</f>
        <v>0.14242013888888888</v>
      </c>
      <c r="AP44" s="22">
        <f>IF(km4_splits_ranks[[#This Row],[61 - 64]]="DNF","DNF",km4_splits_ranks[[#This Row],[60 okr]]+km4_splits_ranks[[#This Row],[61 - 64]])</f>
        <v>0.15374305555555554</v>
      </c>
      <c r="AQ44" s="47">
        <f>IF(km4_splits_ranks[[#This Row],[6 okr]]="DNF","DNF",RANK(km4_splits_ranks[[#This Row],[6 okr]],km4_splits_ranks[6 okr],1))</f>
        <v>5</v>
      </c>
      <c r="AR44" s="48">
        <f>IF(km4_splits_ranks[[#This Row],[12 okr]]="DNF","DNF",RANK(km4_splits_ranks[[#This Row],[12 okr]],km4_splits_ranks[12 okr],1))</f>
        <v>9</v>
      </c>
      <c r="AS44" s="48">
        <f>IF(km4_splits_ranks[[#This Row],[18 okr]]="DNF","DNF",RANK(km4_splits_ranks[[#This Row],[18 okr]],km4_splits_ranks[18 okr],1))</f>
        <v>13</v>
      </c>
      <c r="AT44" s="48">
        <f>IF(km4_splits_ranks[[#This Row],[24 okr]]="DNF","DNF",RANK(km4_splits_ranks[[#This Row],[24 okr]],km4_splits_ranks[24 okr],1))</f>
        <v>17</v>
      </c>
      <c r="AU44" s="48">
        <f>IF(km4_splits_ranks[[#This Row],[30 okr]]="DNF","DNF",RANK(km4_splits_ranks[[#This Row],[30 okr]],km4_splits_ranks[30 okr],1))</f>
        <v>19</v>
      </c>
      <c r="AV44" s="48">
        <f>IF(km4_splits_ranks[[#This Row],[36 okr]]="DNF","DNF",RANK(km4_splits_ranks[[#This Row],[36 okr]],km4_splits_ranks[36 okr],1))</f>
        <v>20</v>
      </c>
      <c r="AW44" s="48">
        <f>IF(km4_splits_ranks[[#This Row],[42 okr]]="DNF","DNF",RANK(km4_splits_ranks[[#This Row],[42 okr]],km4_splits_ranks[42 okr],1))</f>
        <v>27</v>
      </c>
      <c r="AX44" s="48">
        <f>IF(km4_splits_ranks[[#This Row],[48 okr]]="DNF","DNF",RANK(km4_splits_ranks[[#This Row],[48 okr]],km4_splits_ranks[48 okr],1))</f>
        <v>37</v>
      </c>
      <c r="AY44" s="48">
        <f>IF(km4_splits_ranks[[#This Row],[54 okr]]="DNF","DNF",RANK(km4_splits_ranks[[#This Row],[54 okr]],km4_splits_ranks[54 okr],1))</f>
        <v>41</v>
      </c>
      <c r="AZ44" s="48">
        <f>IF(km4_splits_ranks[[#This Row],[60 okr]]="DNF","DNF",RANK(km4_splits_ranks[[#This Row],[60 okr]],km4_splits_ranks[60 okr],1))</f>
        <v>41</v>
      </c>
      <c r="BA44" s="48">
        <f>IF(km4_splits_ranks[[#This Row],[64 okr]]="DNF","DNF",RANK(km4_splits_ranks[[#This Row],[64 okr]],km4_splits_ranks[64 okr],1))</f>
        <v>41</v>
      </c>
    </row>
    <row r="45" spans="2:53" x14ac:dyDescent="0.2">
      <c r="B45" s="4">
        <f>laps_times[[#This Row],[poř]]</f>
        <v>42</v>
      </c>
      <c r="C45" s="1">
        <f>laps_times[[#This Row],[s.č.]]</f>
        <v>126</v>
      </c>
      <c r="D45" s="1" t="str">
        <f>laps_times[[#This Row],[jméno]]</f>
        <v>Tlustý Tomáš</v>
      </c>
      <c r="E45" s="2">
        <f>laps_times[[#This Row],[roč]]</f>
        <v>1984</v>
      </c>
      <c r="F45" s="2" t="str">
        <f>laps_times[[#This Row],[kat]]</f>
        <v>M30</v>
      </c>
      <c r="G45" s="2">
        <f>laps_times[[#This Row],[poř_kat]]</f>
        <v>18</v>
      </c>
      <c r="H45" s="1" t="str">
        <f>IF(ISBLANK(laps_times[[#This Row],[klub]]),"-",laps_times[[#This Row],[klub]])</f>
        <v>MK Kladno</v>
      </c>
      <c r="I45" s="166">
        <f>laps_times[[#This Row],[celk. čas]]</f>
        <v>0.15381481481481482</v>
      </c>
      <c r="J45" s="28">
        <f>SUM(laps_times[[#This Row],[1]:[6]])</f>
        <v>1.3125E-2</v>
      </c>
      <c r="K45" s="29">
        <f>SUM(laps_times[[#This Row],[7]:[12]])</f>
        <v>1.3101851851851852E-2</v>
      </c>
      <c r="L45" s="29">
        <f>SUM(laps_times[[#This Row],[13]:[18]])</f>
        <v>1.3399305555555557E-2</v>
      </c>
      <c r="M45" s="29">
        <f>SUM(laps_times[[#This Row],[19]:[24]])</f>
        <v>1.3396990740740741E-2</v>
      </c>
      <c r="N45" s="29">
        <f>SUM(laps_times[[#This Row],[25]:[30]])</f>
        <v>1.379513888888889E-2</v>
      </c>
      <c r="O45" s="29">
        <f>SUM(laps_times[[#This Row],[31]:[36]])</f>
        <v>1.3986111111111111E-2</v>
      </c>
      <c r="P45" s="29">
        <f>SUM(laps_times[[#This Row],[37]:[42]])</f>
        <v>1.4543981481481481E-2</v>
      </c>
      <c r="Q45" s="29">
        <f>SUM(laps_times[[#This Row],[43]:[48]])</f>
        <v>1.5703703703703702E-2</v>
      </c>
      <c r="R45" s="29">
        <f>SUM(laps_times[[#This Row],[49]:[54]])</f>
        <v>1.5925925925925927E-2</v>
      </c>
      <c r="S45" s="29">
        <f>SUM(laps_times[[#This Row],[55]:[60]])</f>
        <v>1.6666666666666666E-2</v>
      </c>
      <c r="T45" s="30">
        <f>SUM(laps_times[[#This Row],[61]:[64]])</f>
        <v>1.0170138888888888E-2</v>
      </c>
      <c r="U45" s="44">
        <f>IF(km4_splits_ranks[[#This Row],[1 - 6]]="DNF","DNF",RANK(km4_splits_ranks[[#This Row],[1 - 6]],km4_splits_ranks[1 - 6],1))</f>
        <v>34</v>
      </c>
      <c r="V45" s="45">
        <f>IF(km4_splits_ranks[[#This Row],[7 - 12]]="DNF","DNF",RANK(km4_splits_ranks[[#This Row],[7 - 12]],km4_splits_ranks[7 - 12],1))</f>
        <v>41</v>
      </c>
      <c r="W45" s="45">
        <f>IF(km4_splits_ranks[[#This Row],[13 - 18]]="DNF","DNF",RANK(km4_splits_ranks[[#This Row],[13 - 18]],km4_splits_ranks[13 - 18],1))</f>
        <v>43</v>
      </c>
      <c r="X45" s="45">
        <f>IF(km4_splits_ranks[[#This Row],[19 - 24]]="DNF","DNF",RANK(km4_splits_ranks[[#This Row],[19 - 24]],km4_splits_ranks[19 - 24],1))</f>
        <v>43</v>
      </c>
      <c r="Y45" s="45">
        <f>IF(km4_splits_ranks[[#This Row],[25 - 30]]="DNF","DNF",RANK(km4_splits_ranks[[#This Row],[25 - 30]],km4_splits_ranks[25 - 30],1))</f>
        <v>47</v>
      </c>
      <c r="Z45" s="45">
        <f>IF(km4_splits_ranks[[#This Row],[31 - 36]]="DNF","DNF",RANK(km4_splits_ranks[[#This Row],[31 - 36]],km4_splits_ranks[31 - 36],1))</f>
        <v>49</v>
      </c>
      <c r="AA45" s="45">
        <f>IF(km4_splits_ranks[[#This Row],[37 - 42]]="DNF","DNF",RANK(km4_splits_ranks[[#This Row],[37 - 42]],km4_splits_ranks[37 - 42],1))</f>
        <v>48</v>
      </c>
      <c r="AB45" s="45">
        <f>IF(km4_splits_ranks[[#This Row],[43 - 48]]="DNF","DNF",RANK(km4_splits_ranks[[#This Row],[43 - 48]],km4_splits_ranks[43 - 48],1))</f>
        <v>55</v>
      </c>
      <c r="AC45" s="45">
        <f>IF(km4_splits_ranks[[#This Row],[49 - 54]]="DNF","DNF",RANK(km4_splits_ranks[[#This Row],[49 - 54]],km4_splits_ranks[49 - 54],1))</f>
        <v>50</v>
      </c>
      <c r="AD45" s="45">
        <f>IF(km4_splits_ranks[[#This Row],[55 - 60]]="DNF","DNF",RANK(km4_splits_ranks[[#This Row],[55 - 60]],km4_splits_ranks[55 - 60],1))</f>
        <v>53</v>
      </c>
      <c r="AE45" s="46">
        <f>IF(km4_splits_ranks[[#This Row],[61 - 64]]="DNF","DNF",RANK(km4_splits_ranks[[#This Row],[61 - 64]],km4_splits_ranks[61 - 64],1))</f>
        <v>42</v>
      </c>
      <c r="AF45" s="21">
        <f>km4_splits_ranks[[#This Row],[1 - 6]]</f>
        <v>1.3125E-2</v>
      </c>
      <c r="AG45" s="17">
        <f>IF(km4_splits_ranks[[#This Row],[7 - 12]]="DNF","DNF",km4_splits_ranks[[#This Row],[6 okr]]+km4_splits_ranks[[#This Row],[7 - 12]])</f>
        <v>2.6226851851851852E-2</v>
      </c>
      <c r="AH45" s="17">
        <f>IF(km4_splits_ranks[[#This Row],[13 - 18]]="DNF","DNF",km4_splits_ranks[[#This Row],[12 okr]]+km4_splits_ranks[[#This Row],[13 - 18]])</f>
        <v>3.9626157407407409E-2</v>
      </c>
      <c r="AI45" s="17">
        <f>IF(km4_splits_ranks[[#This Row],[19 - 24]]="DNF","DNF",km4_splits_ranks[[#This Row],[18 okr]]+km4_splits_ranks[[#This Row],[19 - 24]])</f>
        <v>5.3023148148148153E-2</v>
      </c>
      <c r="AJ45" s="17">
        <f>IF(km4_splits_ranks[[#This Row],[25 - 30]]="DNF","DNF",km4_splits_ranks[[#This Row],[24 okr]]+km4_splits_ranks[[#This Row],[25 - 30]])</f>
        <v>6.6818287037037044E-2</v>
      </c>
      <c r="AK45" s="17">
        <f>IF(km4_splits_ranks[[#This Row],[31 - 36]]="DNF","DNF",km4_splits_ranks[[#This Row],[30 okr]]+km4_splits_ranks[[#This Row],[31 - 36]])</f>
        <v>8.080439814814816E-2</v>
      </c>
      <c r="AL45" s="17">
        <f>IF(km4_splits_ranks[[#This Row],[37 - 42]]="DNF","DNF",km4_splits_ranks[[#This Row],[36 okr]]+km4_splits_ranks[[#This Row],[37 - 42]])</f>
        <v>9.5348379629629637E-2</v>
      </c>
      <c r="AM45" s="17">
        <f>IF(km4_splits_ranks[[#This Row],[43 - 48]]="DNF","DNF",km4_splits_ranks[[#This Row],[42 okr]]+km4_splits_ranks[[#This Row],[43 - 48]])</f>
        <v>0.11105208333333334</v>
      </c>
      <c r="AN45" s="17">
        <f>IF(km4_splits_ranks[[#This Row],[49 - 54]]="DNF","DNF",km4_splits_ranks[[#This Row],[48 okr]]+km4_splits_ranks[[#This Row],[49 - 54]])</f>
        <v>0.12697800925925928</v>
      </c>
      <c r="AO45" s="17">
        <f>IF(km4_splits_ranks[[#This Row],[55 - 60]]="DNF","DNF",km4_splits_ranks[[#This Row],[54 okr]]+km4_splits_ranks[[#This Row],[55 - 60]])</f>
        <v>0.14364467592592595</v>
      </c>
      <c r="AP45" s="22">
        <f>IF(km4_splits_ranks[[#This Row],[61 - 64]]="DNF","DNF",km4_splits_ranks[[#This Row],[60 okr]]+km4_splits_ranks[[#This Row],[61 - 64]])</f>
        <v>0.15381481481481485</v>
      </c>
      <c r="AQ45" s="47">
        <f>IF(km4_splits_ranks[[#This Row],[6 okr]]="DNF","DNF",RANK(km4_splits_ranks[[#This Row],[6 okr]],km4_splits_ranks[6 okr],1))</f>
        <v>34</v>
      </c>
      <c r="AR45" s="48">
        <f>IF(km4_splits_ranks[[#This Row],[12 okr]]="DNF","DNF",RANK(km4_splits_ranks[[#This Row],[12 okr]],km4_splits_ranks[12 okr],1))</f>
        <v>38</v>
      </c>
      <c r="AS45" s="48">
        <f>IF(km4_splits_ranks[[#This Row],[18 okr]]="DNF","DNF",RANK(km4_splits_ranks[[#This Row],[18 okr]],km4_splits_ranks[18 okr],1))</f>
        <v>40</v>
      </c>
      <c r="AT45" s="48">
        <f>IF(km4_splits_ranks[[#This Row],[24 okr]]="DNF","DNF",RANK(km4_splits_ranks[[#This Row],[24 okr]],km4_splits_ranks[24 okr],1))</f>
        <v>41</v>
      </c>
      <c r="AU45" s="48">
        <f>IF(km4_splits_ranks[[#This Row],[30 okr]]="DNF","DNF",RANK(km4_splits_ranks[[#This Row],[30 okr]],km4_splits_ranks[30 okr],1))</f>
        <v>41</v>
      </c>
      <c r="AV45" s="48">
        <f>IF(km4_splits_ranks[[#This Row],[36 okr]]="DNF","DNF",RANK(km4_splits_ranks[[#This Row],[36 okr]],km4_splits_ranks[36 okr],1))</f>
        <v>43</v>
      </c>
      <c r="AW45" s="48">
        <f>IF(km4_splits_ranks[[#This Row],[42 okr]]="DNF","DNF",RANK(km4_splits_ranks[[#This Row],[42 okr]],km4_splits_ranks[42 okr],1))</f>
        <v>43</v>
      </c>
      <c r="AX45" s="48">
        <f>IF(km4_splits_ranks[[#This Row],[48 okr]]="DNF","DNF",RANK(km4_splits_ranks[[#This Row],[48 okr]],km4_splits_ranks[48 okr],1))</f>
        <v>45</v>
      </c>
      <c r="AY45" s="48">
        <f>IF(km4_splits_ranks[[#This Row],[54 okr]]="DNF","DNF",RANK(km4_splits_ranks[[#This Row],[54 okr]],km4_splits_ranks[54 okr],1))</f>
        <v>44</v>
      </c>
      <c r="AZ45" s="48">
        <f>IF(km4_splits_ranks[[#This Row],[60 okr]]="DNF","DNF",RANK(km4_splits_ranks[[#This Row],[60 okr]],km4_splits_ranks[60 okr],1))</f>
        <v>45</v>
      </c>
      <c r="BA45" s="48">
        <f>IF(km4_splits_ranks[[#This Row],[64 okr]]="DNF","DNF",RANK(km4_splits_ranks[[#This Row],[64 okr]],km4_splits_ranks[64 okr],1))</f>
        <v>42</v>
      </c>
    </row>
    <row r="46" spans="2:53" x14ac:dyDescent="0.2">
      <c r="B46" s="4">
        <f>laps_times[[#This Row],[poř]]</f>
        <v>43</v>
      </c>
      <c r="C46" s="1">
        <f>laps_times[[#This Row],[s.č.]]</f>
        <v>18</v>
      </c>
      <c r="D46" s="1" t="str">
        <f>laps_times[[#This Row],[jméno]]</f>
        <v>Círal František</v>
      </c>
      <c r="E46" s="2">
        <f>laps_times[[#This Row],[roč]]</f>
        <v>1971</v>
      </c>
      <c r="F46" s="2" t="str">
        <f>laps_times[[#This Row],[kat]]</f>
        <v>M40</v>
      </c>
      <c r="G46" s="2">
        <f>laps_times[[#This Row],[poř_kat]]</f>
        <v>16</v>
      </c>
      <c r="H46" s="1" t="str">
        <f>IF(ISBLANK(laps_times[[#This Row],[klub]]),"-",laps_times[[#This Row],[klub]])</f>
        <v>-</v>
      </c>
      <c r="I46" s="166">
        <f>laps_times[[#This Row],[celk. čas]]</f>
        <v>0.15465393518518519</v>
      </c>
      <c r="J46" s="28">
        <f>SUM(laps_times[[#This Row],[1]:[6]])</f>
        <v>1.3233796296296296E-2</v>
      </c>
      <c r="K46" s="29">
        <f>SUM(laps_times[[#This Row],[7]:[12]])</f>
        <v>1.3059027777777779E-2</v>
      </c>
      <c r="L46" s="29">
        <f>SUM(laps_times[[#This Row],[13]:[18]])</f>
        <v>1.3295138888888889E-2</v>
      </c>
      <c r="M46" s="29">
        <f>SUM(laps_times[[#This Row],[19]:[24]])</f>
        <v>1.3347222222222222E-2</v>
      </c>
      <c r="N46" s="29">
        <f>SUM(laps_times[[#This Row],[25]:[30]])</f>
        <v>1.369212962962963E-2</v>
      </c>
      <c r="O46" s="29">
        <f>SUM(laps_times[[#This Row],[31]:[36]])</f>
        <v>1.3877314814814815E-2</v>
      </c>
      <c r="P46" s="29">
        <f>SUM(laps_times[[#This Row],[37]:[42]])</f>
        <v>1.421412037037037E-2</v>
      </c>
      <c r="Q46" s="29">
        <f>SUM(laps_times[[#This Row],[43]:[48]])</f>
        <v>1.4831018518518518E-2</v>
      </c>
      <c r="R46" s="29">
        <f>SUM(laps_times[[#This Row],[49]:[54]])</f>
        <v>1.6035879629629629E-2</v>
      </c>
      <c r="S46" s="29">
        <f>SUM(laps_times[[#This Row],[55]:[60]])</f>
        <v>1.7344907407407406E-2</v>
      </c>
      <c r="T46" s="30">
        <f>SUM(laps_times[[#This Row],[61]:[64]])</f>
        <v>1.1723379629629629E-2</v>
      </c>
      <c r="U46" s="44">
        <f>IF(km4_splits_ranks[[#This Row],[1 - 6]]="DNF","DNF",RANK(km4_splits_ranks[[#This Row],[1 - 6]],km4_splits_ranks[1 - 6],1))</f>
        <v>37</v>
      </c>
      <c r="V46" s="45">
        <f>IF(km4_splits_ranks[[#This Row],[7 - 12]]="DNF","DNF",RANK(km4_splits_ranks[[#This Row],[7 - 12]],km4_splits_ranks[7 - 12],1))</f>
        <v>40</v>
      </c>
      <c r="W46" s="45">
        <f>IF(km4_splits_ranks[[#This Row],[13 - 18]]="DNF","DNF",RANK(km4_splits_ranks[[#This Row],[13 - 18]],km4_splits_ranks[13 - 18],1))</f>
        <v>40</v>
      </c>
      <c r="X46" s="45">
        <f>IF(km4_splits_ranks[[#This Row],[19 - 24]]="DNF","DNF",RANK(km4_splits_ranks[[#This Row],[19 - 24]],km4_splits_ranks[19 - 24],1))</f>
        <v>41</v>
      </c>
      <c r="Y46" s="45">
        <f>IF(km4_splits_ranks[[#This Row],[25 - 30]]="DNF","DNF",RANK(km4_splits_ranks[[#This Row],[25 - 30]],km4_splits_ranks[25 - 30],1))</f>
        <v>44</v>
      </c>
      <c r="Z46" s="45">
        <f>IF(km4_splits_ranks[[#This Row],[31 - 36]]="DNF","DNF",RANK(km4_splits_ranks[[#This Row],[31 - 36]],km4_splits_ranks[31 - 36],1))</f>
        <v>46</v>
      </c>
      <c r="AA46" s="45">
        <f>IF(km4_splits_ranks[[#This Row],[37 - 42]]="DNF","DNF",RANK(km4_splits_ranks[[#This Row],[37 - 42]],km4_splits_ranks[37 - 42],1))</f>
        <v>43</v>
      </c>
      <c r="AB46" s="45">
        <f>IF(km4_splits_ranks[[#This Row],[43 - 48]]="DNF","DNF",RANK(km4_splits_ranks[[#This Row],[43 - 48]],km4_splits_ranks[43 - 48],1))</f>
        <v>45</v>
      </c>
      <c r="AC46" s="45">
        <f>IF(km4_splits_ranks[[#This Row],[49 - 54]]="DNF","DNF",RANK(km4_splits_ranks[[#This Row],[49 - 54]],km4_splits_ranks[49 - 54],1))</f>
        <v>51</v>
      </c>
      <c r="AD46" s="45">
        <f>IF(km4_splits_ranks[[#This Row],[55 - 60]]="DNF","DNF",RANK(km4_splits_ranks[[#This Row],[55 - 60]],km4_splits_ranks[55 - 60],1))</f>
        <v>59</v>
      </c>
      <c r="AE46" s="46">
        <f>IF(km4_splits_ranks[[#This Row],[61 - 64]]="DNF","DNF",RANK(km4_splits_ranks[[#This Row],[61 - 64]],km4_splits_ranks[61 - 64],1))</f>
        <v>73</v>
      </c>
      <c r="AF46" s="21">
        <f>km4_splits_ranks[[#This Row],[1 - 6]]</f>
        <v>1.3233796296296296E-2</v>
      </c>
      <c r="AG46" s="17">
        <f>IF(km4_splits_ranks[[#This Row],[7 - 12]]="DNF","DNF",km4_splits_ranks[[#This Row],[6 okr]]+km4_splits_ranks[[#This Row],[7 - 12]])</f>
        <v>2.6292824074074073E-2</v>
      </c>
      <c r="AH46" s="17">
        <f>IF(km4_splits_ranks[[#This Row],[13 - 18]]="DNF","DNF",km4_splits_ranks[[#This Row],[12 okr]]+km4_splits_ranks[[#This Row],[13 - 18]])</f>
        <v>3.9587962962962964E-2</v>
      </c>
      <c r="AI46" s="17">
        <f>IF(km4_splits_ranks[[#This Row],[19 - 24]]="DNF","DNF",km4_splits_ranks[[#This Row],[18 okr]]+km4_splits_ranks[[#This Row],[19 - 24]])</f>
        <v>5.2935185185185182E-2</v>
      </c>
      <c r="AJ46" s="17">
        <f>IF(km4_splits_ranks[[#This Row],[25 - 30]]="DNF","DNF",km4_splits_ranks[[#This Row],[24 okr]]+km4_splits_ranks[[#This Row],[25 - 30]])</f>
        <v>6.662731481481482E-2</v>
      </c>
      <c r="AK46" s="17">
        <f>IF(km4_splits_ranks[[#This Row],[31 - 36]]="DNF","DNF",km4_splits_ranks[[#This Row],[30 okr]]+km4_splits_ranks[[#This Row],[31 - 36]])</f>
        <v>8.0504629629629634E-2</v>
      </c>
      <c r="AL46" s="17">
        <f>IF(km4_splits_ranks[[#This Row],[37 - 42]]="DNF","DNF",km4_splits_ranks[[#This Row],[36 okr]]+km4_splits_ranks[[#This Row],[37 - 42]])</f>
        <v>9.4718750000000004E-2</v>
      </c>
      <c r="AM46" s="17">
        <f>IF(km4_splits_ranks[[#This Row],[43 - 48]]="DNF","DNF",km4_splits_ranks[[#This Row],[42 okr]]+km4_splits_ranks[[#This Row],[43 - 48]])</f>
        <v>0.10954976851851853</v>
      </c>
      <c r="AN46" s="17">
        <f>IF(km4_splits_ranks[[#This Row],[49 - 54]]="DNF","DNF",km4_splits_ranks[[#This Row],[48 okr]]+km4_splits_ranks[[#This Row],[49 - 54]])</f>
        <v>0.12558564814814815</v>
      </c>
      <c r="AO46" s="17">
        <f>IF(km4_splits_ranks[[#This Row],[55 - 60]]="DNF","DNF",km4_splits_ranks[[#This Row],[54 okr]]+km4_splits_ranks[[#This Row],[55 - 60]])</f>
        <v>0.14293055555555556</v>
      </c>
      <c r="AP46" s="22">
        <f>IF(km4_splits_ranks[[#This Row],[61 - 64]]="DNF","DNF",km4_splits_ranks[[#This Row],[60 okr]]+km4_splits_ranks[[#This Row],[61 - 64]])</f>
        <v>0.15465393518518519</v>
      </c>
      <c r="AQ46" s="47">
        <f>IF(km4_splits_ranks[[#This Row],[6 okr]]="DNF","DNF",RANK(km4_splits_ranks[[#This Row],[6 okr]],km4_splits_ranks[6 okr],1))</f>
        <v>37</v>
      </c>
      <c r="AR46" s="48">
        <f>IF(km4_splits_ranks[[#This Row],[12 okr]]="DNF","DNF",RANK(km4_splits_ranks[[#This Row],[12 okr]],km4_splits_ranks[12 okr],1))</f>
        <v>40</v>
      </c>
      <c r="AS46" s="48">
        <f>IF(km4_splits_ranks[[#This Row],[18 okr]]="DNF","DNF",RANK(km4_splits_ranks[[#This Row],[18 okr]],km4_splits_ranks[18 okr],1))</f>
        <v>39</v>
      </c>
      <c r="AT46" s="48">
        <f>IF(km4_splits_ranks[[#This Row],[24 okr]]="DNF","DNF",RANK(km4_splits_ranks[[#This Row],[24 okr]],km4_splits_ranks[24 okr],1))</f>
        <v>40</v>
      </c>
      <c r="AU46" s="48">
        <f>IF(km4_splits_ranks[[#This Row],[30 okr]]="DNF","DNF",RANK(km4_splits_ranks[[#This Row],[30 okr]],km4_splits_ranks[30 okr],1))</f>
        <v>40</v>
      </c>
      <c r="AV46" s="48">
        <f>IF(km4_splits_ranks[[#This Row],[36 okr]]="DNF","DNF",RANK(km4_splits_ranks[[#This Row],[36 okr]],km4_splits_ranks[36 okr],1))</f>
        <v>41</v>
      </c>
      <c r="AW46" s="48">
        <f>IF(km4_splits_ranks[[#This Row],[42 okr]]="DNF","DNF",RANK(km4_splits_ranks[[#This Row],[42 okr]],km4_splits_ranks[42 okr],1))</f>
        <v>42</v>
      </c>
      <c r="AX46" s="48">
        <f>IF(km4_splits_ranks[[#This Row],[48 okr]]="DNF","DNF",RANK(km4_splits_ranks[[#This Row],[48 okr]],km4_splits_ranks[48 okr],1))</f>
        <v>40</v>
      </c>
      <c r="AY46" s="48">
        <f>IF(km4_splits_ranks[[#This Row],[54 okr]]="DNF","DNF",RANK(km4_splits_ranks[[#This Row],[54 okr]],km4_splits_ranks[54 okr],1))</f>
        <v>42</v>
      </c>
      <c r="AZ46" s="48">
        <f>IF(km4_splits_ranks[[#This Row],[60 okr]]="DNF","DNF",RANK(km4_splits_ranks[[#This Row],[60 okr]],km4_splits_ranks[60 okr],1))</f>
        <v>42</v>
      </c>
      <c r="BA46" s="48">
        <f>IF(km4_splits_ranks[[#This Row],[64 okr]]="DNF","DNF",RANK(km4_splits_ranks[[#This Row],[64 okr]],km4_splits_ranks[64 okr],1))</f>
        <v>43</v>
      </c>
    </row>
    <row r="47" spans="2:53" x14ac:dyDescent="0.2">
      <c r="B47" s="4">
        <f>laps_times[[#This Row],[poř]]</f>
        <v>44</v>
      </c>
      <c r="C47" s="1">
        <f>laps_times[[#This Row],[s.č.]]</f>
        <v>53</v>
      </c>
      <c r="D47" s="1" t="str">
        <f>laps_times[[#This Row],[jméno]]</f>
        <v>Kocourek Jan</v>
      </c>
      <c r="E47" s="2">
        <f>laps_times[[#This Row],[roč]]</f>
        <v>1966</v>
      </c>
      <c r="F47" s="2" t="str">
        <f>laps_times[[#This Row],[kat]]</f>
        <v>M50</v>
      </c>
      <c r="G47" s="2">
        <f>laps_times[[#This Row],[poř_kat]]</f>
        <v>6</v>
      </c>
      <c r="H47" s="1" t="str">
        <f>IF(ISBLANK(laps_times[[#This Row],[klub]]),"-",laps_times[[#This Row],[klub]])</f>
        <v>Sayerlack Prachatice</v>
      </c>
      <c r="I47" s="166">
        <f>laps_times[[#This Row],[celk. čas]]</f>
        <v>0.15471527777777777</v>
      </c>
      <c r="J47" s="28">
        <f>SUM(laps_times[[#This Row],[1]:[6]])</f>
        <v>1.3920138888888886E-2</v>
      </c>
      <c r="K47" s="29">
        <f>SUM(laps_times[[#This Row],[7]:[12]])</f>
        <v>1.3806712962962962E-2</v>
      </c>
      <c r="L47" s="29">
        <f>SUM(laps_times[[#This Row],[13]:[18]])</f>
        <v>1.4087962962962962E-2</v>
      </c>
      <c r="M47" s="29">
        <f>SUM(laps_times[[#This Row],[19]:[24]])</f>
        <v>1.4313657407407407E-2</v>
      </c>
      <c r="N47" s="29">
        <f>SUM(laps_times[[#This Row],[25]:[30]])</f>
        <v>1.4457175925925927E-2</v>
      </c>
      <c r="O47" s="29">
        <f>SUM(laps_times[[#This Row],[31]:[36]])</f>
        <v>1.4496527777777777E-2</v>
      </c>
      <c r="P47" s="29">
        <f>SUM(laps_times[[#This Row],[37]:[42]])</f>
        <v>1.4417824074074072E-2</v>
      </c>
      <c r="Q47" s="29">
        <f>SUM(laps_times[[#This Row],[43]:[48]])</f>
        <v>1.4116898148148148E-2</v>
      </c>
      <c r="R47" s="29">
        <f>SUM(laps_times[[#This Row],[49]:[54]])</f>
        <v>1.479861111111111E-2</v>
      </c>
      <c r="S47" s="29">
        <f>SUM(laps_times[[#This Row],[55]:[60]])</f>
        <v>1.5784722222222221E-2</v>
      </c>
      <c r="T47" s="30">
        <f>SUM(laps_times[[#This Row],[61]:[64]])</f>
        <v>1.0515046296296295E-2</v>
      </c>
      <c r="U47" s="44">
        <f>IF(km4_splits_ranks[[#This Row],[1 - 6]]="DNF","DNF",RANK(km4_splits_ranks[[#This Row],[1 - 6]],km4_splits_ranks[1 - 6],1))</f>
        <v>46</v>
      </c>
      <c r="V47" s="45">
        <f>IF(km4_splits_ranks[[#This Row],[7 - 12]]="DNF","DNF",RANK(km4_splits_ranks[[#This Row],[7 - 12]],km4_splits_ranks[7 - 12],1))</f>
        <v>57</v>
      </c>
      <c r="W47" s="45">
        <f>IF(km4_splits_ranks[[#This Row],[13 - 18]]="DNF","DNF",RANK(km4_splits_ranks[[#This Row],[13 - 18]],km4_splits_ranks[13 - 18],1))</f>
        <v>58</v>
      </c>
      <c r="X47" s="45">
        <f>IF(km4_splits_ranks[[#This Row],[19 - 24]]="DNF","DNF",RANK(km4_splits_ranks[[#This Row],[19 - 24]],km4_splits_ranks[19 - 24],1))</f>
        <v>65</v>
      </c>
      <c r="Y47" s="45">
        <f>IF(km4_splits_ranks[[#This Row],[25 - 30]]="DNF","DNF",RANK(km4_splits_ranks[[#This Row],[25 - 30]],km4_splits_ranks[25 - 30],1))</f>
        <v>58</v>
      </c>
      <c r="Z47" s="45">
        <f>IF(km4_splits_ranks[[#This Row],[31 - 36]]="DNF","DNF",RANK(km4_splits_ranks[[#This Row],[31 - 36]],km4_splits_ranks[31 - 36],1))</f>
        <v>53</v>
      </c>
      <c r="AA47" s="45">
        <f>IF(km4_splits_ranks[[#This Row],[37 - 42]]="DNF","DNF",RANK(km4_splits_ranks[[#This Row],[37 - 42]],km4_splits_ranks[37 - 42],1))</f>
        <v>46</v>
      </c>
      <c r="AB47" s="45">
        <f>IF(km4_splits_ranks[[#This Row],[43 - 48]]="DNF","DNF",RANK(km4_splits_ranks[[#This Row],[43 - 48]],km4_splits_ranks[43 - 48],1))</f>
        <v>36</v>
      </c>
      <c r="AC47" s="45">
        <f>IF(km4_splits_ranks[[#This Row],[49 - 54]]="DNF","DNF",RANK(km4_splits_ranks[[#This Row],[49 - 54]],km4_splits_ranks[49 - 54],1))</f>
        <v>34</v>
      </c>
      <c r="AD47" s="45">
        <f>IF(km4_splits_ranks[[#This Row],[55 - 60]]="DNF","DNF",RANK(km4_splits_ranks[[#This Row],[55 - 60]],km4_splits_ranks[55 - 60],1))</f>
        <v>41</v>
      </c>
      <c r="AE47" s="46">
        <f>IF(km4_splits_ranks[[#This Row],[61 - 64]]="DNF","DNF",RANK(km4_splits_ranks[[#This Row],[61 - 64]],km4_splits_ranks[61 - 64],1))</f>
        <v>49</v>
      </c>
      <c r="AF47" s="21">
        <f>km4_splits_ranks[[#This Row],[1 - 6]]</f>
        <v>1.3920138888888886E-2</v>
      </c>
      <c r="AG47" s="17">
        <f>IF(km4_splits_ranks[[#This Row],[7 - 12]]="DNF","DNF",km4_splits_ranks[[#This Row],[6 okr]]+km4_splits_ranks[[#This Row],[7 - 12]])</f>
        <v>2.772685185185185E-2</v>
      </c>
      <c r="AH47" s="17">
        <f>IF(km4_splits_ranks[[#This Row],[13 - 18]]="DNF","DNF",km4_splits_ranks[[#This Row],[12 okr]]+km4_splits_ranks[[#This Row],[13 - 18]])</f>
        <v>4.1814814814814812E-2</v>
      </c>
      <c r="AI47" s="17">
        <f>IF(km4_splits_ranks[[#This Row],[19 - 24]]="DNF","DNF",km4_splits_ranks[[#This Row],[18 okr]]+km4_splits_ranks[[#This Row],[19 - 24]])</f>
        <v>5.6128472222222218E-2</v>
      </c>
      <c r="AJ47" s="17">
        <f>IF(km4_splits_ranks[[#This Row],[25 - 30]]="DNF","DNF",km4_splits_ranks[[#This Row],[24 okr]]+km4_splits_ranks[[#This Row],[25 - 30]])</f>
        <v>7.0585648148148147E-2</v>
      </c>
      <c r="AK47" s="17">
        <f>IF(km4_splits_ranks[[#This Row],[31 - 36]]="DNF","DNF",km4_splits_ranks[[#This Row],[30 okr]]+km4_splits_ranks[[#This Row],[31 - 36]])</f>
        <v>8.5082175925925929E-2</v>
      </c>
      <c r="AL47" s="17">
        <f>IF(km4_splits_ranks[[#This Row],[37 - 42]]="DNF","DNF",km4_splits_ranks[[#This Row],[36 okr]]+km4_splits_ranks[[#This Row],[37 - 42]])</f>
        <v>9.9500000000000005E-2</v>
      </c>
      <c r="AM47" s="17">
        <f>IF(km4_splits_ranks[[#This Row],[43 - 48]]="DNF","DNF",km4_splits_ranks[[#This Row],[42 okr]]+km4_splits_ranks[[#This Row],[43 - 48]])</f>
        <v>0.11361689814814815</v>
      </c>
      <c r="AN47" s="17">
        <f>IF(km4_splits_ranks[[#This Row],[49 - 54]]="DNF","DNF",km4_splits_ranks[[#This Row],[48 okr]]+km4_splits_ranks[[#This Row],[49 - 54]])</f>
        <v>0.12841550925925926</v>
      </c>
      <c r="AO47" s="17">
        <f>IF(km4_splits_ranks[[#This Row],[55 - 60]]="DNF","DNF",km4_splits_ranks[[#This Row],[54 okr]]+km4_splits_ranks[[#This Row],[55 - 60]])</f>
        <v>0.14420023148148148</v>
      </c>
      <c r="AP47" s="22">
        <f>IF(km4_splits_ranks[[#This Row],[61 - 64]]="DNF","DNF",km4_splits_ranks[[#This Row],[60 okr]]+km4_splits_ranks[[#This Row],[61 - 64]])</f>
        <v>0.15471527777777777</v>
      </c>
      <c r="AQ47" s="47">
        <f>IF(km4_splits_ranks[[#This Row],[6 okr]]="DNF","DNF",RANK(km4_splits_ranks[[#This Row],[6 okr]],km4_splits_ranks[6 okr],1))</f>
        <v>46</v>
      </c>
      <c r="AR47" s="48">
        <f>IF(km4_splits_ranks[[#This Row],[12 okr]]="DNF","DNF",RANK(km4_splits_ranks[[#This Row],[12 okr]],km4_splits_ranks[12 okr],1))</f>
        <v>51</v>
      </c>
      <c r="AS47" s="48">
        <f>IF(km4_splits_ranks[[#This Row],[18 okr]]="DNF","DNF",RANK(km4_splits_ranks[[#This Row],[18 okr]],km4_splits_ranks[18 okr],1))</f>
        <v>57</v>
      </c>
      <c r="AT47" s="48">
        <f>IF(km4_splits_ranks[[#This Row],[24 okr]]="DNF","DNF",RANK(km4_splits_ranks[[#This Row],[24 okr]],km4_splits_ranks[24 okr],1))</f>
        <v>57</v>
      </c>
      <c r="AU47" s="48">
        <f>IF(km4_splits_ranks[[#This Row],[30 okr]]="DNF","DNF",RANK(km4_splits_ranks[[#This Row],[30 okr]],km4_splits_ranks[30 okr],1))</f>
        <v>56</v>
      </c>
      <c r="AV47" s="48">
        <f>IF(km4_splits_ranks[[#This Row],[36 okr]]="DNF","DNF",RANK(km4_splits_ranks[[#This Row],[36 okr]],km4_splits_ranks[36 okr],1))</f>
        <v>56</v>
      </c>
      <c r="AW47" s="48">
        <f>IF(km4_splits_ranks[[#This Row],[42 okr]]="DNF","DNF",RANK(km4_splits_ranks[[#This Row],[42 okr]],km4_splits_ranks[42 okr],1))</f>
        <v>52</v>
      </c>
      <c r="AX47" s="48">
        <f>IF(km4_splits_ranks[[#This Row],[48 okr]]="DNF","DNF",RANK(km4_splits_ranks[[#This Row],[48 okr]],km4_splits_ranks[48 okr],1))</f>
        <v>49</v>
      </c>
      <c r="AY47" s="48">
        <f>IF(km4_splits_ranks[[#This Row],[54 okr]]="DNF","DNF",RANK(km4_splits_ranks[[#This Row],[54 okr]],km4_splits_ranks[54 okr],1))</f>
        <v>47</v>
      </c>
      <c r="AZ47" s="48">
        <f>IF(km4_splits_ranks[[#This Row],[60 okr]]="DNF","DNF",RANK(km4_splits_ranks[[#This Row],[60 okr]],km4_splits_ranks[60 okr],1))</f>
        <v>46</v>
      </c>
      <c r="BA47" s="48">
        <f>IF(km4_splits_ranks[[#This Row],[64 okr]]="DNF","DNF",RANK(km4_splits_ranks[[#This Row],[64 okr]],km4_splits_ranks[64 okr],1))</f>
        <v>44</v>
      </c>
    </row>
    <row r="48" spans="2:53" x14ac:dyDescent="0.2">
      <c r="B48" s="4">
        <f>laps_times[[#This Row],[poř]]</f>
        <v>45</v>
      </c>
      <c r="C48" s="1">
        <f>laps_times[[#This Row],[s.č.]]</f>
        <v>83</v>
      </c>
      <c r="D48" s="1" t="str">
        <f>laps_times[[#This Row],[jméno]]</f>
        <v>Oubram Jan</v>
      </c>
      <c r="E48" s="2">
        <f>laps_times[[#This Row],[roč]]</f>
        <v>1978</v>
      </c>
      <c r="F48" s="2" t="str">
        <f>laps_times[[#This Row],[kat]]</f>
        <v>M30</v>
      </c>
      <c r="G48" s="2">
        <f>laps_times[[#This Row],[poř_kat]]</f>
        <v>19</v>
      </c>
      <c r="H48" s="1" t="str">
        <f>IF(ISBLANK(laps_times[[#This Row],[klub]]),"-",laps_times[[#This Row],[klub]])</f>
        <v>-</v>
      </c>
      <c r="I48" s="166">
        <f>laps_times[[#This Row],[celk. čas]]</f>
        <v>0.15494675925925927</v>
      </c>
      <c r="J48" s="28">
        <f>SUM(laps_times[[#This Row],[1]:[6]])</f>
        <v>1.4097222222222221E-2</v>
      </c>
      <c r="K48" s="29">
        <f>SUM(laps_times[[#This Row],[7]:[12]])</f>
        <v>1.3664351851851853E-2</v>
      </c>
      <c r="L48" s="29">
        <f>SUM(laps_times[[#This Row],[13]:[18]])</f>
        <v>1.3454861111111112E-2</v>
      </c>
      <c r="M48" s="29">
        <f>SUM(laps_times[[#This Row],[19]:[24]])</f>
        <v>1.3464120370370371E-2</v>
      </c>
      <c r="N48" s="29">
        <f>SUM(laps_times[[#This Row],[25]:[30]])</f>
        <v>1.3479166666666667E-2</v>
      </c>
      <c r="O48" s="29">
        <f>SUM(laps_times[[#This Row],[31]:[36]])</f>
        <v>1.3594907407407408E-2</v>
      </c>
      <c r="P48" s="29">
        <f>SUM(laps_times[[#This Row],[37]:[42]])</f>
        <v>1.4030092592592594E-2</v>
      </c>
      <c r="Q48" s="29">
        <f>SUM(laps_times[[#This Row],[43]:[48]])</f>
        <v>1.475925925925926E-2</v>
      </c>
      <c r="R48" s="29">
        <f>SUM(laps_times[[#This Row],[49]:[54]])</f>
        <v>1.5847222222222221E-2</v>
      </c>
      <c r="S48" s="29">
        <f>SUM(laps_times[[#This Row],[55]:[60]])</f>
        <v>1.6564814814814817E-2</v>
      </c>
      <c r="T48" s="30">
        <f>SUM(laps_times[[#This Row],[61]:[64]])</f>
        <v>1.1990740740740741E-2</v>
      </c>
      <c r="U48" s="44">
        <f>IF(km4_splits_ranks[[#This Row],[1 - 6]]="DNF","DNF",RANK(km4_splits_ranks[[#This Row],[1 - 6]],km4_splits_ranks[1 - 6],1))</f>
        <v>52</v>
      </c>
      <c r="V48" s="45">
        <f>IF(km4_splits_ranks[[#This Row],[7 - 12]]="DNF","DNF",RANK(km4_splits_ranks[[#This Row],[7 - 12]],km4_splits_ranks[7 - 12],1))</f>
        <v>52</v>
      </c>
      <c r="W48" s="45">
        <f>IF(km4_splits_ranks[[#This Row],[13 - 18]]="DNF","DNF",RANK(km4_splits_ranks[[#This Row],[13 - 18]],km4_splits_ranks[13 - 18],1))</f>
        <v>44</v>
      </c>
      <c r="X48" s="45">
        <f>IF(km4_splits_ranks[[#This Row],[19 - 24]]="DNF","DNF",RANK(km4_splits_ranks[[#This Row],[19 - 24]],km4_splits_ranks[19 - 24],1))</f>
        <v>45</v>
      </c>
      <c r="Y48" s="45">
        <f>IF(km4_splits_ranks[[#This Row],[25 - 30]]="DNF","DNF",RANK(km4_splits_ranks[[#This Row],[25 - 30]],km4_splits_ranks[25 - 30],1))</f>
        <v>42</v>
      </c>
      <c r="Z48" s="45">
        <f>IF(km4_splits_ranks[[#This Row],[31 - 36]]="DNF","DNF",RANK(km4_splits_ranks[[#This Row],[31 - 36]],km4_splits_ranks[31 - 36],1))</f>
        <v>38</v>
      </c>
      <c r="AA48" s="45">
        <f>IF(km4_splits_ranks[[#This Row],[37 - 42]]="DNF","DNF",RANK(km4_splits_ranks[[#This Row],[37 - 42]],km4_splits_ranks[37 - 42],1))</f>
        <v>39</v>
      </c>
      <c r="AB48" s="45">
        <f>IF(km4_splits_ranks[[#This Row],[43 - 48]]="DNF","DNF",RANK(km4_splits_ranks[[#This Row],[43 - 48]],km4_splits_ranks[43 - 48],1))</f>
        <v>44</v>
      </c>
      <c r="AC48" s="45">
        <f>IF(km4_splits_ranks[[#This Row],[49 - 54]]="DNF","DNF",RANK(km4_splits_ranks[[#This Row],[49 - 54]],km4_splits_ranks[49 - 54],1))</f>
        <v>49</v>
      </c>
      <c r="AD48" s="45">
        <f>IF(km4_splits_ranks[[#This Row],[55 - 60]]="DNF","DNF",RANK(km4_splits_ranks[[#This Row],[55 - 60]],km4_splits_ranks[55 - 60],1))</f>
        <v>51</v>
      </c>
      <c r="AE48" s="46">
        <f>IF(km4_splits_ranks[[#This Row],[61 - 64]]="DNF","DNF",RANK(km4_splits_ranks[[#This Row],[61 - 64]],km4_splits_ranks[61 - 64],1))</f>
        <v>79</v>
      </c>
      <c r="AF48" s="21">
        <f>km4_splits_ranks[[#This Row],[1 - 6]]</f>
        <v>1.4097222222222221E-2</v>
      </c>
      <c r="AG48" s="17">
        <f>IF(km4_splits_ranks[[#This Row],[7 - 12]]="DNF","DNF",km4_splits_ranks[[#This Row],[6 okr]]+km4_splits_ranks[[#This Row],[7 - 12]])</f>
        <v>2.7761574074074074E-2</v>
      </c>
      <c r="AH48" s="17">
        <f>IF(km4_splits_ranks[[#This Row],[13 - 18]]="DNF","DNF",km4_splits_ranks[[#This Row],[12 okr]]+km4_splits_ranks[[#This Row],[13 - 18]])</f>
        <v>4.1216435185185182E-2</v>
      </c>
      <c r="AI48" s="17">
        <f>IF(km4_splits_ranks[[#This Row],[19 - 24]]="DNF","DNF",km4_splits_ranks[[#This Row],[18 okr]]+km4_splits_ranks[[#This Row],[19 - 24]])</f>
        <v>5.4680555555555552E-2</v>
      </c>
      <c r="AJ48" s="17">
        <f>IF(km4_splits_ranks[[#This Row],[25 - 30]]="DNF","DNF",km4_splits_ranks[[#This Row],[24 okr]]+km4_splits_ranks[[#This Row],[25 - 30]])</f>
        <v>6.8159722222222219E-2</v>
      </c>
      <c r="AK48" s="17">
        <f>IF(km4_splits_ranks[[#This Row],[31 - 36]]="DNF","DNF",km4_splits_ranks[[#This Row],[30 okr]]+km4_splits_ranks[[#This Row],[31 - 36]])</f>
        <v>8.1754629629629622E-2</v>
      </c>
      <c r="AL48" s="17">
        <f>IF(km4_splits_ranks[[#This Row],[37 - 42]]="DNF","DNF",km4_splits_ranks[[#This Row],[36 okr]]+km4_splits_ranks[[#This Row],[37 - 42]])</f>
        <v>9.5784722222222216E-2</v>
      </c>
      <c r="AM48" s="17">
        <f>IF(km4_splits_ranks[[#This Row],[43 - 48]]="DNF","DNF",km4_splits_ranks[[#This Row],[42 okr]]+km4_splits_ranks[[#This Row],[43 - 48]])</f>
        <v>0.11054398148148148</v>
      </c>
      <c r="AN48" s="17">
        <f>IF(km4_splits_ranks[[#This Row],[49 - 54]]="DNF","DNF",km4_splits_ranks[[#This Row],[48 okr]]+km4_splits_ranks[[#This Row],[49 - 54]])</f>
        <v>0.12639120370370371</v>
      </c>
      <c r="AO48" s="17">
        <f>IF(km4_splits_ranks[[#This Row],[55 - 60]]="DNF","DNF",km4_splits_ranks[[#This Row],[54 okr]]+km4_splits_ranks[[#This Row],[55 - 60]])</f>
        <v>0.14295601851851852</v>
      </c>
      <c r="AP48" s="22">
        <f>IF(km4_splits_ranks[[#This Row],[61 - 64]]="DNF","DNF",km4_splits_ranks[[#This Row],[60 okr]]+km4_splits_ranks[[#This Row],[61 - 64]])</f>
        <v>0.15494675925925927</v>
      </c>
      <c r="AQ48" s="47">
        <f>IF(km4_splits_ranks[[#This Row],[6 okr]]="DNF","DNF",RANK(km4_splits_ranks[[#This Row],[6 okr]],km4_splits_ranks[6 okr],1))</f>
        <v>52</v>
      </c>
      <c r="AR48" s="48">
        <f>IF(km4_splits_ranks[[#This Row],[12 okr]]="DNF","DNF",RANK(km4_splits_ranks[[#This Row],[12 okr]],km4_splits_ranks[12 okr],1))</f>
        <v>55</v>
      </c>
      <c r="AS48" s="48">
        <f>IF(km4_splits_ranks[[#This Row],[18 okr]]="DNF","DNF",RANK(km4_splits_ranks[[#This Row],[18 okr]],km4_splits_ranks[18 okr],1))</f>
        <v>50</v>
      </c>
      <c r="AT48" s="48">
        <f>IF(km4_splits_ranks[[#This Row],[24 okr]]="DNF","DNF",RANK(km4_splits_ranks[[#This Row],[24 okr]],km4_splits_ranks[24 okr],1))</f>
        <v>45</v>
      </c>
      <c r="AU48" s="48">
        <f>IF(km4_splits_ranks[[#This Row],[30 okr]]="DNF","DNF",RANK(km4_splits_ranks[[#This Row],[30 okr]],km4_splits_ranks[30 okr],1))</f>
        <v>45</v>
      </c>
      <c r="AV48" s="48">
        <f>IF(km4_splits_ranks[[#This Row],[36 okr]]="DNF","DNF",RANK(km4_splits_ranks[[#This Row],[36 okr]],km4_splits_ranks[36 okr],1))</f>
        <v>45</v>
      </c>
      <c r="AW48" s="48">
        <f>IF(km4_splits_ranks[[#This Row],[42 okr]]="DNF","DNF",RANK(km4_splits_ranks[[#This Row],[42 okr]],km4_splits_ranks[42 okr],1))</f>
        <v>44</v>
      </c>
      <c r="AX48" s="48">
        <f>IF(km4_splits_ranks[[#This Row],[48 okr]]="DNF","DNF",RANK(km4_splits_ranks[[#This Row],[48 okr]],km4_splits_ranks[48 okr],1))</f>
        <v>44</v>
      </c>
      <c r="AY48" s="48">
        <f>IF(km4_splits_ranks[[#This Row],[54 okr]]="DNF","DNF",RANK(km4_splits_ranks[[#This Row],[54 okr]],km4_splits_ranks[54 okr],1))</f>
        <v>43</v>
      </c>
      <c r="AZ48" s="48">
        <f>IF(km4_splits_ranks[[#This Row],[60 okr]]="DNF","DNF",RANK(km4_splits_ranks[[#This Row],[60 okr]],km4_splits_ranks[60 okr],1))</f>
        <v>43</v>
      </c>
      <c r="BA48" s="48">
        <f>IF(km4_splits_ranks[[#This Row],[64 okr]]="DNF","DNF",RANK(km4_splits_ranks[[#This Row],[64 okr]],km4_splits_ranks[64 okr],1))</f>
        <v>45</v>
      </c>
    </row>
    <row r="49" spans="2:53" x14ac:dyDescent="0.2">
      <c r="B49" s="4">
        <f>laps_times[[#This Row],[poř]]</f>
        <v>46</v>
      </c>
      <c r="C49" s="1">
        <f>laps_times[[#This Row],[s.č.]]</f>
        <v>62</v>
      </c>
      <c r="D49" s="1" t="str">
        <f>laps_times[[#This Row],[jméno]]</f>
        <v>Kucko Miroslav</v>
      </c>
      <c r="E49" s="2">
        <f>laps_times[[#This Row],[roč]]</f>
        <v>1958</v>
      </c>
      <c r="F49" s="2" t="str">
        <f>laps_times[[#This Row],[kat]]</f>
        <v>M50</v>
      </c>
      <c r="G49" s="2">
        <f>laps_times[[#This Row],[poř_kat]]</f>
        <v>7</v>
      </c>
      <c r="H49" s="1" t="str">
        <f>IF(ISBLANK(laps_times[[#This Row],[klub]]),"-",laps_times[[#This Row],[klub]])</f>
        <v>Liberec</v>
      </c>
      <c r="I49" s="166">
        <f>laps_times[[#This Row],[celk. čas]]</f>
        <v>0.15535300925925927</v>
      </c>
      <c r="J49" s="28">
        <f>SUM(laps_times[[#This Row],[1]:[6]])</f>
        <v>1.3008101851851851E-2</v>
      </c>
      <c r="K49" s="29">
        <f>SUM(laps_times[[#This Row],[7]:[12]])</f>
        <v>1.2725694444444446E-2</v>
      </c>
      <c r="L49" s="29">
        <f>SUM(laps_times[[#This Row],[13]:[18]])</f>
        <v>1.2901620370370371E-2</v>
      </c>
      <c r="M49" s="29">
        <f>SUM(laps_times[[#This Row],[19]:[24]])</f>
        <v>1.3274305555555557E-2</v>
      </c>
      <c r="N49" s="29">
        <f>SUM(laps_times[[#This Row],[25]:[30]])</f>
        <v>1.3482638888888889E-2</v>
      </c>
      <c r="O49" s="29">
        <f>SUM(laps_times[[#This Row],[31]:[36]])</f>
        <v>1.3877314814814813E-2</v>
      </c>
      <c r="P49" s="29">
        <f>SUM(laps_times[[#This Row],[37]:[42]])</f>
        <v>1.4399305555555554E-2</v>
      </c>
      <c r="Q49" s="29">
        <f>SUM(laps_times[[#This Row],[43]:[48]])</f>
        <v>1.791898148148148E-2</v>
      </c>
      <c r="R49" s="29">
        <f>SUM(laps_times[[#This Row],[49]:[54]])</f>
        <v>1.8888888888888889E-2</v>
      </c>
      <c r="S49" s="29">
        <f>SUM(laps_times[[#This Row],[55]:[60]])</f>
        <v>1.4945601851851852E-2</v>
      </c>
      <c r="T49" s="30">
        <f>SUM(laps_times[[#This Row],[61]:[64]])</f>
        <v>9.9305555555555553E-3</v>
      </c>
      <c r="U49" s="44">
        <f>IF(km4_splits_ranks[[#This Row],[1 - 6]]="DNF","DNF",RANK(km4_splits_ranks[[#This Row],[1 - 6]],km4_splits_ranks[1 - 6],1))</f>
        <v>32</v>
      </c>
      <c r="V49" s="45">
        <f>IF(km4_splits_ranks[[#This Row],[7 - 12]]="DNF","DNF",RANK(km4_splits_ranks[[#This Row],[7 - 12]],km4_splits_ranks[7 - 12],1))</f>
        <v>37</v>
      </c>
      <c r="W49" s="45">
        <f>IF(km4_splits_ranks[[#This Row],[13 - 18]]="DNF","DNF",RANK(km4_splits_ranks[[#This Row],[13 - 18]],km4_splits_ranks[13 - 18],1))</f>
        <v>39</v>
      </c>
      <c r="X49" s="45">
        <f>IF(km4_splits_ranks[[#This Row],[19 - 24]]="DNF","DNF",RANK(km4_splits_ranks[[#This Row],[19 - 24]],km4_splits_ranks[19 - 24],1))</f>
        <v>39</v>
      </c>
      <c r="Y49" s="45">
        <f>IF(km4_splits_ranks[[#This Row],[25 - 30]]="DNF","DNF",RANK(km4_splits_ranks[[#This Row],[25 - 30]],km4_splits_ranks[25 - 30],1))</f>
        <v>43</v>
      </c>
      <c r="Z49" s="45">
        <f>IF(km4_splits_ranks[[#This Row],[31 - 36]]="DNF","DNF",RANK(km4_splits_ranks[[#This Row],[31 - 36]],km4_splits_ranks[31 - 36],1))</f>
        <v>45</v>
      </c>
      <c r="AA49" s="45">
        <f>IF(km4_splits_ranks[[#This Row],[37 - 42]]="DNF","DNF",RANK(km4_splits_ranks[[#This Row],[37 - 42]],km4_splits_ranks[37 - 42],1))</f>
        <v>45</v>
      </c>
      <c r="AB49" s="45">
        <f>IF(km4_splits_ranks[[#This Row],[43 - 48]]="DNF","DNF",RANK(km4_splits_ranks[[#This Row],[43 - 48]],km4_splits_ranks[43 - 48],1))</f>
        <v>83</v>
      </c>
      <c r="AC49" s="45">
        <f>IF(km4_splits_ranks[[#This Row],[49 - 54]]="DNF","DNF",RANK(km4_splits_ranks[[#This Row],[49 - 54]],km4_splits_ranks[49 - 54],1))</f>
        <v>86</v>
      </c>
      <c r="AD49" s="45">
        <f>IF(km4_splits_ranks[[#This Row],[55 - 60]]="DNF","DNF",RANK(km4_splits_ranks[[#This Row],[55 - 60]],km4_splits_ranks[55 - 60],1))</f>
        <v>33</v>
      </c>
      <c r="AE49" s="46">
        <f>IF(km4_splits_ranks[[#This Row],[61 - 64]]="DNF","DNF",RANK(km4_splits_ranks[[#This Row],[61 - 64]],km4_splits_ranks[61 - 64],1))</f>
        <v>39</v>
      </c>
      <c r="AF49" s="21">
        <f>km4_splits_ranks[[#This Row],[1 - 6]]</f>
        <v>1.3008101851851851E-2</v>
      </c>
      <c r="AG49" s="17">
        <f>IF(km4_splits_ranks[[#This Row],[7 - 12]]="DNF","DNF",km4_splits_ranks[[#This Row],[6 okr]]+km4_splits_ranks[[#This Row],[7 - 12]])</f>
        <v>2.5733796296296296E-2</v>
      </c>
      <c r="AH49" s="17">
        <f>IF(km4_splits_ranks[[#This Row],[13 - 18]]="DNF","DNF",km4_splits_ranks[[#This Row],[12 okr]]+km4_splits_ranks[[#This Row],[13 - 18]])</f>
        <v>3.8635416666666665E-2</v>
      </c>
      <c r="AI49" s="17">
        <f>IF(km4_splits_ranks[[#This Row],[19 - 24]]="DNF","DNF",km4_splits_ranks[[#This Row],[18 okr]]+km4_splits_ranks[[#This Row],[19 - 24]])</f>
        <v>5.1909722222222218E-2</v>
      </c>
      <c r="AJ49" s="17">
        <f>IF(km4_splits_ranks[[#This Row],[25 - 30]]="DNF","DNF",km4_splits_ranks[[#This Row],[24 okr]]+km4_splits_ranks[[#This Row],[25 - 30]])</f>
        <v>6.5392361111111103E-2</v>
      </c>
      <c r="AK49" s="17">
        <f>IF(km4_splits_ranks[[#This Row],[31 - 36]]="DNF","DNF",km4_splits_ranks[[#This Row],[30 okr]]+km4_splits_ranks[[#This Row],[31 - 36]])</f>
        <v>7.9269675925925917E-2</v>
      </c>
      <c r="AL49" s="17">
        <f>IF(km4_splits_ranks[[#This Row],[37 - 42]]="DNF","DNF",km4_splits_ranks[[#This Row],[36 okr]]+km4_splits_ranks[[#This Row],[37 - 42]])</f>
        <v>9.3668981481481478E-2</v>
      </c>
      <c r="AM49" s="17">
        <f>IF(km4_splits_ranks[[#This Row],[43 - 48]]="DNF","DNF",km4_splits_ranks[[#This Row],[42 okr]]+km4_splits_ranks[[#This Row],[43 - 48]])</f>
        <v>0.11158796296296296</v>
      </c>
      <c r="AN49" s="17">
        <f>IF(km4_splits_ranks[[#This Row],[49 - 54]]="DNF","DNF",km4_splits_ranks[[#This Row],[48 okr]]+km4_splits_ranks[[#This Row],[49 - 54]])</f>
        <v>0.13047685185185184</v>
      </c>
      <c r="AO49" s="17">
        <f>IF(km4_splits_ranks[[#This Row],[55 - 60]]="DNF","DNF",km4_splits_ranks[[#This Row],[54 okr]]+km4_splits_ranks[[#This Row],[55 - 60]])</f>
        <v>0.14542245370370369</v>
      </c>
      <c r="AP49" s="22">
        <f>IF(km4_splits_ranks[[#This Row],[61 - 64]]="DNF","DNF",km4_splits_ranks[[#This Row],[60 okr]]+km4_splits_ranks[[#This Row],[61 - 64]])</f>
        <v>0.15535300925925924</v>
      </c>
      <c r="AQ49" s="47">
        <f>IF(km4_splits_ranks[[#This Row],[6 okr]]="DNF","DNF",RANK(km4_splits_ranks[[#This Row],[6 okr]],km4_splits_ranks[6 okr],1))</f>
        <v>32</v>
      </c>
      <c r="AR49" s="48">
        <f>IF(km4_splits_ranks[[#This Row],[12 okr]]="DNF","DNF",RANK(km4_splits_ranks[[#This Row],[12 okr]],km4_splits_ranks[12 okr],1))</f>
        <v>35</v>
      </c>
      <c r="AS49" s="48">
        <f>IF(km4_splits_ranks[[#This Row],[18 okr]]="DNF","DNF",RANK(km4_splits_ranks[[#This Row],[18 okr]],km4_splits_ranks[18 okr],1))</f>
        <v>37</v>
      </c>
      <c r="AT49" s="48">
        <f>IF(km4_splits_ranks[[#This Row],[24 okr]]="DNF","DNF",RANK(km4_splits_ranks[[#This Row],[24 okr]],km4_splits_ranks[24 okr],1))</f>
        <v>38</v>
      </c>
      <c r="AU49" s="48">
        <f>IF(km4_splits_ranks[[#This Row],[30 okr]]="DNF","DNF",RANK(km4_splits_ranks[[#This Row],[30 okr]],km4_splits_ranks[30 okr],1))</f>
        <v>39</v>
      </c>
      <c r="AV49" s="48">
        <f>IF(km4_splits_ranks[[#This Row],[36 okr]]="DNF","DNF",RANK(km4_splits_ranks[[#This Row],[36 okr]],km4_splits_ranks[36 okr],1))</f>
        <v>39</v>
      </c>
      <c r="AW49" s="48">
        <f>IF(km4_splits_ranks[[#This Row],[42 okr]]="DNF","DNF",RANK(km4_splits_ranks[[#This Row],[42 okr]],km4_splits_ranks[42 okr],1))</f>
        <v>39</v>
      </c>
      <c r="AX49" s="48">
        <f>IF(km4_splits_ranks[[#This Row],[48 okr]]="DNF","DNF",RANK(km4_splits_ranks[[#This Row],[48 okr]],km4_splits_ranks[48 okr],1))</f>
        <v>46</v>
      </c>
      <c r="AY49" s="48">
        <f>IF(km4_splits_ranks[[#This Row],[54 okr]]="DNF","DNF",RANK(km4_splits_ranks[[#This Row],[54 okr]],km4_splits_ranks[54 okr],1))</f>
        <v>54</v>
      </c>
      <c r="AZ49" s="48">
        <f>IF(km4_splits_ranks[[#This Row],[60 okr]]="DNF","DNF",RANK(km4_splits_ranks[[#This Row],[60 okr]],km4_splits_ranks[60 okr],1))</f>
        <v>49</v>
      </c>
      <c r="BA49" s="48">
        <f>IF(km4_splits_ranks[[#This Row],[64 okr]]="DNF","DNF",RANK(km4_splits_ranks[[#This Row],[64 okr]],km4_splits_ranks[64 okr],1))</f>
        <v>46</v>
      </c>
    </row>
    <row r="50" spans="2:53" x14ac:dyDescent="0.2">
      <c r="B50" s="4">
        <f>laps_times[[#This Row],[poř]]</f>
        <v>47</v>
      </c>
      <c r="C50" s="1">
        <f>laps_times[[#This Row],[s.č.]]</f>
        <v>89</v>
      </c>
      <c r="D50" s="1" t="str">
        <f>laps_times[[#This Row],[jméno]]</f>
        <v>Pinl Michal</v>
      </c>
      <c r="E50" s="2">
        <f>laps_times[[#This Row],[roč]]</f>
        <v>1968</v>
      </c>
      <c r="F50" s="2" t="str">
        <f>laps_times[[#This Row],[kat]]</f>
        <v>M40</v>
      </c>
      <c r="G50" s="2">
        <f>laps_times[[#This Row],[poř_kat]]</f>
        <v>17</v>
      </c>
      <c r="H50" s="1" t="str">
        <f>IF(ISBLANK(laps_times[[#This Row],[klub]]),"-",laps_times[[#This Row],[klub]])</f>
        <v>Rudolfov</v>
      </c>
      <c r="I50" s="166">
        <f>laps_times[[#This Row],[celk. čas]]</f>
        <v>0.15559722222222222</v>
      </c>
      <c r="J50" s="28">
        <f>SUM(laps_times[[#This Row],[1]:[6]])</f>
        <v>1.3961805555555557E-2</v>
      </c>
      <c r="K50" s="29">
        <f>SUM(laps_times[[#This Row],[7]:[12]])</f>
        <v>1.3783564814814814E-2</v>
      </c>
      <c r="L50" s="29">
        <f>SUM(laps_times[[#This Row],[13]:[18]])</f>
        <v>1.403125E-2</v>
      </c>
      <c r="M50" s="29">
        <f>SUM(laps_times[[#This Row],[19]:[24]])</f>
        <v>1.4096064814814815E-2</v>
      </c>
      <c r="N50" s="29">
        <f>SUM(laps_times[[#This Row],[25]:[30]])</f>
        <v>1.4612268518518517E-2</v>
      </c>
      <c r="O50" s="29">
        <f>SUM(laps_times[[#This Row],[31]:[36]])</f>
        <v>1.4511574074074073E-2</v>
      </c>
      <c r="P50" s="29">
        <f>SUM(laps_times[[#This Row],[37]:[42]])</f>
        <v>1.4517361111111113E-2</v>
      </c>
      <c r="Q50" s="29">
        <f>SUM(laps_times[[#This Row],[43]:[48]])</f>
        <v>1.4993055555555558E-2</v>
      </c>
      <c r="R50" s="29">
        <f>SUM(laps_times[[#This Row],[49]:[54]])</f>
        <v>1.5371527777777779E-2</v>
      </c>
      <c r="S50" s="29">
        <f>SUM(laps_times[[#This Row],[55]:[60]])</f>
        <v>1.5900462962962963E-2</v>
      </c>
      <c r="T50" s="30">
        <f>SUM(laps_times[[#This Row],[61]:[64]])</f>
        <v>9.8182870370370368E-3</v>
      </c>
      <c r="U50" s="44">
        <f>IF(km4_splits_ranks[[#This Row],[1 - 6]]="DNF","DNF",RANK(km4_splits_ranks[[#This Row],[1 - 6]],km4_splits_ranks[1 - 6],1))</f>
        <v>50</v>
      </c>
      <c r="V50" s="45">
        <f>IF(km4_splits_ranks[[#This Row],[7 - 12]]="DNF","DNF",RANK(km4_splits_ranks[[#This Row],[7 - 12]],km4_splits_ranks[7 - 12],1))</f>
        <v>55</v>
      </c>
      <c r="W50" s="45">
        <f>IF(km4_splits_ranks[[#This Row],[13 - 18]]="DNF","DNF",RANK(km4_splits_ranks[[#This Row],[13 - 18]],km4_splits_ranks[13 - 18],1))</f>
        <v>56</v>
      </c>
      <c r="X50" s="45">
        <f>IF(km4_splits_ranks[[#This Row],[19 - 24]]="DNF","DNF",RANK(km4_splits_ranks[[#This Row],[19 - 24]],km4_splits_ranks[19 - 24],1))</f>
        <v>53</v>
      </c>
      <c r="Y50" s="45">
        <f>IF(km4_splits_ranks[[#This Row],[25 - 30]]="DNF","DNF",RANK(km4_splits_ranks[[#This Row],[25 - 30]],km4_splits_ranks[25 - 30],1))</f>
        <v>64</v>
      </c>
      <c r="Z50" s="45">
        <f>IF(km4_splits_ranks[[#This Row],[31 - 36]]="DNF","DNF",RANK(km4_splits_ranks[[#This Row],[31 - 36]],km4_splits_ranks[31 - 36],1))</f>
        <v>55</v>
      </c>
      <c r="AA50" s="45">
        <f>IF(km4_splits_ranks[[#This Row],[37 - 42]]="DNF","DNF",RANK(km4_splits_ranks[[#This Row],[37 - 42]],km4_splits_ranks[37 - 42],1))</f>
        <v>47</v>
      </c>
      <c r="AB50" s="45">
        <f>IF(km4_splits_ranks[[#This Row],[43 - 48]]="DNF","DNF",RANK(km4_splits_ranks[[#This Row],[43 - 48]],km4_splits_ranks[43 - 48],1))</f>
        <v>47</v>
      </c>
      <c r="AC50" s="45">
        <f>IF(km4_splits_ranks[[#This Row],[49 - 54]]="DNF","DNF",RANK(km4_splits_ranks[[#This Row],[49 - 54]],km4_splits_ranks[49 - 54],1))</f>
        <v>41</v>
      </c>
      <c r="AD50" s="45">
        <f>IF(km4_splits_ranks[[#This Row],[55 - 60]]="DNF","DNF",RANK(km4_splits_ranks[[#This Row],[55 - 60]],km4_splits_ranks[55 - 60],1))</f>
        <v>45</v>
      </c>
      <c r="AE50" s="46">
        <f>IF(km4_splits_ranks[[#This Row],[61 - 64]]="DNF","DNF",RANK(km4_splits_ranks[[#This Row],[61 - 64]],km4_splits_ranks[61 - 64],1))</f>
        <v>35</v>
      </c>
      <c r="AF50" s="21">
        <f>km4_splits_ranks[[#This Row],[1 - 6]]</f>
        <v>1.3961805555555557E-2</v>
      </c>
      <c r="AG50" s="17">
        <f>IF(km4_splits_ranks[[#This Row],[7 - 12]]="DNF","DNF",km4_splits_ranks[[#This Row],[6 okr]]+km4_splits_ranks[[#This Row],[7 - 12]])</f>
        <v>2.7745370370370372E-2</v>
      </c>
      <c r="AH50" s="17">
        <f>IF(km4_splits_ranks[[#This Row],[13 - 18]]="DNF","DNF",km4_splits_ranks[[#This Row],[12 okr]]+km4_splits_ranks[[#This Row],[13 - 18]])</f>
        <v>4.1776620370370374E-2</v>
      </c>
      <c r="AI50" s="17">
        <f>IF(km4_splits_ranks[[#This Row],[19 - 24]]="DNF","DNF",km4_splits_ranks[[#This Row],[18 okr]]+km4_splits_ranks[[#This Row],[19 - 24]])</f>
        <v>5.5872685185185192E-2</v>
      </c>
      <c r="AJ50" s="17">
        <f>IF(km4_splits_ranks[[#This Row],[25 - 30]]="DNF","DNF",km4_splits_ranks[[#This Row],[24 okr]]+km4_splits_ranks[[#This Row],[25 - 30]])</f>
        <v>7.0484953703703709E-2</v>
      </c>
      <c r="AK50" s="17">
        <f>IF(km4_splits_ranks[[#This Row],[31 - 36]]="DNF","DNF",km4_splits_ranks[[#This Row],[30 okr]]+km4_splits_ranks[[#This Row],[31 - 36]])</f>
        <v>8.4996527777777775E-2</v>
      </c>
      <c r="AL50" s="17">
        <f>IF(km4_splits_ranks[[#This Row],[37 - 42]]="DNF","DNF",km4_splits_ranks[[#This Row],[36 okr]]+km4_splits_ranks[[#This Row],[37 - 42]])</f>
        <v>9.9513888888888888E-2</v>
      </c>
      <c r="AM50" s="17">
        <f>IF(km4_splits_ranks[[#This Row],[43 - 48]]="DNF","DNF",km4_splits_ranks[[#This Row],[42 okr]]+km4_splits_ranks[[#This Row],[43 - 48]])</f>
        <v>0.11450694444444445</v>
      </c>
      <c r="AN50" s="17">
        <f>IF(km4_splits_ranks[[#This Row],[49 - 54]]="DNF","DNF",km4_splits_ranks[[#This Row],[48 okr]]+km4_splits_ranks[[#This Row],[49 - 54]])</f>
        <v>0.12987847222222224</v>
      </c>
      <c r="AO50" s="17">
        <f>IF(km4_splits_ranks[[#This Row],[55 - 60]]="DNF","DNF",km4_splits_ranks[[#This Row],[54 okr]]+km4_splits_ranks[[#This Row],[55 - 60]])</f>
        <v>0.1457789351851852</v>
      </c>
      <c r="AP50" s="22">
        <f>IF(km4_splits_ranks[[#This Row],[61 - 64]]="DNF","DNF",km4_splits_ranks[[#This Row],[60 okr]]+km4_splits_ranks[[#This Row],[61 - 64]])</f>
        <v>0.15559722222222225</v>
      </c>
      <c r="AQ50" s="47">
        <f>IF(km4_splits_ranks[[#This Row],[6 okr]]="DNF","DNF",RANK(km4_splits_ranks[[#This Row],[6 okr]],km4_splits_ranks[6 okr],1))</f>
        <v>50</v>
      </c>
      <c r="AR50" s="48">
        <f>IF(km4_splits_ranks[[#This Row],[12 okr]]="DNF","DNF",RANK(km4_splits_ranks[[#This Row],[12 okr]],km4_splits_ranks[12 okr],1))</f>
        <v>54</v>
      </c>
      <c r="AS50" s="48">
        <f>IF(km4_splits_ranks[[#This Row],[18 okr]]="DNF","DNF",RANK(km4_splits_ranks[[#This Row],[18 okr]],km4_splits_ranks[18 okr],1))</f>
        <v>56</v>
      </c>
      <c r="AT50" s="48">
        <f>IF(km4_splits_ranks[[#This Row],[24 okr]]="DNF","DNF",RANK(km4_splits_ranks[[#This Row],[24 okr]],km4_splits_ranks[24 okr],1))</f>
        <v>54</v>
      </c>
      <c r="AU50" s="48">
        <f>IF(km4_splits_ranks[[#This Row],[30 okr]]="DNF","DNF",RANK(km4_splits_ranks[[#This Row],[30 okr]],km4_splits_ranks[30 okr],1))</f>
        <v>54</v>
      </c>
      <c r="AV50" s="48">
        <f>IF(km4_splits_ranks[[#This Row],[36 okr]]="DNF","DNF",RANK(km4_splits_ranks[[#This Row],[36 okr]],km4_splits_ranks[36 okr],1))</f>
        <v>55</v>
      </c>
      <c r="AW50" s="48">
        <f>IF(km4_splits_ranks[[#This Row],[42 okr]]="DNF","DNF",RANK(km4_splits_ranks[[#This Row],[42 okr]],km4_splits_ranks[42 okr],1))</f>
        <v>53</v>
      </c>
      <c r="AX50" s="48">
        <f>IF(km4_splits_ranks[[#This Row],[48 okr]]="DNF","DNF",RANK(km4_splits_ranks[[#This Row],[48 okr]],km4_splits_ranks[48 okr],1))</f>
        <v>53</v>
      </c>
      <c r="AY50" s="48">
        <f>IF(km4_splits_ranks[[#This Row],[54 okr]]="DNF","DNF",RANK(km4_splits_ranks[[#This Row],[54 okr]],km4_splits_ranks[54 okr],1))</f>
        <v>50</v>
      </c>
      <c r="AZ50" s="48">
        <f>IF(km4_splits_ranks[[#This Row],[60 okr]]="DNF","DNF",RANK(km4_splits_ranks[[#This Row],[60 okr]],km4_splits_ranks[60 okr],1))</f>
        <v>50</v>
      </c>
      <c r="BA50" s="48">
        <f>IF(km4_splits_ranks[[#This Row],[64 okr]]="DNF","DNF",RANK(km4_splits_ranks[[#This Row],[64 okr]],km4_splits_ranks[64 okr],1))</f>
        <v>47</v>
      </c>
    </row>
    <row r="51" spans="2:53" x14ac:dyDescent="0.2">
      <c r="B51" s="4">
        <f>laps_times[[#This Row],[poř]]</f>
        <v>48</v>
      </c>
      <c r="C51" s="1">
        <f>laps_times[[#This Row],[s.č.]]</f>
        <v>91</v>
      </c>
      <c r="D51" s="1" t="str">
        <f>laps_times[[#This Row],[jméno]]</f>
        <v>Plachý Zdeněk</v>
      </c>
      <c r="E51" s="2">
        <f>laps_times[[#This Row],[roč]]</f>
        <v>1974</v>
      </c>
      <c r="F51" s="2" t="str">
        <f>laps_times[[#This Row],[kat]]</f>
        <v>M40</v>
      </c>
      <c r="G51" s="2">
        <f>laps_times[[#This Row],[poř_kat]]</f>
        <v>18</v>
      </c>
      <c r="H51" s="1" t="str">
        <f>IF(ISBLANK(laps_times[[#This Row],[klub]]),"-",laps_times[[#This Row],[klub]])</f>
        <v>AC Mageo</v>
      </c>
      <c r="I51" s="166">
        <f>laps_times[[#This Row],[celk. čas]]</f>
        <v>0.15570370370370371</v>
      </c>
      <c r="J51" s="28">
        <f>SUM(laps_times[[#This Row],[1]:[6]])</f>
        <v>1.3939814814814813E-2</v>
      </c>
      <c r="K51" s="29">
        <f>SUM(laps_times[[#This Row],[7]:[12]])</f>
        <v>1.3476851851851851E-2</v>
      </c>
      <c r="L51" s="29">
        <f>SUM(laps_times[[#This Row],[13]:[18]])</f>
        <v>1.3685185185185186E-2</v>
      </c>
      <c r="M51" s="29">
        <f>SUM(laps_times[[#This Row],[19]:[24]])</f>
        <v>1.4027777777777778E-2</v>
      </c>
      <c r="N51" s="29">
        <f>SUM(laps_times[[#This Row],[25]:[30]])</f>
        <v>1.4327546296296297E-2</v>
      </c>
      <c r="O51" s="29">
        <f>SUM(laps_times[[#This Row],[31]:[36]])</f>
        <v>1.465162037037037E-2</v>
      </c>
      <c r="P51" s="29">
        <f>SUM(laps_times[[#This Row],[37]:[42]])</f>
        <v>1.4980324074074075E-2</v>
      </c>
      <c r="Q51" s="29">
        <f>SUM(laps_times[[#This Row],[43]:[48]])</f>
        <v>1.5274305555555553E-2</v>
      </c>
      <c r="R51" s="29">
        <f>SUM(laps_times[[#This Row],[49]:[54]])</f>
        <v>1.5636574074074074E-2</v>
      </c>
      <c r="S51" s="29">
        <f>SUM(laps_times[[#This Row],[55]:[60]])</f>
        <v>1.592013888888889E-2</v>
      </c>
      <c r="T51" s="30">
        <f>SUM(laps_times[[#This Row],[61]:[64]])</f>
        <v>9.7835648148148144E-3</v>
      </c>
      <c r="U51" s="44">
        <f>IF(km4_splits_ranks[[#This Row],[1 - 6]]="DNF","DNF",RANK(km4_splits_ranks[[#This Row],[1 - 6]],km4_splits_ranks[1 - 6],1))</f>
        <v>48</v>
      </c>
      <c r="V51" s="45">
        <f>IF(km4_splits_ranks[[#This Row],[7 - 12]]="DNF","DNF",RANK(km4_splits_ranks[[#This Row],[7 - 12]],km4_splits_ranks[7 - 12],1))</f>
        <v>50</v>
      </c>
      <c r="W51" s="45">
        <f>IF(km4_splits_ranks[[#This Row],[13 - 18]]="DNF","DNF",RANK(km4_splits_ranks[[#This Row],[13 - 18]],km4_splits_ranks[13 - 18],1))</f>
        <v>49</v>
      </c>
      <c r="X51" s="45">
        <f>IF(km4_splits_ranks[[#This Row],[19 - 24]]="DNF","DNF",RANK(km4_splits_ranks[[#This Row],[19 - 24]],km4_splits_ranks[19 - 24],1))</f>
        <v>51</v>
      </c>
      <c r="Y51" s="45">
        <f>IF(km4_splits_ranks[[#This Row],[25 - 30]]="DNF","DNF",RANK(km4_splits_ranks[[#This Row],[25 - 30]],km4_splits_ranks[25 - 30],1))</f>
        <v>54</v>
      </c>
      <c r="Z51" s="45">
        <f>IF(km4_splits_ranks[[#This Row],[31 - 36]]="DNF","DNF",RANK(km4_splits_ranks[[#This Row],[31 - 36]],km4_splits_ranks[31 - 36],1))</f>
        <v>59</v>
      </c>
      <c r="AA51" s="45">
        <f>IF(km4_splits_ranks[[#This Row],[37 - 42]]="DNF","DNF",RANK(km4_splits_ranks[[#This Row],[37 - 42]],km4_splits_ranks[37 - 42],1))</f>
        <v>55</v>
      </c>
      <c r="AB51" s="45">
        <f>IF(km4_splits_ranks[[#This Row],[43 - 48]]="DNF","DNF",RANK(km4_splits_ranks[[#This Row],[43 - 48]],km4_splits_ranks[43 - 48],1))</f>
        <v>49</v>
      </c>
      <c r="AC51" s="45">
        <f>IF(km4_splits_ranks[[#This Row],[49 - 54]]="DNF","DNF",RANK(km4_splits_ranks[[#This Row],[49 - 54]],km4_splits_ranks[49 - 54],1))</f>
        <v>46</v>
      </c>
      <c r="AD51" s="45">
        <f>IF(km4_splits_ranks[[#This Row],[55 - 60]]="DNF","DNF",RANK(km4_splits_ranks[[#This Row],[55 - 60]],km4_splits_ranks[55 - 60],1))</f>
        <v>46</v>
      </c>
      <c r="AE51" s="46">
        <f>IF(km4_splits_ranks[[#This Row],[61 - 64]]="DNF","DNF",RANK(km4_splits_ranks[[#This Row],[61 - 64]],km4_splits_ranks[61 - 64],1))</f>
        <v>34</v>
      </c>
      <c r="AF51" s="21">
        <f>km4_splits_ranks[[#This Row],[1 - 6]]</f>
        <v>1.3939814814814813E-2</v>
      </c>
      <c r="AG51" s="17">
        <f>IF(km4_splits_ranks[[#This Row],[7 - 12]]="DNF","DNF",km4_splits_ranks[[#This Row],[6 okr]]+km4_splits_ranks[[#This Row],[7 - 12]])</f>
        <v>2.7416666666666666E-2</v>
      </c>
      <c r="AH51" s="17">
        <f>IF(km4_splits_ranks[[#This Row],[13 - 18]]="DNF","DNF",km4_splits_ranks[[#This Row],[12 okr]]+km4_splits_ranks[[#This Row],[13 - 18]])</f>
        <v>4.1101851851851848E-2</v>
      </c>
      <c r="AI51" s="17">
        <f>IF(km4_splits_ranks[[#This Row],[19 - 24]]="DNF","DNF",km4_splits_ranks[[#This Row],[18 okr]]+km4_splits_ranks[[#This Row],[19 - 24]])</f>
        <v>5.5129629629629626E-2</v>
      </c>
      <c r="AJ51" s="17">
        <f>IF(km4_splits_ranks[[#This Row],[25 - 30]]="DNF","DNF",km4_splits_ranks[[#This Row],[24 okr]]+km4_splits_ranks[[#This Row],[25 - 30]])</f>
        <v>6.9457175925925929E-2</v>
      </c>
      <c r="AK51" s="17">
        <f>IF(km4_splits_ranks[[#This Row],[31 - 36]]="DNF","DNF",km4_splits_ranks[[#This Row],[30 okr]]+km4_splits_ranks[[#This Row],[31 - 36]])</f>
        <v>8.4108796296296306E-2</v>
      </c>
      <c r="AL51" s="17">
        <f>IF(km4_splits_ranks[[#This Row],[37 - 42]]="DNF","DNF",km4_splits_ranks[[#This Row],[36 okr]]+km4_splits_ranks[[#This Row],[37 - 42]])</f>
        <v>9.9089120370370376E-2</v>
      </c>
      <c r="AM51" s="17">
        <f>IF(km4_splits_ranks[[#This Row],[43 - 48]]="DNF","DNF",km4_splits_ranks[[#This Row],[42 okr]]+km4_splits_ranks[[#This Row],[43 - 48]])</f>
        <v>0.11436342592592592</v>
      </c>
      <c r="AN51" s="17">
        <f>IF(km4_splits_ranks[[#This Row],[49 - 54]]="DNF","DNF",km4_splits_ranks[[#This Row],[48 okr]]+km4_splits_ranks[[#This Row],[49 - 54]])</f>
        <v>0.13</v>
      </c>
      <c r="AO51" s="17">
        <f>IF(km4_splits_ranks[[#This Row],[55 - 60]]="DNF","DNF",km4_splits_ranks[[#This Row],[54 okr]]+km4_splits_ranks[[#This Row],[55 - 60]])</f>
        <v>0.14592013888888888</v>
      </c>
      <c r="AP51" s="22">
        <f>IF(km4_splits_ranks[[#This Row],[61 - 64]]="DNF","DNF",km4_splits_ranks[[#This Row],[60 okr]]+km4_splits_ranks[[#This Row],[61 - 64]])</f>
        <v>0.15570370370370371</v>
      </c>
      <c r="AQ51" s="47">
        <f>IF(km4_splits_ranks[[#This Row],[6 okr]]="DNF","DNF",RANK(km4_splits_ranks[[#This Row],[6 okr]],km4_splits_ranks[6 okr],1))</f>
        <v>48</v>
      </c>
      <c r="AR51" s="48">
        <f>IF(km4_splits_ranks[[#This Row],[12 okr]]="DNF","DNF",RANK(km4_splits_ranks[[#This Row],[12 okr]],km4_splits_ranks[12 okr],1))</f>
        <v>48</v>
      </c>
      <c r="AS51" s="48">
        <f>IF(km4_splits_ranks[[#This Row],[18 okr]]="DNF","DNF",RANK(km4_splits_ranks[[#This Row],[18 okr]],km4_splits_ranks[18 okr],1))</f>
        <v>48</v>
      </c>
      <c r="AT51" s="48">
        <f>IF(km4_splits_ranks[[#This Row],[24 okr]]="DNF","DNF",RANK(km4_splits_ranks[[#This Row],[24 okr]],km4_splits_ranks[24 okr],1))</f>
        <v>51</v>
      </c>
      <c r="AU51" s="48">
        <f>IF(km4_splits_ranks[[#This Row],[30 okr]]="DNF","DNF",RANK(km4_splits_ranks[[#This Row],[30 okr]],km4_splits_ranks[30 okr],1))</f>
        <v>50</v>
      </c>
      <c r="AV51" s="48">
        <f>IF(km4_splits_ranks[[#This Row],[36 okr]]="DNF","DNF",RANK(km4_splits_ranks[[#This Row],[36 okr]],km4_splits_ranks[36 okr],1))</f>
        <v>51</v>
      </c>
      <c r="AW51" s="48">
        <f>IF(km4_splits_ranks[[#This Row],[42 okr]]="DNF","DNF",RANK(km4_splits_ranks[[#This Row],[42 okr]],km4_splits_ranks[42 okr],1))</f>
        <v>51</v>
      </c>
      <c r="AX51" s="48">
        <f>IF(km4_splits_ranks[[#This Row],[48 okr]]="DNF","DNF",RANK(km4_splits_ranks[[#This Row],[48 okr]],km4_splits_ranks[48 okr],1))</f>
        <v>50</v>
      </c>
      <c r="AY51" s="48">
        <f>IF(km4_splits_ranks[[#This Row],[54 okr]]="DNF","DNF",RANK(km4_splits_ranks[[#This Row],[54 okr]],km4_splits_ranks[54 okr],1))</f>
        <v>52</v>
      </c>
      <c r="AZ51" s="48">
        <f>IF(km4_splits_ranks[[#This Row],[60 okr]]="DNF","DNF",RANK(km4_splits_ranks[[#This Row],[60 okr]],km4_splits_ranks[60 okr],1))</f>
        <v>52</v>
      </c>
      <c r="BA51" s="48">
        <f>IF(km4_splits_ranks[[#This Row],[64 okr]]="DNF","DNF",RANK(km4_splits_ranks[[#This Row],[64 okr]],km4_splits_ranks[64 okr],1))</f>
        <v>48</v>
      </c>
    </row>
    <row r="52" spans="2:53" x14ac:dyDescent="0.2">
      <c r="B52" s="4">
        <f>laps_times[[#This Row],[poř]]</f>
        <v>49</v>
      </c>
      <c r="C52" s="1">
        <f>laps_times[[#This Row],[s.č.]]</f>
        <v>4</v>
      </c>
      <c r="D52" s="1" t="str">
        <f>laps_times[[#This Row],[jméno]]</f>
        <v>Beránek Josef</v>
      </c>
      <c r="E52" s="2">
        <f>laps_times[[#This Row],[roč]]</f>
        <v>1958</v>
      </c>
      <c r="F52" s="2" t="str">
        <f>laps_times[[#This Row],[kat]]</f>
        <v>M50</v>
      </c>
      <c r="G52" s="2">
        <f>laps_times[[#This Row],[poř_kat]]</f>
        <v>8</v>
      </c>
      <c r="H52" s="1" t="str">
        <f>IF(ISBLANK(laps_times[[#This Row],[klub]]),"-",laps_times[[#This Row],[klub]])</f>
        <v>MK Kladno</v>
      </c>
      <c r="I52" s="166">
        <f>laps_times[[#This Row],[celk. čas]]</f>
        <v>0.15578703703703703</v>
      </c>
      <c r="J52" s="28">
        <f>SUM(laps_times[[#This Row],[1]:[6]])</f>
        <v>1.4238425925925925E-2</v>
      </c>
      <c r="K52" s="29">
        <f>SUM(laps_times[[#This Row],[7]:[12]])</f>
        <v>1.3317129629629628E-2</v>
      </c>
      <c r="L52" s="29">
        <f>SUM(laps_times[[#This Row],[13]:[18]])</f>
        <v>1.3628472222222224E-2</v>
      </c>
      <c r="M52" s="29">
        <f>SUM(laps_times[[#This Row],[19]:[24]])</f>
        <v>1.373148148148148E-2</v>
      </c>
      <c r="N52" s="29">
        <f>SUM(laps_times[[#This Row],[25]:[30]])</f>
        <v>1.3869212962962963E-2</v>
      </c>
      <c r="O52" s="29">
        <f>SUM(laps_times[[#This Row],[31]:[36]])</f>
        <v>1.419675925925926E-2</v>
      </c>
      <c r="P52" s="29">
        <f>SUM(laps_times[[#This Row],[37]:[42]])</f>
        <v>1.4641203703703705E-2</v>
      </c>
      <c r="Q52" s="29">
        <f>SUM(laps_times[[#This Row],[43]:[48]])</f>
        <v>1.4989583333333334E-2</v>
      </c>
      <c r="R52" s="29">
        <f>SUM(laps_times[[#This Row],[49]:[54]])</f>
        <v>1.6070601851851853E-2</v>
      </c>
      <c r="S52" s="29">
        <f>SUM(laps_times[[#This Row],[55]:[60]])</f>
        <v>1.5873842592592592E-2</v>
      </c>
      <c r="T52" s="30">
        <f>SUM(laps_times[[#This Row],[61]:[64]])</f>
        <v>1.1230324074074075E-2</v>
      </c>
      <c r="U52" s="44">
        <f>IF(km4_splits_ranks[[#This Row],[1 - 6]]="DNF","DNF",RANK(km4_splits_ranks[[#This Row],[1 - 6]],km4_splits_ranks[1 - 6],1))</f>
        <v>60</v>
      </c>
      <c r="V52" s="45">
        <f>IF(km4_splits_ranks[[#This Row],[7 - 12]]="DNF","DNF",RANK(km4_splits_ranks[[#This Row],[7 - 12]],km4_splits_ranks[7 - 12],1))</f>
        <v>44</v>
      </c>
      <c r="W52" s="45">
        <f>IF(km4_splits_ranks[[#This Row],[13 - 18]]="DNF","DNF",RANK(km4_splits_ranks[[#This Row],[13 - 18]],km4_splits_ranks[13 - 18],1))</f>
        <v>48</v>
      </c>
      <c r="X52" s="45">
        <f>IF(km4_splits_ranks[[#This Row],[19 - 24]]="DNF","DNF",RANK(km4_splits_ranks[[#This Row],[19 - 24]],km4_splits_ranks[19 - 24],1))</f>
        <v>48</v>
      </c>
      <c r="Y52" s="45">
        <f>IF(km4_splits_ranks[[#This Row],[25 - 30]]="DNF","DNF",RANK(km4_splits_ranks[[#This Row],[25 - 30]],km4_splits_ranks[25 - 30],1))</f>
        <v>49</v>
      </c>
      <c r="Z52" s="45">
        <f>IF(km4_splits_ranks[[#This Row],[31 - 36]]="DNF","DNF",RANK(km4_splits_ranks[[#This Row],[31 - 36]],km4_splits_ranks[31 - 36],1))</f>
        <v>52</v>
      </c>
      <c r="AA52" s="45">
        <f>IF(km4_splits_ranks[[#This Row],[37 - 42]]="DNF","DNF",RANK(km4_splits_ranks[[#This Row],[37 - 42]],km4_splits_ranks[37 - 42],1))</f>
        <v>49</v>
      </c>
      <c r="AB52" s="45">
        <f>IF(km4_splits_ranks[[#This Row],[43 - 48]]="DNF","DNF",RANK(km4_splits_ranks[[#This Row],[43 - 48]],km4_splits_ranks[43 - 48],1))</f>
        <v>46</v>
      </c>
      <c r="AC52" s="45">
        <f>IF(km4_splits_ranks[[#This Row],[49 - 54]]="DNF","DNF",RANK(km4_splits_ranks[[#This Row],[49 - 54]],km4_splits_ranks[49 - 54],1))</f>
        <v>52</v>
      </c>
      <c r="AD52" s="45">
        <f>IF(km4_splits_ranks[[#This Row],[55 - 60]]="DNF","DNF",RANK(km4_splits_ranks[[#This Row],[55 - 60]],km4_splits_ranks[55 - 60],1))</f>
        <v>43</v>
      </c>
      <c r="AE52" s="46">
        <f>IF(km4_splits_ranks[[#This Row],[61 - 64]]="DNF","DNF",RANK(km4_splits_ranks[[#This Row],[61 - 64]],km4_splits_ranks[61 - 64],1))</f>
        <v>60</v>
      </c>
      <c r="AF52" s="21">
        <f>km4_splits_ranks[[#This Row],[1 - 6]]</f>
        <v>1.4238425925925925E-2</v>
      </c>
      <c r="AG52" s="17">
        <f>IF(km4_splits_ranks[[#This Row],[7 - 12]]="DNF","DNF",km4_splits_ranks[[#This Row],[6 okr]]+km4_splits_ranks[[#This Row],[7 - 12]])</f>
        <v>2.7555555555555555E-2</v>
      </c>
      <c r="AH52" s="17">
        <f>IF(km4_splits_ranks[[#This Row],[13 - 18]]="DNF","DNF",km4_splits_ranks[[#This Row],[12 okr]]+km4_splits_ranks[[#This Row],[13 - 18]])</f>
        <v>4.1184027777777778E-2</v>
      </c>
      <c r="AI52" s="17">
        <f>IF(km4_splits_ranks[[#This Row],[19 - 24]]="DNF","DNF",km4_splits_ranks[[#This Row],[18 okr]]+km4_splits_ranks[[#This Row],[19 - 24]])</f>
        <v>5.4915509259259254E-2</v>
      </c>
      <c r="AJ52" s="17">
        <f>IF(km4_splits_ranks[[#This Row],[25 - 30]]="DNF","DNF",km4_splits_ranks[[#This Row],[24 okr]]+km4_splits_ranks[[#This Row],[25 - 30]])</f>
        <v>6.8784722222222219E-2</v>
      </c>
      <c r="AK52" s="17">
        <f>IF(km4_splits_ranks[[#This Row],[31 - 36]]="DNF","DNF",km4_splits_ranks[[#This Row],[30 okr]]+km4_splits_ranks[[#This Row],[31 - 36]])</f>
        <v>8.2981481481481476E-2</v>
      </c>
      <c r="AL52" s="17">
        <f>IF(km4_splits_ranks[[#This Row],[37 - 42]]="DNF","DNF",km4_splits_ranks[[#This Row],[36 okr]]+km4_splits_ranks[[#This Row],[37 - 42]])</f>
        <v>9.7622685185185187E-2</v>
      </c>
      <c r="AM52" s="17">
        <f>IF(km4_splits_ranks[[#This Row],[43 - 48]]="DNF","DNF",km4_splits_ranks[[#This Row],[42 okr]]+km4_splits_ranks[[#This Row],[43 - 48]])</f>
        <v>0.11261226851851852</v>
      </c>
      <c r="AN52" s="17">
        <f>IF(km4_splits_ranks[[#This Row],[49 - 54]]="DNF","DNF",km4_splits_ranks[[#This Row],[48 okr]]+km4_splits_ranks[[#This Row],[49 - 54]])</f>
        <v>0.12868287037037038</v>
      </c>
      <c r="AO52" s="17">
        <f>IF(km4_splits_ranks[[#This Row],[55 - 60]]="DNF","DNF",km4_splits_ranks[[#This Row],[54 okr]]+km4_splits_ranks[[#This Row],[55 - 60]])</f>
        <v>0.14455671296296296</v>
      </c>
      <c r="AP52" s="22">
        <f>IF(km4_splits_ranks[[#This Row],[61 - 64]]="DNF","DNF",km4_splits_ranks[[#This Row],[60 okr]]+km4_splits_ranks[[#This Row],[61 - 64]])</f>
        <v>0.15578703703703703</v>
      </c>
      <c r="AQ52" s="47">
        <f>IF(km4_splits_ranks[[#This Row],[6 okr]]="DNF","DNF",RANK(km4_splits_ranks[[#This Row],[6 okr]],km4_splits_ranks[6 okr],1))</f>
        <v>60</v>
      </c>
      <c r="AR52" s="48">
        <f>IF(km4_splits_ranks[[#This Row],[12 okr]]="DNF","DNF",RANK(km4_splits_ranks[[#This Row],[12 okr]],km4_splits_ranks[12 okr],1))</f>
        <v>49</v>
      </c>
      <c r="AS52" s="48">
        <f>IF(km4_splits_ranks[[#This Row],[18 okr]]="DNF","DNF",RANK(km4_splits_ranks[[#This Row],[18 okr]],km4_splits_ranks[18 okr],1))</f>
        <v>49</v>
      </c>
      <c r="AT52" s="48">
        <f>IF(km4_splits_ranks[[#This Row],[24 okr]]="DNF","DNF",RANK(km4_splits_ranks[[#This Row],[24 okr]],km4_splits_ranks[24 okr],1))</f>
        <v>47</v>
      </c>
      <c r="AU52" s="48">
        <f>IF(km4_splits_ranks[[#This Row],[30 okr]]="DNF","DNF",RANK(km4_splits_ranks[[#This Row],[30 okr]],km4_splits_ranks[30 okr],1))</f>
        <v>47</v>
      </c>
      <c r="AV52" s="48">
        <f>IF(km4_splits_ranks[[#This Row],[36 okr]]="DNF","DNF",RANK(km4_splits_ranks[[#This Row],[36 okr]],km4_splits_ranks[36 okr],1))</f>
        <v>48</v>
      </c>
      <c r="AW52" s="48">
        <f>IF(km4_splits_ranks[[#This Row],[42 okr]]="DNF","DNF",RANK(km4_splits_ranks[[#This Row],[42 okr]],km4_splits_ranks[42 okr],1))</f>
        <v>47</v>
      </c>
      <c r="AX52" s="48">
        <f>IF(km4_splits_ranks[[#This Row],[48 okr]]="DNF","DNF",RANK(km4_splits_ranks[[#This Row],[48 okr]],km4_splits_ranks[48 okr],1))</f>
        <v>47</v>
      </c>
      <c r="AY52" s="48">
        <f>IF(km4_splits_ranks[[#This Row],[54 okr]]="DNF","DNF",RANK(km4_splits_ranks[[#This Row],[54 okr]],km4_splits_ranks[54 okr],1))</f>
        <v>48</v>
      </c>
      <c r="AZ52" s="48">
        <f>IF(km4_splits_ranks[[#This Row],[60 okr]]="DNF","DNF",RANK(km4_splits_ranks[[#This Row],[60 okr]],km4_splits_ranks[60 okr],1))</f>
        <v>47</v>
      </c>
      <c r="BA52" s="48">
        <f>IF(km4_splits_ranks[[#This Row],[64 okr]]="DNF","DNF",RANK(km4_splits_ranks[[#This Row],[64 okr]],km4_splits_ranks[64 okr],1))</f>
        <v>49</v>
      </c>
    </row>
    <row r="53" spans="2:53" x14ac:dyDescent="0.2">
      <c r="B53" s="4">
        <f>laps_times[[#This Row],[poř]]</f>
        <v>50</v>
      </c>
      <c r="C53" s="1">
        <f>laps_times[[#This Row],[s.č.]]</f>
        <v>99</v>
      </c>
      <c r="D53" s="1" t="str">
        <f>laps_times[[#This Row],[jméno]]</f>
        <v>Pruckner Dietmar</v>
      </c>
      <c r="E53" s="2">
        <f>laps_times[[#This Row],[roč]]</f>
        <v>1965</v>
      </c>
      <c r="F53" s="2" t="str">
        <f>laps_times[[#This Row],[kat]]</f>
        <v>M50</v>
      </c>
      <c r="G53" s="2">
        <f>laps_times[[#This Row],[poř_kat]]</f>
        <v>9</v>
      </c>
      <c r="H53" s="1" t="str">
        <f>IF(ISBLANK(laps_times[[#This Row],[klub]]),"-",laps_times[[#This Row],[klub]])</f>
        <v>IFIRMI</v>
      </c>
      <c r="I53" s="166">
        <f>laps_times[[#This Row],[celk. čas]]</f>
        <v>0.15609837962962964</v>
      </c>
      <c r="J53" s="28">
        <f>SUM(laps_times[[#This Row],[1]:[6]])</f>
        <v>1.5032407407407408E-2</v>
      </c>
      <c r="K53" s="29">
        <f>SUM(laps_times[[#This Row],[7]:[12]])</f>
        <v>1.4111111111111112E-2</v>
      </c>
      <c r="L53" s="29">
        <f>SUM(laps_times[[#This Row],[13]:[18]])</f>
        <v>1.4152777777777778E-2</v>
      </c>
      <c r="M53" s="29">
        <f>SUM(laps_times[[#This Row],[19]:[24]])</f>
        <v>1.3917824074074076E-2</v>
      </c>
      <c r="N53" s="29">
        <f>SUM(laps_times[[#This Row],[25]:[30]])</f>
        <v>1.4027777777777776E-2</v>
      </c>
      <c r="O53" s="29">
        <f>SUM(laps_times[[#This Row],[31]:[36]])</f>
        <v>1.4180555555555556E-2</v>
      </c>
      <c r="P53" s="29">
        <f>SUM(laps_times[[#This Row],[37]:[42]])</f>
        <v>1.4707175925925926E-2</v>
      </c>
      <c r="Q53" s="29">
        <f>SUM(laps_times[[#This Row],[43]:[48]])</f>
        <v>1.4593750000000001E-2</v>
      </c>
      <c r="R53" s="29">
        <f>SUM(laps_times[[#This Row],[49]:[54]])</f>
        <v>1.5302083333333334E-2</v>
      </c>
      <c r="S53" s="29">
        <f>SUM(laps_times[[#This Row],[55]:[60]])</f>
        <v>1.5835648148148147E-2</v>
      </c>
      <c r="T53" s="30">
        <f>SUM(laps_times[[#This Row],[61]:[64]])</f>
        <v>1.0237268518518519E-2</v>
      </c>
      <c r="U53" s="44">
        <f>IF(km4_splits_ranks[[#This Row],[1 - 6]]="DNF","DNF",RANK(km4_splits_ranks[[#This Row],[1 - 6]],km4_splits_ranks[1 - 6],1))</f>
        <v>77</v>
      </c>
      <c r="V53" s="45">
        <f>IF(km4_splits_ranks[[#This Row],[7 - 12]]="DNF","DNF",RANK(km4_splits_ranks[[#This Row],[7 - 12]],km4_splits_ranks[7 - 12],1))</f>
        <v>70</v>
      </c>
      <c r="W53" s="45">
        <f>IF(km4_splits_ranks[[#This Row],[13 - 18]]="DNF","DNF",RANK(km4_splits_ranks[[#This Row],[13 - 18]],km4_splits_ranks[13 - 18],1))</f>
        <v>60</v>
      </c>
      <c r="X53" s="45">
        <f>IF(km4_splits_ranks[[#This Row],[19 - 24]]="DNF","DNF",RANK(km4_splits_ranks[[#This Row],[19 - 24]],km4_splits_ranks[19 - 24],1))</f>
        <v>50</v>
      </c>
      <c r="Y53" s="45">
        <f>IF(km4_splits_ranks[[#This Row],[25 - 30]]="DNF","DNF",RANK(km4_splits_ranks[[#This Row],[25 - 30]],km4_splits_ranks[25 - 30],1))</f>
        <v>50</v>
      </c>
      <c r="Z53" s="45">
        <f>IF(km4_splits_ranks[[#This Row],[31 - 36]]="DNF","DNF",RANK(km4_splits_ranks[[#This Row],[31 - 36]],km4_splits_ranks[31 - 36],1))</f>
        <v>50</v>
      </c>
      <c r="AA53" s="45">
        <f>IF(km4_splits_ranks[[#This Row],[37 - 42]]="DNF","DNF",RANK(km4_splits_ranks[[#This Row],[37 - 42]],km4_splits_ranks[37 - 42],1))</f>
        <v>51</v>
      </c>
      <c r="AB53" s="45">
        <f>IF(km4_splits_ranks[[#This Row],[43 - 48]]="DNF","DNF",RANK(km4_splits_ranks[[#This Row],[43 - 48]],km4_splits_ranks[43 - 48],1))</f>
        <v>43</v>
      </c>
      <c r="AC53" s="45">
        <f>IF(km4_splits_ranks[[#This Row],[49 - 54]]="DNF","DNF",RANK(km4_splits_ranks[[#This Row],[49 - 54]],km4_splits_ranks[49 - 54],1))</f>
        <v>40</v>
      </c>
      <c r="AD53" s="45">
        <f>IF(km4_splits_ranks[[#This Row],[55 - 60]]="DNF","DNF",RANK(km4_splits_ranks[[#This Row],[55 - 60]],km4_splits_ranks[55 - 60],1))</f>
        <v>42</v>
      </c>
      <c r="AE53" s="46">
        <f>IF(km4_splits_ranks[[#This Row],[61 - 64]]="DNF","DNF",RANK(km4_splits_ranks[[#This Row],[61 - 64]],km4_splits_ranks[61 - 64],1))</f>
        <v>43</v>
      </c>
      <c r="AF53" s="21">
        <f>km4_splits_ranks[[#This Row],[1 - 6]]</f>
        <v>1.5032407407407408E-2</v>
      </c>
      <c r="AG53" s="17">
        <f>IF(km4_splits_ranks[[#This Row],[7 - 12]]="DNF","DNF",km4_splits_ranks[[#This Row],[6 okr]]+km4_splits_ranks[[#This Row],[7 - 12]])</f>
        <v>2.914351851851852E-2</v>
      </c>
      <c r="AH53" s="17">
        <f>IF(km4_splits_ranks[[#This Row],[13 - 18]]="DNF","DNF",km4_splits_ranks[[#This Row],[12 okr]]+km4_splits_ranks[[#This Row],[13 - 18]])</f>
        <v>4.3296296296296298E-2</v>
      </c>
      <c r="AI53" s="17">
        <f>IF(km4_splits_ranks[[#This Row],[19 - 24]]="DNF","DNF",km4_splits_ranks[[#This Row],[18 okr]]+km4_splits_ranks[[#This Row],[19 - 24]])</f>
        <v>5.7214120370370374E-2</v>
      </c>
      <c r="AJ53" s="17">
        <f>IF(km4_splits_ranks[[#This Row],[25 - 30]]="DNF","DNF",km4_splits_ranks[[#This Row],[24 okr]]+km4_splits_ranks[[#This Row],[25 - 30]])</f>
        <v>7.1241898148148144E-2</v>
      </c>
      <c r="AK53" s="17">
        <f>IF(km4_splits_ranks[[#This Row],[31 - 36]]="DNF","DNF",km4_splits_ranks[[#This Row],[30 okr]]+km4_splits_ranks[[#This Row],[31 - 36]])</f>
        <v>8.5422453703703702E-2</v>
      </c>
      <c r="AL53" s="17">
        <f>IF(km4_splits_ranks[[#This Row],[37 - 42]]="DNF","DNF",km4_splits_ranks[[#This Row],[36 okr]]+km4_splits_ranks[[#This Row],[37 - 42]])</f>
        <v>0.10012962962962962</v>
      </c>
      <c r="AM53" s="17">
        <f>IF(km4_splits_ranks[[#This Row],[43 - 48]]="DNF","DNF",km4_splits_ranks[[#This Row],[42 okr]]+km4_splits_ranks[[#This Row],[43 - 48]])</f>
        <v>0.11472337962962963</v>
      </c>
      <c r="AN53" s="17">
        <f>IF(km4_splits_ranks[[#This Row],[49 - 54]]="DNF","DNF",km4_splits_ranks[[#This Row],[48 okr]]+km4_splits_ranks[[#This Row],[49 - 54]])</f>
        <v>0.13002546296296297</v>
      </c>
      <c r="AO53" s="17">
        <f>IF(km4_splits_ranks[[#This Row],[55 - 60]]="DNF","DNF",km4_splits_ranks[[#This Row],[54 okr]]+km4_splits_ranks[[#This Row],[55 - 60]])</f>
        <v>0.14586111111111111</v>
      </c>
      <c r="AP53" s="22">
        <f>IF(km4_splits_ranks[[#This Row],[61 - 64]]="DNF","DNF",km4_splits_ranks[[#This Row],[60 okr]]+km4_splits_ranks[[#This Row],[61 - 64]])</f>
        <v>0.15609837962962964</v>
      </c>
      <c r="AQ53" s="47">
        <f>IF(km4_splits_ranks[[#This Row],[6 okr]]="DNF","DNF",RANK(km4_splits_ranks[[#This Row],[6 okr]],km4_splits_ranks[6 okr],1))</f>
        <v>77</v>
      </c>
      <c r="AR53" s="48">
        <f>IF(km4_splits_ranks[[#This Row],[12 okr]]="DNF","DNF",RANK(km4_splits_ranks[[#This Row],[12 okr]],km4_splits_ranks[12 okr],1))</f>
        <v>75</v>
      </c>
      <c r="AS53" s="48">
        <f>IF(km4_splits_ranks[[#This Row],[18 okr]]="DNF","DNF",RANK(km4_splits_ranks[[#This Row],[18 okr]],km4_splits_ranks[18 okr],1))</f>
        <v>72</v>
      </c>
      <c r="AT53" s="48">
        <f>IF(km4_splits_ranks[[#This Row],[24 okr]]="DNF","DNF",RANK(km4_splits_ranks[[#This Row],[24 okr]],km4_splits_ranks[24 okr],1))</f>
        <v>65</v>
      </c>
      <c r="AU53" s="48">
        <f>IF(km4_splits_ranks[[#This Row],[30 okr]]="DNF","DNF",RANK(km4_splits_ranks[[#This Row],[30 okr]],km4_splits_ranks[30 okr],1))</f>
        <v>62</v>
      </c>
      <c r="AV53" s="48">
        <f>IF(km4_splits_ranks[[#This Row],[36 okr]]="DNF","DNF",RANK(km4_splits_ranks[[#This Row],[36 okr]],km4_splits_ranks[36 okr],1))</f>
        <v>58</v>
      </c>
      <c r="AW53" s="48">
        <f>IF(km4_splits_ranks[[#This Row],[42 okr]]="DNF","DNF",RANK(km4_splits_ranks[[#This Row],[42 okr]],km4_splits_ranks[42 okr],1))</f>
        <v>56</v>
      </c>
      <c r="AX53" s="48">
        <f>IF(km4_splits_ranks[[#This Row],[48 okr]]="DNF","DNF",RANK(km4_splits_ranks[[#This Row],[48 okr]],km4_splits_ranks[48 okr],1))</f>
        <v>54</v>
      </c>
      <c r="AY53" s="48">
        <f>IF(km4_splits_ranks[[#This Row],[54 okr]]="DNF","DNF",RANK(km4_splits_ranks[[#This Row],[54 okr]],km4_splits_ranks[54 okr],1))</f>
        <v>53</v>
      </c>
      <c r="AZ53" s="48">
        <f>IF(km4_splits_ranks[[#This Row],[60 okr]]="DNF","DNF",RANK(km4_splits_ranks[[#This Row],[60 okr]],km4_splits_ranks[60 okr],1))</f>
        <v>51</v>
      </c>
      <c r="BA53" s="48">
        <f>IF(km4_splits_ranks[[#This Row],[64 okr]]="DNF","DNF",RANK(km4_splits_ranks[[#This Row],[64 okr]],km4_splits_ranks[64 okr],1))</f>
        <v>50</v>
      </c>
    </row>
    <row r="54" spans="2:53" x14ac:dyDescent="0.2">
      <c r="B54" s="4">
        <f>laps_times[[#This Row],[poř]]</f>
        <v>51</v>
      </c>
      <c r="C54" s="1">
        <f>laps_times[[#This Row],[s.č.]]</f>
        <v>10</v>
      </c>
      <c r="D54" s="1" t="str">
        <f>laps_times[[#This Row],[jméno]]</f>
        <v>Šimek Miroslav</v>
      </c>
      <c r="E54" s="2">
        <f>laps_times[[#This Row],[roč]]</f>
        <v>1966</v>
      </c>
      <c r="F54" s="2" t="str">
        <f>laps_times[[#This Row],[kat]]</f>
        <v>M50</v>
      </c>
      <c r="G54" s="2">
        <f>laps_times[[#This Row],[poř_kat]]</f>
        <v>10</v>
      </c>
      <c r="H54" s="1" t="str">
        <f>IF(ISBLANK(laps_times[[#This Row],[klub]]),"-",laps_times[[#This Row],[klub]])</f>
        <v>TC Dvořák</v>
      </c>
      <c r="I54" s="166">
        <f>laps_times[[#This Row],[celk. čas]]</f>
        <v>0.15680092592592593</v>
      </c>
      <c r="J54" s="28">
        <f>SUM(laps_times[[#This Row],[1]:[6]])</f>
        <v>1.4530092592592593E-2</v>
      </c>
      <c r="K54" s="29">
        <f>SUM(laps_times[[#This Row],[7]:[12]])</f>
        <v>1.4212962962962962E-2</v>
      </c>
      <c r="L54" s="29">
        <f>SUM(laps_times[[#This Row],[13]:[18]])</f>
        <v>1.4189814814814815E-2</v>
      </c>
      <c r="M54" s="29">
        <f>SUM(laps_times[[#This Row],[19]:[24]])</f>
        <v>1.436574074074074E-2</v>
      </c>
      <c r="N54" s="29">
        <f>SUM(laps_times[[#This Row],[25]:[30]])</f>
        <v>1.4611111111111109E-2</v>
      </c>
      <c r="O54" s="29">
        <f>SUM(laps_times[[#This Row],[31]:[36]])</f>
        <v>1.3945601851851851E-2</v>
      </c>
      <c r="P54" s="29">
        <f>SUM(laps_times[[#This Row],[37]:[42]])</f>
        <v>1.4189814814814815E-2</v>
      </c>
      <c r="Q54" s="29">
        <f>SUM(laps_times[[#This Row],[43]:[48]])</f>
        <v>1.4423611111111109E-2</v>
      </c>
      <c r="R54" s="29">
        <f>SUM(laps_times[[#This Row],[49]:[54]])</f>
        <v>1.5048611111111112E-2</v>
      </c>
      <c r="S54" s="29">
        <f>SUM(laps_times[[#This Row],[55]:[60]])</f>
        <v>1.5890046296296294E-2</v>
      </c>
      <c r="T54" s="30">
        <f>SUM(laps_times[[#This Row],[61]:[64]])</f>
        <v>1.1393518518518518E-2</v>
      </c>
      <c r="U54" s="44">
        <f>IF(km4_splits_ranks[[#This Row],[1 - 6]]="DNF","DNF",RANK(km4_splits_ranks[[#This Row],[1 - 6]],km4_splits_ranks[1 - 6],1))</f>
        <v>70</v>
      </c>
      <c r="V54" s="45">
        <f>IF(km4_splits_ranks[[#This Row],[7 - 12]]="DNF","DNF",RANK(km4_splits_ranks[[#This Row],[7 - 12]],km4_splits_ranks[7 - 12],1))</f>
        <v>73</v>
      </c>
      <c r="W54" s="45">
        <f>IF(km4_splits_ranks[[#This Row],[13 - 18]]="DNF","DNF",RANK(km4_splits_ranks[[#This Row],[13 - 18]],km4_splits_ranks[13 - 18],1))</f>
        <v>64</v>
      </c>
      <c r="X54" s="45">
        <f>IF(km4_splits_ranks[[#This Row],[19 - 24]]="DNF","DNF",RANK(km4_splits_ranks[[#This Row],[19 - 24]],km4_splits_ranks[19 - 24],1))</f>
        <v>66</v>
      </c>
      <c r="Y54" s="45">
        <f>IF(km4_splits_ranks[[#This Row],[25 - 30]]="DNF","DNF",RANK(km4_splits_ranks[[#This Row],[25 - 30]],km4_splits_ranks[25 - 30],1))</f>
        <v>63</v>
      </c>
      <c r="Z54" s="45">
        <f>IF(km4_splits_ranks[[#This Row],[31 - 36]]="DNF","DNF",RANK(km4_splits_ranks[[#This Row],[31 - 36]],km4_splits_ranks[31 - 36],1))</f>
        <v>48</v>
      </c>
      <c r="AA54" s="45">
        <f>IF(km4_splits_ranks[[#This Row],[37 - 42]]="DNF","DNF",RANK(km4_splits_ranks[[#This Row],[37 - 42]],km4_splits_ranks[37 - 42],1))</f>
        <v>41</v>
      </c>
      <c r="AB54" s="45">
        <f>IF(km4_splits_ranks[[#This Row],[43 - 48]]="DNF","DNF",RANK(km4_splits_ranks[[#This Row],[43 - 48]],km4_splits_ranks[43 - 48],1))</f>
        <v>39</v>
      </c>
      <c r="AC54" s="45">
        <f>IF(km4_splits_ranks[[#This Row],[49 - 54]]="DNF","DNF",RANK(km4_splits_ranks[[#This Row],[49 - 54]],km4_splits_ranks[49 - 54],1))</f>
        <v>39</v>
      </c>
      <c r="AD54" s="45">
        <f>IF(km4_splits_ranks[[#This Row],[55 - 60]]="DNF","DNF",RANK(km4_splits_ranks[[#This Row],[55 - 60]],km4_splits_ranks[55 - 60],1))</f>
        <v>44</v>
      </c>
      <c r="AE54" s="46">
        <f>IF(km4_splits_ranks[[#This Row],[61 - 64]]="DNF","DNF",RANK(km4_splits_ranks[[#This Row],[61 - 64]],km4_splits_ranks[61 - 64],1))</f>
        <v>65</v>
      </c>
      <c r="AF54" s="21">
        <f>km4_splits_ranks[[#This Row],[1 - 6]]</f>
        <v>1.4530092592592593E-2</v>
      </c>
      <c r="AG54" s="17">
        <f>IF(km4_splits_ranks[[#This Row],[7 - 12]]="DNF","DNF",km4_splits_ranks[[#This Row],[6 okr]]+km4_splits_ranks[[#This Row],[7 - 12]])</f>
        <v>2.8743055555555556E-2</v>
      </c>
      <c r="AH54" s="17">
        <f>IF(km4_splits_ranks[[#This Row],[13 - 18]]="DNF","DNF",km4_splits_ranks[[#This Row],[12 okr]]+km4_splits_ranks[[#This Row],[13 - 18]])</f>
        <v>4.2932870370370371E-2</v>
      </c>
      <c r="AI54" s="17">
        <f>IF(km4_splits_ranks[[#This Row],[19 - 24]]="DNF","DNF",km4_splits_ranks[[#This Row],[18 okr]]+km4_splits_ranks[[#This Row],[19 - 24]])</f>
        <v>5.7298611111111113E-2</v>
      </c>
      <c r="AJ54" s="17">
        <f>IF(km4_splits_ranks[[#This Row],[25 - 30]]="DNF","DNF",km4_splits_ranks[[#This Row],[24 okr]]+km4_splits_ranks[[#This Row],[25 - 30]])</f>
        <v>7.1909722222222222E-2</v>
      </c>
      <c r="AK54" s="17">
        <f>IF(km4_splits_ranks[[#This Row],[31 - 36]]="DNF","DNF",km4_splits_ranks[[#This Row],[30 okr]]+km4_splits_ranks[[#This Row],[31 - 36]])</f>
        <v>8.5855324074074077E-2</v>
      </c>
      <c r="AL54" s="17">
        <f>IF(km4_splits_ranks[[#This Row],[37 - 42]]="DNF","DNF",km4_splits_ranks[[#This Row],[36 okr]]+km4_splits_ranks[[#This Row],[37 - 42]])</f>
        <v>0.10004513888888888</v>
      </c>
      <c r="AM54" s="17">
        <f>IF(km4_splits_ranks[[#This Row],[43 - 48]]="DNF","DNF",km4_splits_ranks[[#This Row],[42 okr]]+km4_splits_ranks[[#This Row],[43 - 48]])</f>
        <v>0.11446874999999999</v>
      </c>
      <c r="AN54" s="17">
        <f>IF(km4_splits_ranks[[#This Row],[49 - 54]]="DNF","DNF",km4_splits_ranks[[#This Row],[48 okr]]+km4_splits_ranks[[#This Row],[49 - 54]])</f>
        <v>0.12951736111111112</v>
      </c>
      <c r="AO54" s="17">
        <f>IF(km4_splits_ranks[[#This Row],[55 - 60]]="DNF","DNF",km4_splits_ranks[[#This Row],[54 okr]]+km4_splits_ranks[[#This Row],[55 - 60]])</f>
        <v>0.1454074074074074</v>
      </c>
      <c r="AP54" s="22">
        <f>IF(km4_splits_ranks[[#This Row],[61 - 64]]="DNF","DNF",km4_splits_ranks[[#This Row],[60 okr]]+km4_splits_ranks[[#This Row],[61 - 64]])</f>
        <v>0.15680092592592593</v>
      </c>
      <c r="AQ54" s="47">
        <f>IF(km4_splits_ranks[[#This Row],[6 okr]]="DNF","DNF",RANK(km4_splits_ranks[[#This Row],[6 okr]],km4_splits_ranks[6 okr],1))</f>
        <v>70</v>
      </c>
      <c r="AR54" s="48">
        <f>IF(km4_splits_ranks[[#This Row],[12 okr]]="DNF","DNF",RANK(km4_splits_ranks[[#This Row],[12 okr]],km4_splits_ranks[12 okr],1))</f>
        <v>71</v>
      </c>
      <c r="AS54" s="48">
        <f>IF(km4_splits_ranks[[#This Row],[18 okr]]="DNF","DNF",RANK(km4_splits_ranks[[#This Row],[18 okr]],km4_splits_ranks[18 okr],1))</f>
        <v>67</v>
      </c>
      <c r="AT54" s="48">
        <f>IF(km4_splits_ranks[[#This Row],[24 okr]]="DNF","DNF",RANK(km4_splits_ranks[[#This Row],[24 okr]],km4_splits_ranks[24 okr],1))</f>
        <v>67</v>
      </c>
      <c r="AU54" s="48">
        <f>IF(km4_splits_ranks[[#This Row],[30 okr]]="DNF","DNF",RANK(km4_splits_ranks[[#This Row],[30 okr]],km4_splits_ranks[30 okr],1))</f>
        <v>68</v>
      </c>
      <c r="AV54" s="48">
        <f>IF(km4_splits_ranks[[#This Row],[36 okr]]="DNF","DNF",RANK(km4_splits_ranks[[#This Row],[36 okr]],km4_splits_ranks[36 okr],1))</f>
        <v>59</v>
      </c>
      <c r="AW54" s="48">
        <f>IF(km4_splits_ranks[[#This Row],[42 okr]]="DNF","DNF",RANK(km4_splits_ranks[[#This Row],[42 okr]],km4_splits_ranks[42 okr],1))</f>
        <v>54</v>
      </c>
      <c r="AX54" s="48">
        <f>IF(km4_splits_ranks[[#This Row],[48 okr]]="DNF","DNF",RANK(km4_splits_ranks[[#This Row],[48 okr]],km4_splits_ranks[48 okr],1))</f>
        <v>52</v>
      </c>
      <c r="AY54" s="48">
        <f>IF(km4_splits_ranks[[#This Row],[54 okr]]="DNF","DNF",RANK(km4_splits_ranks[[#This Row],[54 okr]],km4_splits_ranks[54 okr],1))</f>
        <v>49</v>
      </c>
      <c r="AZ54" s="48">
        <f>IF(km4_splits_ranks[[#This Row],[60 okr]]="DNF","DNF",RANK(km4_splits_ranks[[#This Row],[60 okr]],km4_splits_ranks[60 okr],1))</f>
        <v>48</v>
      </c>
      <c r="BA54" s="48">
        <f>IF(km4_splits_ranks[[#This Row],[64 okr]]="DNF","DNF",RANK(km4_splits_ranks[[#This Row],[64 okr]],km4_splits_ranks[64 okr],1))</f>
        <v>51</v>
      </c>
    </row>
    <row r="55" spans="2:53" x14ac:dyDescent="0.2">
      <c r="B55" s="4">
        <f>laps_times[[#This Row],[poř]]</f>
        <v>52</v>
      </c>
      <c r="C55" s="1">
        <f>laps_times[[#This Row],[s.č.]]</f>
        <v>3</v>
      </c>
      <c r="D55" s="1" t="str">
        <f>laps_times[[#This Row],[jméno]]</f>
        <v>Benda Vladislav</v>
      </c>
      <c r="E55" s="2">
        <f>laps_times[[#This Row],[roč]]</f>
        <v>1978</v>
      </c>
      <c r="F55" s="2" t="str">
        <f>laps_times[[#This Row],[kat]]</f>
        <v>M30</v>
      </c>
      <c r="G55" s="2">
        <f>laps_times[[#This Row],[poř_kat]]</f>
        <v>20</v>
      </c>
      <c r="H55" s="1" t="str">
        <f>IF(ISBLANK(laps_times[[#This Row],[klub]]),"-",laps_times[[#This Row],[klub]])</f>
        <v>JBP</v>
      </c>
      <c r="I55" s="166">
        <f>laps_times[[#This Row],[celk. čas]]</f>
        <v>0.15686574074074075</v>
      </c>
      <c r="J55" s="28">
        <f>SUM(laps_times[[#This Row],[1]:[6]])</f>
        <v>1.34375E-2</v>
      </c>
      <c r="K55" s="29">
        <f>SUM(laps_times[[#This Row],[7]:[12]])</f>
        <v>1.3887731481481482E-2</v>
      </c>
      <c r="L55" s="29">
        <f>SUM(laps_times[[#This Row],[13]:[18]])</f>
        <v>1.4181712962962965E-2</v>
      </c>
      <c r="M55" s="29">
        <f>SUM(laps_times[[#This Row],[19]:[24]])</f>
        <v>1.3887731481481482E-2</v>
      </c>
      <c r="N55" s="29">
        <f>SUM(laps_times[[#This Row],[25]:[30]])</f>
        <v>1.4306712962962964E-2</v>
      </c>
      <c r="O55" s="29">
        <f>SUM(laps_times[[#This Row],[31]:[36]])</f>
        <v>1.4189814814814817E-2</v>
      </c>
      <c r="P55" s="29">
        <f>SUM(laps_times[[#This Row],[37]:[42]])</f>
        <v>1.4841435185185187E-2</v>
      </c>
      <c r="Q55" s="29">
        <f>SUM(laps_times[[#This Row],[43]:[48]])</f>
        <v>1.5672453703703702E-2</v>
      </c>
      <c r="R55" s="29">
        <f>SUM(laps_times[[#This Row],[49]:[54]])</f>
        <v>1.5483796296296296E-2</v>
      </c>
      <c r="S55" s="29">
        <f>SUM(laps_times[[#This Row],[55]:[60]])</f>
        <v>1.6313657407407409E-2</v>
      </c>
      <c r="T55" s="30">
        <f>SUM(laps_times[[#This Row],[61]:[64]])</f>
        <v>1.0663194444444444E-2</v>
      </c>
      <c r="U55" s="44">
        <f>IF(km4_splits_ranks[[#This Row],[1 - 6]]="DNF","DNF",RANK(km4_splits_ranks[[#This Row],[1 - 6]],km4_splits_ranks[1 - 6],1))</f>
        <v>40</v>
      </c>
      <c r="V55" s="45">
        <f>IF(km4_splits_ranks[[#This Row],[7 - 12]]="DNF","DNF",RANK(km4_splits_ranks[[#This Row],[7 - 12]],km4_splits_ranks[7 - 12],1))</f>
        <v>59</v>
      </c>
      <c r="W55" s="45">
        <f>IF(km4_splits_ranks[[#This Row],[13 - 18]]="DNF","DNF",RANK(km4_splits_ranks[[#This Row],[13 - 18]],km4_splits_ranks[13 - 18],1))</f>
        <v>63</v>
      </c>
      <c r="X55" s="45">
        <f>IF(km4_splits_ranks[[#This Row],[19 - 24]]="DNF","DNF",RANK(km4_splits_ranks[[#This Row],[19 - 24]],km4_splits_ranks[19 - 24],1))</f>
        <v>49</v>
      </c>
      <c r="Y55" s="45">
        <f>IF(km4_splits_ranks[[#This Row],[25 - 30]]="DNF","DNF",RANK(km4_splits_ranks[[#This Row],[25 - 30]],km4_splits_ranks[25 - 30],1))</f>
        <v>53</v>
      </c>
      <c r="Z55" s="45">
        <f>IF(km4_splits_ranks[[#This Row],[31 - 36]]="DNF","DNF",RANK(km4_splits_ranks[[#This Row],[31 - 36]],km4_splits_ranks[31 - 36],1))</f>
        <v>51</v>
      </c>
      <c r="AA55" s="45">
        <f>IF(km4_splits_ranks[[#This Row],[37 - 42]]="DNF","DNF",RANK(km4_splits_ranks[[#This Row],[37 - 42]],km4_splits_ranks[37 - 42],1))</f>
        <v>52</v>
      </c>
      <c r="AB55" s="45">
        <f>IF(km4_splits_ranks[[#This Row],[43 - 48]]="DNF","DNF",RANK(km4_splits_ranks[[#This Row],[43 - 48]],km4_splits_ranks[43 - 48],1))</f>
        <v>54</v>
      </c>
      <c r="AC55" s="45">
        <f>IF(km4_splits_ranks[[#This Row],[49 - 54]]="DNF","DNF",RANK(km4_splits_ranks[[#This Row],[49 - 54]],km4_splits_ranks[49 - 54],1))</f>
        <v>43</v>
      </c>
      <c r="AD55" s="45">
        <f>IF(km4_splits_ranks[[#This Row],[55 - 60]]="DNF","DNF",RANK(km4_splits_ranks[[#This Row],[55 - 60]],km4_splits_ranks[55 - 60],1))</f>
        <v>48</v>
      </c>
      <c r="AE55" s="46">
        <f>IF(km4_splits_ranks[[#This Row],[61 - 64]]="DNF","DNF",RANK(km4_splits_ranks[[#This Row],[61 - 64]],km4_splits_ranks[61 - 64],1))</f>
        <v>51</v>
      </c>
      <c r="AF55" s="21">
        <f>km4_splits_ranks[[#This Row],[1 - 6]]</f>
        <v>1.34375E-2</v>
      </c>
      <c r="AG55" s="17">
        <f>IF(km4_splits_ranks[[#This Row],[7 - 12]]="DNF","DNF",km4_splits_ranks[[#This Row],[6 okr]]+km4_splits_ranks[[#This Row],[7 - 12]])</f>
        <v>2.7325231481481482E-2</v>
      </c>
      <c r="AH55" s="17">
        <f>IF(km4_splits_ranks[[#This Row],[13 - 18]]="DNF","DNF",km4_splits_ranks[[#This Row],[12 okr]]+km4_splits_ranks[[#This Row],[13 - 18]])</f>
        <v>4.1506944444444444E-2</v>
      </c>
      <c r="AI55" s="17">
        <f>IF(km4_splits_ranks[[#This Row],[19 - 24]]="DNF","DNF",km4_splits_ranks[[#This Row],[18 okr]]+km4_splits_ranks[[#This Row],[19 - 24]])</f>
        <v>5.5394675925925924E-2</v>
      </c>
      <c r="AJ55" s="17">
        <f>IF(km4_splits_ranks[[#This Row],[25 - 30]]="DNF","DNF",km4_splits_ranks[[#This Row],[24 okr]]+km4_splits_ranks[[#This Row],[25 - 30]])</f>
        <v>6.9701388888888882E-2</v>
      </c>
      <c r="AK55" s="17">
        <f>IF(km4_splits_ranks[[#This Row],[31 - 36]]="DNF","DNF",km4_splits_ranks[[#This Row],[30 okr]]+km4_splits_ranks[[#This Row],[31 - 36]])</f>
        <v>8.3891203703703704E-2</v>
      </c>
      <c r="AL55" s="17">
        <f>IF(km4_splits_ranks[[#This Row],[37 - 42]]="DNF","DNF",km4_splits_ranks[[#This Row],[36 okr]]+km4_splits_ranks[[#This Row],[37 - 42]])</f>
        <v>9.8732638888888891E-2</v>
      </c>
      <c r="AM55" s="17">
        <f>IF(km4_splits_ranks[[#This Row],[43 - 48]]="DNF","DNF",km4_splits_ranks[[#This Row],[42 okr]]+km4_splits_ranks[[#This Row],[43 - 48]])</f>
        <v>0.1144050925925926</v>
      </c>
      <c r="AN55" s="17">
        <f>IF(km4_splits_ranks[[#This Row],[49 - 54]]="DNF","DNF",km4_splits_ranks[[#This Row],[48 okr]]+km4_splits_ranks[[#This Row],[49 - 54]])</f>
        <v>0.12988888888888889</v>
      </c>
      <c r="AO55" s="17">
        <f>IF(km4_splits_ranks[[#This Row],[55 - 60]]="DNF","DNF",km4_splits_ranks[[#This Row],[54 okr]]+km4_splits_ranks[[#This Row],[55 - 60]])</f>
        <v>0.14620254629629631</v>
      </c>
      <c r="AP55" s="22">
        <f>IF(km4_splits_ranks[[#This Row],[61 - 64]]="DNF","DNF",km4_splits_ranks[[#This Row],[60 okr]]+km4_splits_ranks[[#This Row],[61 - 64]])</f>
        <v>0.15686574074074075</v>
      </c>
      <c r="AQ55" s="47">
        <f>IF(km4_splits_ranks[[#This Row],[6 okr]]="DNF","DNF",RANK(km4_splits_ranks[[#This Row],[6 okr]],km4_splits_ranks[6 okr],1))</f>
        <v>40</v>
      </c>
      <c r="AR55" s="48">
        <f>IF(km4_splits_ranks[[#This Row],[12 okr]]="DNF","DNF",RANK(km4_splits_ranks[[#This Row],[12 okr]],km4_splits_ranks[12 okr],1))</f>
        <v>47</v>
      </c>
      <c r="AS55" s="48">
        <f>IF(km4_splits_ranks[[#This Row],[18 okr]]="DNF","DNF",RANK(km4_splits_ranks[[#This Row],[18 okr]],km4_splits_ranks[18 okr],1))</f>
        <v>53</v>
      </c>
      <c r="AT55" s="48">
        <f>IF(km4_splits_ranks[[#This Row],[24 okr]]="DNF","DNF",RANK(km4_splits_ranks[[#This Row],[24 okr]],km4_splits_ranks[24 okr],1))</f>
        <v>53</v>
      </c>
      <c r="AU55" s="48">
        <f>IF(km4_splits_ranks[[#This Row],[30 okr]]="DNF","DNF",RANK(km4_splits_ranks[[#This Row],[30 okr]],km4_splits_ranks[30 okr],1))</f>
        <v>51</v>
      </c>
      <c r="AV55" s="48">
        <f>IF(km4_splits_ranks[[#This Row],[36 okr]]="DNF","DNF",RANK(km4_splits_ranks[[#This Row],[36 okr]],km4_splits_ranks[36 okr],1))</f>
        <v>50</v>
      </c>
      <c r="AW55" s="48">
        <f>IF(km4_splits_ranks[[#This Row],[42 okr]]="DNF","DNF",RANK(km4_splits_ranks[[#This Row],[42 okr]],km4_splits_ranks[42 okr],1))</f>
        <v>49</v>
      </c>
      <c r="AX55" s="48">
        <f>IF(km4_splits_ranks[[#This Row],[48 okr]]="DNF","DNF",RANK(km4_splits_ranks[[#This Row],[48 okr]],km4_splits_ranks[48 okr],1))</f>
        <v>51</v>
      </c>
      <c r="AY55" s="48">
        <f>IF(km4_splits_ranks[[#This Row],[54 okr]]="DNF","DNF",RANK(km4_splits_ranks[[#This Row],[54 okr]],km4_splits_ranks[54 okr],1))</f>
        <v>51</v>
      </c>
      <c r="AZ55" s="48">
        <f>IF(km4_splits_ranks[[#This Row],[60 okr]]="DNF","DNF",RANK(km4_splits_ranks[[#This Row],[60 okr]],km4_splits_ranks[60 okr],1))</f>
        <v>54</v>
      </c>
      <c r="BA55" s="48">
        <f>IF(km4_splits_ranks[[#This Row],[64 okr]]="DNF","DNF",RANK(km4_splits_ranks[[#This Row],[64 okr]],km4_splits_ranks[64 okr],1))</f>
        <v>52</v>
      </c>
    </row>
    <row r="56" spans="2:53" x14ac:dyDescent="0.2">
      <c r="B56" s="4">
        <f>laps_times[[#This Row],[poř]]</f>
        <v>53</v>
      </c>
      <c r="C56" s="1">
        <f>laps_times[[#This Row],[s.č.]]</f>
        <v>29</v>
      </c>
      <c r="D56" s="1" t="str">
        <f>laps_times[[#This Row],[jméno]]</f>
        <v>Fürbach Martin</v>
      </c>
      <c r="E56" s="2">
        <f>laps_times[[#This Row],[roč]]</f>
        <v>1975</v>
      </c>
      <c r="F56" s="2" t="str">
        <f>laps_times[[#This Row],[kat]]</f>
        <v>M40</v>
      </c>
      <c r="G56" s="2">
        <f>laps_times[[#This Row],[poř_kat]]</f>
        <v>19</v>
      </c>
      <c r="H56" s="1" t="str">
        <f>IF(ISBLANK(laps_times[[#This Row],[klub]]),"-",laps_times[[#This Row],[klub]])</f>
        <v>-</v>
      </c>
      <c r="I56" s="166">
        <f>laps_times[[#This Row],[celk. čas]]</f>
        <v>0.1581099537037037</v>
      </c>
      <c r="J56" s="28">
        <f>SUM(laps_times[[#This Row],[1]:[6]])</f>
        <v>1.2976851851851852E-2</v>
      </c>
      <c r="K56" s="29">
        <f>SUM(laps_times[[#This Row],[7]:[12]])</f>
        <v>1.2392361111111114E-2</v>
      </c>
      <c r="L56" s="29">
        <f>SUM(laps_times[[#This Row],[13]:[18]])</f>
        <v>1.2489583333333333E-2</v>
      </c>
      <c r="M56" s="29">
        <f>SUM(laps_times[[#This Row],[19]:[24]])</f>
        <v>1.2603009259259258E-2</v>
      </c>
      <c r="N56" s="29">
        <f>SUM(laps_times[[#This Row],[25]:[30]])</f>
        <v>1.2747685185185185E-2</v>
      </c>
      <c r="O56" s="29">
        <f>SUM(laps_times[[#This Row],[31]:[36]])</f>
        <v>1.3256944444444444E-2</v>
      </c>
      <c r="P56" s="29">
        <f>SUM(laps_times[[#This Row],[37]:[42]])</f>
        <v>1.6435185185185185E-2</v>
      </c>
      <c r="Q56" s="29">
        <f>SUM(laps_times[[#This Row],[43]:[48]])</f>
        <v>1.6697916666666666E-2</v>
      </c>
      <c r="R56" s="29">
        <f>SUM(laps_times[[#This Row],[49]:[54]])</f>
        <v>1.7760416666666667E-2</v>
      </c>
      <c r="S56" s="29">
        <f>SUM(laps_times[[#This Row],[55]:[60]])</f>
        <v>1.8771990740740742E-2</v>
      </c>
      <c r="T56" s="30">
        <f>SUM(laps_times[[#This Row],[61]:[64]])</f>
        <v>1.1978009259259259E-2</v>
      </c>
      <c r="U56" s="44">
        <f>IF(km4_splits_ranks[[#This Row],[1 - 6]]="DNF","DNF",RANK(km4_splits_ranks[[#This Row],[1 - 6]],km4_splits_ranks[1 - 6],1))</f>
        <v>30</v>
      </c>
      <c r="V56" s="45">
        <f>IF(km4_splits_ranks[[#This Row],[7 - 12]]="DNF","DNF",RANK(km4_splits_ranks[[#This Row],[7 - 12]],km4_splits_ranks[7 - 12],1))</f>
        <v>30</v>
      </c>
      <c r="W56" s="45">
        <f>IF(km4_splits_ranks[[#This Row],[13 - 18]]="DNF","DNF",RANK(km4_splits_ranks[[#This Row],[13 - 18]],km4_splits_ranks[13 - 18],1))</f>
        <v>31</v>
      </c>
      <c r="X56" s="45">
        <f>IF(km4_splits_ranks[[#This Row],[19 - 24]]="DNF","DNF",RANK(km4_splits_ranks[[#This Row],[19 - 24]],km4_splits_ranks[19 - 24],1))</f>
        <v>30</v>
      </c>
      <c r="Y56" s="45">
        <f>IF(km4_splits_ranks[[#This Row],[25 - 30]]="DNF","DNF",RANK(km4_splits_ranks[[#This Row],[25 - 30]],km4_splits_ranks[25 - 30],1))</f>
        <v>31</v>
      </c>
      <c r="Z56" s="45">
        <f>IF(km4_splits_ranks[[#This Row],[31 - 36]]="DNF","DNF",RANK(km4_splits_ranks[[#This Row],[31 - 36]],km4_splits_ranks[31 - 36],1))</f>
        <v>34</v>
      </c>
      <c r="AA56" s="45">
        <f>IF(km4_splits_ranks[[#This Row],[37 - 42]]="DNF","DNF",RANK(km4_splits_ranks[[#This Row],[37 - 42]],km4_splits_ranks[37 - 42],1))</f>
        <v>76</v>
      </c>
      <c r="AB56" s="45">
        <f>IF(km4_splits_ranks[[#This Row],[43 - 48]]="DNF","DNF",RANK(km4_splits_ranks[[#This Row],[43 - 48]],km4_splits_ranks[43 - 48],1))</f>
        <v>66</v>
      </c>
      <c r="AC56" s="45">
        <f>IF(km4_splits_ranks[[#This Row],[49 - 54]]="DNF","DNF",RANK(km4_splits_ranks[[#This Row],[49 - 54]],km4_splits_ranks[49 - 54],1))</f>
        <v>73</v>
      </c>
      <c r="AD56" s="45">
        <f>IF(km4_splits_ranks[[#This Row],[55 - 60]]="DNF","DNF",RANK(km4_splits_ranks[[#This Row],[55 - 60]],km4_splits_ranks[55 - 60],1))</f>
        <v>80</v>
      </c>
      <c r="AE56" s="46">
        <f>IF(km4_splits_ranks[[#This Row],[61 - 64]]="DNF","DNF",RANK(km4_splits_ranks[[#This Row],[61 - 64]],km4_splits_ranks[61 - 64],1))</f>
        <v>78</v>
      </c>
      <c r="AF56" s="21">
        <f>km4_splits_ranks[[#This Row],[1 - 6]]</f>
        <v>1.2976851851851852E-2</v>
      </c>
      <c r="AG56" s="17">
        <f>IF(km4_splits_ranks[[#This Row],[7 - 12]]="DNF","DNF",km4_splits_ranks[[#This Row],[6 okr]]+km4_splits_ranks[[#This Row],[7 - 12]])</f>
        <v>2.5369212962962968E-2</v>
      </c>
      <c r="AH56" s="17">
        <f>IF(km4_splits_ranks[[#This Row],[13 - 18]]="DNF","DNF",km4_splits_ranks[[#This Row],[12 okr]]+km4_splits_ranks[[#This Row],[13 - 18]])</f>
        <v>3.78587962962963E-2</v>
      </c>
      <c r="AI56" s="17">
        <f>IF(km4_splits_ranks[[#This Row],[19 - 24]]="DNF","DNF",km4_splits_ranks[[#This Row],[18 okr]]+km4_splits_ranks[[#This Row],[19 - 24]])</f>
        <v>5.0461805555555558E-2</v>
      </c>
      <c r="AJ56" s="17">
        <f>IF(km4_splits_ranks[[#This Row],[25 - 30]]="DNF","DNF",km4_splits_ranks[[#This Row],[24 okr]]+km4_splits_ranks[[#This Row],[25 - 30]])</f>
        <v>6.320949074074074E-2</v>
      </c>
      <c r="AK56" s="17">
        <f>IF(km4_splits_ranks[[#This Row],[31 - 36]]="DNF","DNF",km4_splits_ranks[[#This Row],[30 okr]]+km4_splits_ranks[[#This Row],[31 - 36]])</f>
        <v>7.6466435185185186E-2</v>
      </c>
      <c r="AL56" s="17">
        <f>IF(km4_splits_ranks[[#This Row],[37 - 42]]="DNF","DNF",km4_splits_ranks[[#This Row],[36 okr]]+km4_splits_ranks[[#This Row],[37 - 42]])</f>
        <v>9.2901620370370364E-2</v>
      </c>
      <c r="AM56" s="17">
        <f>IF(km4_splits_ranks[[#This Row],[43 - 48]]="DNF","DNF",km4_splits_ranks[[#This Row],[42 okr]]+km4_splits_ranks[[#This Row],[43 - 48]])</f>
        <v>0.10959953703703704</v>
      </c>
      <c r="AN56" s="17">
        <f>IF(km4_splits_ranks[[#This Row],[49 - 54]]="DNF","DNF",km4_splits_ranks[[#This Row],[48 okr]]+km4_splits_ranks[[#This Row],[49 - 54]])</f>
        <v>0.1273599537037037</v>
      </c>
      <c r="AO56" s="17">
        <f>IF(km4_splits_ranks[[#This Row],[55 - 60]]="DNF","DNF",km4_splits_ranks[[#This Row],[54 okr]]+km4_splits_ranks[[#This Row],[55 - 60]])</f>
        <v>0.14613194444444444</v>
      </c>
      <c r="AP56" s="22">
        <f>IF(km4_splits_ranks[[#This Row],[61 - 64]]="DNF","DNF",km4_splits_ranks[[#This Row],[60 okr]]+km4_splits_ranks[[#This Row],[61 - 64]])</f>
        <v>0.1581099537037037</v>
      </c>
      <c r="AQ56" s="47">
        <f>IF(km4_splits_ranks[[#This Row],[6 okr]]="DNF","DNF",RANK(km4_splits_ranks[[#This Row],[6 okr]],km4_splits_ranks[6 okr],1))</f>
        <v>30</v>
      </c>
      <c r="AR56" s="48">
        <f>IF(km4_splits_ranks[[#This Row],[12 okr]]="DNF","DNF",RANK(km4_splits_ranks[[#This Row],[12 okr]],km4_splits_ranks[12 okr],1))</f>
        <v>30</v>
      </c>
      <c r="AS56" s="48">
        <f>IF(km4_splits_ranks[[#This Row],[18 okr]]="DNF","DNF",RANK(km4_splits_ranks[[#This Row],[18 okr]],km4_splits_ranks[18 okr],1))</f>
        <v>29</v>
      </c>
      <c r="AT56" s="48">
        <f>IF(km4_splits_ranks[[#This Row],[24 okr]]="DNF","DNF",RANK(km4_splits_ranks[[#This Row],[24 okr]],km4_splits_ranks[24 okr],1))</f>
        <v>29</v>
      </c>
      <c r="AU56" s="48">
        <f>IF(km4_splits_ranks[[#This Row],[30 okr]]="DNF","DNF",RANK(km4_splits_ranks[[#This Row],[30 okr]],km4_splits_ranks[30 okr],1))</f>
        <v>31</v>
      </c>
      <c r="AV56" s="48">
        <f>IF(km4_splits_ranks[[#This Row],[36 okr]]="DNF","DNF",RANK(km4_splits_ranks[[#This Row],[36 okr]],km4_splits_ranks[36 okr],1))</f>
        <v>30</v>
      </c>
      <c r="AW56" s="48">
        <f>IF(km4_splits_ranks[[#This Row],[42 okr]]="DNF","DNF",RANK(km4_splits_ranks[[#This Row],[42 okr]],km4_splits_ranks[42 okr],1))</f>
        <v>37</v>
      </c>
      <c r="AX56" s="48">
        <f>IF(km4_splits_ranks[[#This Row],[48 okr]]="DNF","DNF",RANK(km4_splits_ranks[[#This Row],[48 okr]],km4_splits_ranks[48 okr],1))</f>
        <v>41</v>
      </c>
      <c r="AY56" s="48">
        <f>IF(km4_splits_ranks[[#This Row],[54 okr]]="DNF","DNF",RANK(km4_splits_ranks[[#This Row],[54 okr]],km4_splits_ranks[54 okr],1))</f>
        <v>46</v>
      </c>
      <c r="AZ56" s="48">
        <f>IF(km4_splits_ranks[[#This Row],[60 okr]]="DNF","DNF",RANK(km4_splits_ranks[[#This Row],[60 okr]],km4_splits_ranks[60 okr],1))</f>
        <v>53</v>
      </c>
      <c r="BA56" s="48">
        <f>IF(km4_splits_ranks[[#This Row],[64 okr]]="DNF","DNF",RANK(km4_splits_ranks[[#This Row],[64 okr]],km4_splits_ranks[64 okr],1))</f>
        <v>53</v>
      </c>
    </row>
    <row r="57" spans="2:53" x14ac:dyDescent="0.2">
      <c r="B57" s="4">
        <f>laps_times[[#This Row],[poř]]</f>
        <v>54</v>
      </c>
      <c r="C57" s="1">
        <f>laps_times[[#This Row],[s.č.]]</f>
        <v>69</v>
      </c>
      <c r="D57" s="1" t="str">
        <f>laps_times[[#This Row],[jméno]]</f>
        <v>Maršík Miloš</v>
      </c>
      <c r="E57" s="2">
        <f>laps_times[[#This Row],[roč]]</f>
        <v>1966</v>
      </c>
      <c r="F57" s="2" t="str">
        <f>laps_times[[#This Row],[kat]]</f>
        <v>M50</v>
      </c>
      <c r="G57" s="2">
        <f>laps_times[[#This Row],[poř_kat]]</f>
        <v>11</v>
      </c>
      <c r="H57" s="1" t="str">
        <f>IF(ISBLANK(laps_times[[#This Row],[klub]]),"-",laps_times[[#This Row],[klub]])</f>
        <v>TC Dvořák</v>
      </c>
      <c r="I57" s="166">
        <f>laps_times[[#This Row],[celk. čas]]</f>
        <v>0.15892361111111111</v>
      </c>
      <c r="J57" s="28">
        <f>SUM(laps_times[[#This Row],[1]:[6]])</f>
        <v>1.4215277777777776E-2</v>
      </c>
      <c r="K57" s="29">
        <f>SUM(laps_times[[#This Row],[7]:[12]])</f>
        <v>1.3917824074074074E-2</v>
      </c>
      <c r="L57" s="29">
        <f>SUM(laps_times[[#This Row],[13]:[18]])</f>
        <v>1.4268518518518517E-2</v>
      </c>
      <c r="M57" s="29">
        <f>SUM(laps_times[[#This Row],[19]:[24]])</f>
        <v>1.4271990740740741E-2</v>
      </c>
      <c r="N57" s="29">
        <f>SUM(laps_times[[#This Row],[25]:[30]])</f>
        <v>1.454050925925926E-2</v>
      </c>
      <c r="O57" s="29">
        <f>SUM(laps_times[[#This Row],[31]:[36]])</f>
        <v>1.4821759259259258E-2</v>
      </c>
      <c r="P57" s="29">
        <f>SUM(laps_times[[#This Row],[37]:[42]])</f>
        <v>1.4944444444444444E-2</v>
      </c>
      <c r="Q57" s="29">
        <f>SUM(laps_times[[#This Row],[43]:[48]])</f>
        <v>1.5027777777777779E-2</v>
      </c>
      <c r="R57" s="29">
        <f>SUM(laps_times[[#This Row],[49]:[54]])</f>
        <v>1.5782407407407405E-2</v>
      </c>
      <c r="S57" s="29">
        <f>SUM(laps_times[[#This Row],[55]:[60]])</f>
        <v>1.6452546296296295E-2</v>
      </c>
      <c r="T57" s="30">
        <f>SUM(laps_times[[#This Row],[61]:[64]])</f>
        <v>1.0680555555555556E-2</v>
      </c>
      <c r="U57" s="44">
        <f>IF(km4_splits_ranks[[#This Row],[1 - 6]]="DNF","DNF",RANK(km4_splits_ranks[[#This Row],[1 - 6]],km4_splits_ranks[1 - 6],1))</f>
        <v>56</v>
      </c>
      <c r="V57" s="45">
        <f>IF(km4_splits_ranks[[#This Row],[7 - 12]]="DNF","DNF",RANK(km4_splits_ranks[[#This Row],[7 - 12]],km4_splits_ranks[7 - 12],1))</f>
        <v>61</v>
      </c>
      <c r="W57" s="45">
        <f>IF(km4_splits_ranks[[#This Row],[13 - 18]]="DNF","DNF",RANK(km4_splits_ranks[[#This Row],[13 - 18]],km4_splits_ranks[13 - 18],1))</f>
        <v>69</v>
      </c>
      <c r="X57" s="45">
        <f>IF(km4_splits_ranks[[#This Row],[19 - 24]]="DNF","DNF",RANK(km4_splits_ranks[[#This Row],[19 - 24]],km4_splits_ranks[19 - 24],1))</f>
        <v>62</v>
      </c>
      <c r="Y57" s="45">
        <f>IF(km4_splits_ranks[[#This Row],[25 - 30]]="DNF","DNF",RANK(km4_splits_ranks[[#This Row],[25 - 30]],km4_splits_ranks[25 - 30],1))</f>
        <v>59</v>
      </c>
      <c r="Z57" s="45">
        <f>IF(km4_splits_ranks[[#This Row],[31 - 36]]="DNF","DNF",RANK(km4_splits_ranks[[#This Row],[31 - 36]],km4_splits_ranks[31 - 36],1))</f>
        <v>63</v>
      </c>
      <c r="AA57" s="45">
        <f>IF(km4_splits_ranks[[#This Row],[37 - 42]]="DNF","DNF",RANK(km4_splits_ranks[[#This Row],[37 - 42]],km4_splits_ranks[37 - 42],1))</f>
        <v>53</v>
      </c>
      <c r="AB57" s="45">
        <f>IF(km4_splits_ranks[[#This Row],[43 - 48]]="DNF","DNF",RANK(km4_splits_ranks[[#This Row],[43 - 48]],km4_splits_ranks[43 - 48],1))</f>
        <v>48</v>
      </c>
      <c r="AC57" s="45">
        <f>IF(km4_splits_ranks[[#This Row],[49 - 54]]="DNF","DNF",RANK(km4_splits_ranks[[#This Row],[49 - 54]],km4_splits_ranks[49 - 54],1))</f>
        <v>47</v>
      </c>
      <c r="AD57" s="45">
        <f>IF(km4_splits_ranks[[#This Row],[55 - 60]]="DNF","DNF",RANK(km4_splits_ranks[[#This Row],[55 - 60]],km4_splits_ranks[55 - 60],1))</f>
        <v>50</v>
      </c>
      <c r="AE57" s="46">
        <f>IF(km4_splits_ranks[[#This Row],[61 - 64]]="DNF","DNF",RANK(km4_splits_ranks[[#This Row],[61 - 64]],km4_splits_ranks[61 - 64],1))</f>
        <v>52</v>
      </c>
      <c r="AF57" s="21">
        <f>km4_splits_ranks[[#This Row],[1 - 6]]</f>
        <v>1.4215277777777776E-2</v>
      </c>
      <c r="AG57" s="17">
        <f>IF(km4_splits_ranks[[#This Row],[7 - 12]]="DNF","DNF",km4_splits_ranks[[#This Row],[6 okr]]+km4_splits_ranks[[#This Row],[7 - 12]])</f>
        <v>2.813310185185185E-2</v>
      </c>
      <c r="AH57" s="17">
        <f>IF(km4_splits_ranks[[#This Row],[13 - 18]]="DNF","DNF",km4_splits_ranks[[#This Row],[12 okr]]+km4_splits_ranks[[#This Row],[13 - 18]])</f>
        <v>4.2401620370370367E-2</v>
      </c>
      <c r="AI57" s="17">
        <f>IF(km4_splits_ranks[[#This Row],[19 - 24]]="DNF","DNF",km4_splits_ranks[[#This Row],[18 okr]]+km4_splits_ranks[[#This Row],[19 - 24]])</f>
        <v>5.6673611111111105E-2</v>
      </c>
      <c r="AJ57" s="17">
        <f>IF(km4_splits_ranks[[#This Row],[25 - 30]]="DNF","DNF",km4_splits_ranks[[#This Row],[24 okr]]+km4_splits_ranks[[#This Row],[25 - 30]])</f>
        <v>7.1214120370370365E-2</v>
      </c>
      <c r="AK57" s="17">
        <f>IF(km4_splits_ranks[[#This Row],[31 - 36]]="DNF","DNF",km4_splits_ranks[[#This Row],[30 okr]]+km4_splits_ranks[[#This Row],[31 - 36]])</f>
        <v>8.6035879629629622E-2</v>
      </c>
      <c r="AL57" s="17">
        <f>IF(km4_splits_ranks[[#This Row],[37 - 42]]="DNF","DNF",km4_splits_ranks[[#This Row],[36 okr]]+km4_splits_ranks[[#This Row],[37 - 42]])</f>
        <v>0.10098032407407406</v>
      </c>
      <c r="AM57" s="17">
        <f>IF(km4_splits_ranks[[#This Row],[43 - 48]]="DNF","DNF",km4_splits_ranks[[#This Row],[42 okr]]+km4_splits_ranks[[#This Row],[43 - 48]])</f>
        <v>0.11600810185185184</v>
      </c>
      <c r="AN57" s="17">
        <f>IF(km4_splits_ranks[[#This Row],[49 - 54]]="DNF","DNF",km4_splits_ranks[[#This Row],[48 okr]]+km4_splits_ranks[[#This Row],[49 - 54]])</f>
        <v>0.13179050925925925</v>
      </c>
      <c r="AO57" s="17">
        <f>IF(km4_splits_ranks[[#This Row],[55 - 60]]="DNF","DNF",km4_splits_ranks[[#This Row],[54 okr]]+km4_splits_ranks[[#This Row],[55 - 60]])</f>
        <v>0.14824305555555556</v>
      </c>
      <c r="AP57" s="22">
        <f>IF(km4_splits_ranks[[#This Row],[61 - 64]]="DNF","DNF",km4_splits_ranks[[#This Row],[60 okr]]+km4_splits_ranks[[#This Row],[61 - 64]])</f>
        <v>0.15892361111111111</v>
      </c>
      <c r="AQ57" s="47">
        <f>IF(km4_splits_ranks[[#This Row],[6 okr]]="DNF","DNF",RANK(km4_splits_ranks[[#This Row],[6 okr]],km4_splits_ranks[6 okr],1))</f>
        <v>56</v>
      </c>
      <c r="AR57" s="48">
        <f>IF(km4_splits_ranks[[#This Row],[12 okr]]="DNF","DNF",RANK(km4_splits_ranks[[#This Row],[12 okr]],km4_splits_ranks[12 okr],1))</f>
        <v>62</v>
      </c>
      <c r="AS57" s="48">
        <f>IF(km4_splits_ranks[[#This Row],[18 okr]]="DNF","DNF",RANK(km4_splits_ranks[[#This Row],[18 okr]],km4_splits_ranks[18 okr],1))</f>
        <v>62</v>
      </c>
      <c r="AT57" s="48">
        <f>IF(km4_splits_ranks[[#This Row],[24 okr]]="DNF","DNF",RANK(km4_splits_ranks[[#This Row],[24 okr]],km4_splits_ranks[24 okr],1))</f>
        <v>60</v>
      </c>
      <c r="AU57" s="48">
        <f>IF(km4_splits_ranks[[#This Row],[30 okr]]="DNF","DNF",RANK(km4_splits_ranks[[#This Row],[30 okr]],km4_splits_ranks[30 okr],1))</f>
        <v>60</v>
      </c>
      <c r="AV57" s="48">
        <f>IF(km4_splits_ranks[[#This Row],[36 okr]]="DNF","DNF",RANK(km4_splits_ranks[[#This Row],[36 okr]],km4_splits_ranks[36 okr],1))</f>
        <v>61</v>
      </c>
      <c r="AW57" s="48">
        <f>IF(km4_splits_ranks[[#This Row],[42 okr]]="DNF","DNF",RANK(km4_splits_ranks[[#This Row],[42 okr]],km4_splits_ranks[42 okr],1))</f>
        <v>58</v>
      </c>
      <c r="AX57" s="48">
        <f>IF(km4_splits_ranks[[#This Row],[48 okr]]="DNF","DNF",RANK(km4_splits_ranks[[#This Row],[48 okr]],km4_splits_ranks[48 okr],1))</f>
        <v>57</v>
      </c>
      <c r="AY57" s="48">
        <f>IF(km4_splits_ranks[[#This Row],[54 okr]]="DNF","DNF",RANK(km4_splits_ranks[[#This Row],[54 okr]],km4_splits_ranks[54 okr],1))</f>
        <v>56</v>
      </c>
      <c r="AZ57" s="48">
        <f>IF(km4_splits_ranks[[#This Row],[60 okr]]="DNF","DNF",RANK(km4_splits_ranks[[#This Row],[60 okr]],km4_splits_ranks[60 okr],1))</f>
        <v>55</v>
      </c>
      <c r="BA57" s="48">
        <f>IF(km4_splits_ranks[[#This Row],[64 okr]]="DNF","DNF",RANK(km4_splits_ranks[[#This Row],[64 okr]],km4_splits_ranks[64 okr],1))</f>
        <v>54</v>
      </c>
    </row>
    <row r="58" spans="2:53" x14ac:dyDescent="0.2">
      <c r="B58" s="4">
        <f>laps_times[[#This Row],[poř]]</f>
        <v>55</v>
      </c>
      <c r="C58" s="1">
        <f>laps_times[[#This Row],[s.č.]]</f>
        <v>88</v>
      </c>
      <c r="D58" s="1" t="str">
        <f>laps_times[[#This Row],[jméno]]</f>
        <v>Pillar Ladislav</v>
      </c>
      <c r="E58" s="2">
        <f>laps_times[[#This Row],[roč]]</f>
        <v>1952</v>
      </c>
      <c r="F58" s="2" t="str">
        <f>laps_times[[#This Row],[kat]]</f>
        <v>M60</v>
      </c>
      <c r="G58" s="2">
        <f>laps_times[[#This Row],[poř_kat]]</f>
        <v>2</v>
      </c>
      <c r="H58" s="1" t="str">
        <f>IF(ISBLANK(laps_times[[#This Row],[klub]]),"-",laps_times[[#This Row],[klub]])</f>
        <v>DTJ Lomnice</v>
      </c>
      <c r="I58" s="166">
        <f>laps_times[[#This Row],[celk. čas]]</f>
        <v>0.16029166666666667</v>
      </c>
      <c r="J58" s="28">
        <f>SUM(laps_times[[#This Row],[1]:[6]])</f>
        <v>1.3675925925925923E-2</v>
      </c>
      <c r="K58" s="29">
        <f>SUM(laps_times[[#This Row],[7]:[12]])</f>
        <v>1.3337962962962963E-2</v>
      </c>
      <c r="L58" s="29">
        <f>SUM(laps_times[[#This Row],[13]:[18]])</f>
        <v>1.3712962962962963E-2</v>
      </c>
      <c r="M58" s="29">
        <f>SUM(laps_times[[#This Row],[19]:[24]])</f>
        <v>1.4177083333333333E-2</v>
      </c>
      <c r="N58" s="29">
        <f>SUM(laps_times[[#This Row],[25]:[30]])</f>
        <v>1.4207175925925925E-2</v>
      </c>
      <c r="O58" s="29">
        <f>SUM(laps_times[[#This Row],[31]:[36]])</f>
        <v>1.461689814814815E-2</v>
      </c>
      <c r="P58" s="29">
        <f>SUM(laps_times[[#This Row],[37]:[42]])</f>
        <v>1.5320601851851853E-2</v>
      </c>
      <c r="Q58" s="29">
        <f>SUM(laps_times[[#This Row],[43]:[48]])</f>
        <v>1.5995370370370368E-2</v>
      </c>
      <c r="R58" s="29">
        <f>SUM(laps_times[[#This Row],[49]:[54]])</f>
        <v>1.6443287037037038E-2</v>
      </c>
      <c r="S58" s="29">
        <f>SUM(laps_times[[#This Row],[55]:[60]])</f>
        <v>1.7148148148148148E-2</v>
      </c>
      <c r="T58" s="30">
        <f>SUM(laps_times[[#This Row],[61]:[64]])</f>
        <v>1.165625E-2</v>
      </c>
      <c r="U58" s="44">
        <f>IF(km4_splits_ranks[[#This Row],[1 - 6]]="DNF","DNF",RANK(km4_splits_ranks[[#This Row],[1 - 6]],km4_splits_ranks[1 - 6],1))</f>
        <v>44</v>
      </c>
      <c r="V58" s="45">
        <f>IF(km4_splits_ranks[[#This Row],[7 - 12]]="DNF","DNF",RANK(km4_splits_ranks[[#This Row],[7 - 12]],km4_splits_ranks[7 - 12],1))</f>
        <v>46</v>
      </c>
      <c r="W58" s="45">
        <f>IF(km4_splits_ranks[[#This Row],[13 - 18]]="DNF","DNF",RANK(km4_splits_ranks[[#This Row],[13 - 18]],km4_splits_ranks[13 - 18],1))</f>
        <v>51</v>
      </c>
      <c r="X58" s="45">
        <f>IF(km4_splits_ranks[[#This Row],[19 - 24]]="DNF","DNF",RANK(km4_splits_ranks[[#This Row],[19 - 24]],km4_splits_ranks[19 - 24],1))</f>
        <v>55</v>
      </c>
      <c r="Y58" s="45">
        <f>IF(km4_splits_ranks[[#This Row],[25 - 30]]="DNF","DNF",RANK(km4_splits_ranks[[#This Row],[25 - 30]],km4_splits_ranks[25 - 30],1))</f>
        <v>51</v>
      </c>
      <c r="Z58" s="45">
        <f>IF(km4_splits_ranks[[#This Row],[31 - 36]]="DNF","DNF",RANK(km4_splits_ranks[[#This Row],[31 - 36]],km4_splits_ranks[31 - 36],1))</f>
        <v>57</v>
      </c>
      <c r="AA58" s="45">
        <f>IF(km4_splits_ranks[[#This Row],[37 - 42]]="DNF","DNF",RANK(km4_splits_ranks[[#This Row],[37 - 42]],km4_splits_ranks[37 - 42],1))</f>
        <v>58</v>
      </c>
      <c r="AB58" s="45">
        <f>IF(km4_splits_ranks[[#This Row],[43 - 48]]="DNF","DNF",RANK(km4_splits_ranks[[#This Row],[43 - 48]],km4_splits_ranks[43 - 48],1))</f>
        <v>58</v>
      </c>
      <c r="AC58" s="45">
        <f>IF(km4_splits_ranks[[#This Row],[49 - 54]]="DNF","DNF",RANK(km4_splits_ranks[[#This Row],[49 - 54]],km4_splits_ranks[49 - 54],1))</f>
        <v>55</v>
      </c>
      <c r="AD58" s="45">
        <f>IF(km4_splits_ranks[[#This Row],[55 - 60]]="DNF","DNF",RANK(km4_splits_ranks[[#This Row],[55 - 60]],km4_splits_ranks[55 - 60],1))</f>
        <v>58</v>
      </c>
      <c r="AE58" s="46">
        <f>IF(km4_splits_ranks[[#This Row],[61 - 64]]="DNF","DNF",RANK(km4_splits_ranks[[#This Row],[61 - 64]],km4_splits_ranks[61 - 64],1))</f>
        <v>70</v>
      </c>
      <c r="AF58" s="21">
        <f>km4_splits_ranks[[#This Row],[1 - 6]]</f>
        <v>1.3675925925925923E-2</v>
      </c>
      <c r="AG58" s="17">
        <f>IF(km4_splits_ranks[[#This Row],[7 - 12]]="DNF","DNF",km4_splits_ranks[[#This Row],[6 okr]]+km4_splits_ranks[[#This Row],[7 - 12]])</f>
        <v>2.7013888888888886E-2</v>
      </c>
      <c r="AH58" s="17">
        <f>IF(km4_splits_ranks[[#This Row],[13 - 18]]="DNF","DNF",km4_splits_ranks[[#This Row],[12 okr]]+km4_splits_ranks[[#This Row],[13 - 18]])</f>
        <v>4.0726851851851847E-2</v>
      </c>
      <c r="AI58" s="17">
        <f>IF(km4_splits_ranks[[#This Row],[19 - 24]]="DNF","DNF",km4_splits_ranks[[#This Row],[18 okr]]+km4_splits_ranks[[#This Row],[19 - 24]])</f>
        <v>5.4903935185185181E-2</v>
      </c>
      <c r="AJ58" s="17">
        <f>IF(km4_splits_ranks[[#This Row],[25 - 30]]="DNF","DNF",km4_splits_ranks[[#This Row],[24 okr]]+km4_splits_ranks[[#This Row],[25 - 30]])</f>
        <v>6.9111111111111109E-2</v>
      </c>
      <c r="AK58" s="17">
        <f>IF(km4_splits_ranks[[#This Row],[31 - 36]]="DNF","DNF",km4_splits_ranks[[#This Row],[30 okr]]+km4_splits_ranks[[#This Row],[31 - 36]])</f>
        <v>8.3728009259259259E-2</v>
      </c>
      <c r="AL58" s="17">
        <f>IF(km4_splits_ranks[[#This Row],[37 - 42]]="DNF","DNF",km4_splits_ranks[[#This Row],[36 okr]]+km4_splits_ranks[[#This Row],[37 - 42]])</f>
        <v>9.9048611111111115E-2</v>
      </c>
      <c r="AM58" s="17">
        <f>IF(km4_splits_ranks[[#This Row],[43 - 48]]="DNF","DNF",km4_splits_ranks[[#This Row],[42 okr]]+km4_splits_ranks[[#This Row],[43 - 48]])</f>
        <v>0.11504398148148148</v>
      </c>
      <c r="AN58" s="17">
        <f>IF(km4_splits_ranks[[#This Row],[49 - 54]]="DNF","DNF",km4_splits_ranks[[#This Row],[48 okr]]+km4_splits_ranks[[#This Row],[49 - 54]])</f>
        <v>0.13148726851851852</v>
      </c>
      <c r="AO58" s="17">
        <f>IF(km4_splits_ranks[[#This Row],[55 - 60]]="DNF","DNF",km4_splits_ranks[[#This Row],[54 okr]]+km4_splits_ranks[[#This Row],[55 - 60]])</f>
        <v>0.14863541666666669</v>
      </c>
      <c r="AP58" s="22">
        <f>IF(km4_splits_ranks[[#This Row],[61 - 64]]="DNF","DNF",km4_splits_ranks[[#This Row],[60 okr]]+km4_splits_ranks[[#This Row],[61 - 64]])</f>
        <v>0.16029166666666669</v>
      </c>
      <c r="AQ58" s="47">
        <f>IF(km4_splits_ranks[[#This Row],[6 okr]]="DNF","DNF",RANK(km4_splits_ranks[[#This Row],[6 okr]],km4_splits_ranks[6 okr],1))</f>
        <v>44</v>
      </c>
      <c r="AR58" s="48">
        <f>IF(km4_splits_ranks[[#This Row],[12 okr]]="DNF","DNF",RANK(km4_splits_ranks[[#This Row],[12 okr]],km4_splits_ranks[12 okr],1))</f>
        <v>42</v>
      </c>
      <c r="AS58" s="48">
        <f>IF(km4_splits_ranks[[#This Row],[18 okr]]="DNF","DNF",RANK(km4_splits_ranks[[#This Row],[18 okr]],km4_splits_ranks[18 okr],1))</f>
        <v>45</v>
      </c>
      <c r="AT58" s="48">
        <f>IF(km4_splits_ranks[[#This Row],[24 okr]]="DNF","DNF",RANK(km4_splits_ranks[[#This Row],[24 okr]],km4_splits_ranks[24 okr],1))</f>
        <v>46</v>
      </c>
      <c r="AU58" s="48">
        <f>IF(km4_splits_ranks[[#This Row],[30 okr]]="DNF","DNF",RANK(km4_splits_ranks[[#This Row],[30 okr]],km4_splits_ranks[30 okr],1))</f>
        <v>49</v>
      </c>
      <c r="AV58" s="48">
        <f>IF(km4_splits_ranks[[#This Row],[36 okr]]="DNF","DNF",RANK(km4_splits_ranks[[#This Row],[36 okr]],km4_splits_ranks[36 okr],1))</f>
        <v>49</v>
      </c>
      <c r="AW58" s="48">
        <f>IF(km4_splits_ranks[[#This Row],[42 okr]]="DNF","DNF",RANK(km4_splits_ranks[[#This Row],[42 okr]],km4_splits_ranks[42 okr],1))</f>
        <v>50</v>
      </c>
      <c r="AX58" s="48">
        <f>IF(km4_splits_ranks[[#This Row],[48 okr]]="DNF","DNF",RANK(km4_splits_ranks[[#This Row],[48 okr]],km4_splits_ranks[48 okr],1))</f>
        <v>55</v>
      </c>
      <c r="AY58" s="48">
        <f>IF(km4_splits_ranks[[#This Row],[54 okr]]="DNF","DNF",RANK(km4_splits_ranks[[#This Row],[54 okr]],km4_splits_ranks[54 okr],1))</f>
        <v>55</v>
      </c>
      <c r="AZ58" s="48">
        <f>IF(km4_splits_ranks[[#This Row],[60 okr]]="DNF","DNF",RANK(km4_splits_ranks[[#This Row],[60 okr]],km4_splits_ranks[60 okr],1))</f>
        <v>56</v>
      </c>
      <c r="BA58" s="48">
        <f>IF(km4_splits_ranks[[#This Row],[64 okr]]="DNF","DNF",RANK(km4_splits_ranks[[#This Row],[64 okr]],km4_splits_ranks[64 okr],1))</f>
        <v>55</v>
      </c>
    </row>
    <row r="59" spans="2:53" x14ac:dyDescent="0.2">
      <c r="B59" s="4">
        <f>laps_times[[#This Row],[poř]]</f>
        <v>56</v>
      </c>
      <c r="C59" s="1">
        <f>laps_times[[#This Row],[s.č.]]</f>
        <v>5</v>
      </c>
      <c r="D59" s="1" t="str">
        <f>laps_times[[#This Row],[jméno]]</f>
        <v>Schöberl Susanne</v>
      </c>
      <c r="E59" s="2">
        <f>laps_times[[#This Row],[roč]]</f>
        <v>1967</v>
      </c>
      <c r="F59" s="2" t="str">
        <f>laps_times[[#This Row],[kat]]</f>
        <v>Z2</v>
      </c>
      <c r="G59" s="2">
        <f>laps_times[[#This Row],[poř_kat]]</f>
        <v>2</v>
      </c>
      <c r="H59" s="1" t="str">
        <f>IF(ISBLANK(laps_times[[#This Row],[klub]]),"-",laps_times[[#This Row],[klub]])</f>
        <v>-</v>
      </c>
      <c r="I59" s="166">
        <f>laps_times[[#This Row],[celk. čas]]</f>
        <v>0.16035069444444444</v>
      </c>
      <c r="J59" s="28">
        <f>SUM(laps_times[[#This Row],[1]:[6]])</f>
        <v>1.4998842592592593E-2</v>
      </c>
      <c r="K59" s="29">
        <f>SUM(laps_times[[#This Row],[7]:[12]])</f>
        <v>1.4144675925925925E-2</v>
      </c>
      <c r="L59" s="29">
        <f>SUM(laps_times[[#This Row],[13]:[18]])</f>
        <v>1.4199074074074072E-2</v>
      </c>
      <c r="M59" s="29">
        <f>SUM(laps_times[[#This Row],[19]:[24]])</f>
        <v>1.4060185185185186E-2</v>
      </c>
      <c r="N59" s="29">
        <f>SUM(laps_times[[#This Row],[25]:[30]])</f>
        <v>1.4270833333333333E-2</v>
      </c>
      <c r="O59" s="29">
        <f>SUM(laps_times[[#This Row],[31]:[36]])</f>
        <v>1.4626157407407407E-2</v>
      </c>
      <c r="P59" s="29">
        <f>SUM(laps_times[[#This Row],[37]:[42]])</f>
        <v>1.5422453703703704E-2</v>
      </c>
      <c r="Q59" s="29">
        <f>SUM(laps_times[[#This Row],[43]:[48]])</f>
        <v>1.5651620370370371E-2</v>
      </c>
      <c r="R59" s="29">
        <f>SUM(laps_times[[#This Row],[49]:[54]])</f>
        <v>1.58125E-2</v>
      </c>
      <c r="S59" s="29">
        <f>SUM(laps_times[[#This Row],[55]:[60]])</f>
        <v>1.6273148148148148E-2</v>
      </c>
      <c r="T59" s="30">
        <f>SUM(laps_times[[#This Row],[61]:[64]])</f>
        <v>1.0891203703703703E-2</v>
      </c>
      <c r="U59" s="44">
        <f>IF(km4_splits_ranks[[#This Row],[1 - 6]]="DNF","DNF",RANK(km4_splits_ranks[[#This Row],[1 - 6]],km4_splits_ranks[1 - 6],1))</f>
        <v>76</v>
      </c>
      <c r="V59" s="45">
        <f>IF(km4_splits_ranks[[#This Row],[7 - 12]]="DNF","DNF",RANK(km4_splits_ranks[[#This Row],[7 - 12]],km4_splits_ranks[7 - 12],1))</f>
        <v>71</v>
      </c>
      <c r="W59" s="45">
        <f>IF(km4_splits_ranks[[#This Row],[13 - 18]]="DNF","DNF",RANK(km4_splits_ranks[[#This Row],[13 - 18]],km4_splits_ranks[13 - 18],1))</f>
        <v>65</v>
      </c>
      <c r="X59" s="45">
        <f>IF(km4_splits_ranks[[#This Row],[19 - 24]]="DNF","DNF",RANK(km4_splits_ranks[[#This Row],[19 - 24]],km4_splits_ranks[19 - 24],1))</f>
        <v>52</v>
      </c>
      <c r="Y59" s="45">
        <f>IF(km4_splits_ranks[[#This Row],[25 - 30]]="DNF","DNF",RANK(km4_splits_ranks[[#This Row],[25 - 30]],km4_splits_ranks[25 - 30],1))</f>
        <v>52</v>
      </c>
      <c r="Z59" s="45">
        <f>IF(km4_splits_ranks[[#This Row],[31 - 36]]="DNF","DNF",RANK(km4_splits_ranks[[#This Row],[31 - 36]],km4_splits_ranks[31 - 36],1))</f>
        <v>58</v>
      </c>
      <c r="AA59" s="45">
        <f>IF(km4_splits_ranks[[#This Row],[37 - 42]]="DNF","DNF",RANK(km4_splits_ranks[[#This Row],[37 - 42]],km4_splits_ranks[37 - 42],1))</f>
        <v>60</v>
      </c>
      <c r="AB59" s="45">
        <f>IF(km4_splits_ranks[[#This Row],[43 - 48]]="DNF","DNF",RANK(km4_splits_ranks[[#This Row],[43 - 48]],km4_splits_ranks[43 - 48],1))</f>
        <v>53</v>
      </c>
      <c r="AC59" s="45">
        <f>IF(km4_splits_ranks[[#This Row],[49 - 54]]="DNF","DNF",RANK(km4_splits_ranks[[#This Row],[49 - 54]],km4_splits_ranks[49 - 54],1))</f>
        <v>48</v>
      </c>
      <c r="AD59" s="45">
        <f>IF(km4_splits_ranks[[#This Row],[55 - 60]]="DNF","DNF",RANK(km4_splits_ranks[[#This Row],[55 - 60]],km4_splits_ranks[55 - 60],1))</f>
        <v>47</v>
      </c>
      <c r="AE59" s="46">
        <f>IF(km4_splits_ranks[[#This Row],[61 - 64]]="DNF","DNF",RANK(km4_splits_ranks[[#This Row],[61 - 64]],km4_splits_ranks[61 - 64],1))</f>
        <v>54</v>
      </c>
      <c r="AF59" s="21">
        <f>km4_splits_ranks[[#This Row],[1 - 6]]</f>
        <v>1.4998842592592593E-2</v>
      </c>
      <c r="AG59" s="17">
        <f>IF(km4_splits_ranks[[#This Row],[7 - 12]]="DNF","DNF",km4_splits_ranks[[#This Row],[6 okr]]+km4_splits_ranks[[#This Row],[7 - 12]])</f>
        <v>2.914351851851852E-2</v>
      </c>
      <c r="AH59" s="17">
        <f>IF(km4_splits_ranks[[#This Row],[13 - 18]]="DNF","DNF",km4_splits_ranks[[#This Row],[12 okr]]+km4_splits_ranks[[#This Row],[13 - 18]])</f>
        <v>4.3342592592592592E-2</v>
      </c>
      <c r="AI59" s="17">
        <f>IF(km4_splits_ranks[[#This Row],[19 - 24]]="DNF","DNF",km4_splits_ranks[[#This Row],[18 okr]]+km4_splits_ranks[[#This Row],[19 - 24]])</f>
        <v>5.7402777777777775E-2</v>
      </c>
      <c r="AJ59" s="17">
        <f>IF(km4_splits_ranks[[#This Row],[25 - 30]]="DNF","DNF",km4_splits_ranks[[#This Row],[24 okr]]+km4_splits_ranks[[#This Row],[25 - 30]])</f>
        <v>7.1673611111111105E-2</v>
      </c>
      <c r="AK59" s="17">
        <f>IF(km4_splits_ranks[[#This Row],[31 - 36]]="DNF","DNF",km4_splits_ranks[[#This Row],[30 okr]]+km4_splits_ranks[[#This Row],[31 - 36]])</f>
        <v>8.6299768518518505E-2</v>
      </c>
      <c r="AL59" s="17">
        <f>IF(km4_splits_ranks[[#This Row],[37 - 42]]="DNF","DNF",km4_splits_ranks[[#This Row],[36 okr]]+km4_splits_ranks[[#This Row],[37 - 42]])</f>
        <v>0.10172222222222221</v>
      </c>
      <c r="AM59" s="17">
        <f>IF(km4_splits_ranks[[#This Row],[43 - 48]]="DNF","DNF",km4_splits_ranks[[#This Row],[42 okr]]+km4_splits_ranks[[#This Row],[43 - 48]])</f>
        <v>0.11737384259259259</v>
      </c>
      <c r="AN59" s="17">
        <f>IF(km4_splits_ranks[[#This Row],[49 - 54]]="DNF","DNF",km4_splits_ranks[[#This Row],[48 okr]]+km4_splits_ranks[[#This Row],[49 - 54]])</f>
        <v>0.1331863425925926</v>
      </c>
      <c r="AO59" s="17">
        <f>IF(km4_splits_ranks[[#This Row],[55 - 60]]="DNF","DNF",km4_splits_ranks[[#This Row],[54 okr]]+km4_splits_ranks[[#This Row],[55 - 60]])</f>
        <v>0.14945949074074075</v>
      </c>
      <c r="AP59" s="22">
        <f>IF(km4_splits_ranks[[#This Row],[61 - 64]]="DNF","DNF",km4_splits_ranks[[#This Row],[60 okr]]+km4_splits_ranks[[#This Row],[61 - 64]])</f>
        <v>0.16035069444444444</v>
      </c>
      <c r="AQ59" s="47">
        <f>IF(km4_splits_ranks[[#This Row],[6 okr]]="DNF","DNF",RANK(km4_splits_ranks[[#This Row],[6 okr]],km4_splits_ranks[6 okr],1))</f>
        <v>76</v>
      </c>
      <c r="AR59" s="48">
        <f>IF(km4_splits_ranks[[#This Row],[12 okr]]="DNF","DNF",RANK(km4_splits_ranks[[#This Row],[12 okr]],km4_splits_ranks[12 okr],1))</f>
        <v>75</v>
      </c>
      <c r="AS59" s="48">
        <f>IF(km4_splits_ranks[[#This Row],[18 okr]]="DNF","DNF",RANK(km4_splits_ranks[[#This Row],[18 okr]],km4_splits_ranks[18 okr],1))</f>
        <v>73</v>
      </c>
      <c r="AT59" s="48">
        <f>IF(km4_splits_ranks[[#This Row],[24 okr]]="DNF","DNF",RANK(km4_splits_ranks[[#This Row],[24 okr]],km4_splits_ranks[24 okr],1))</f>
        <v>68</v>
      </c>
      <c r="AU59" s="48">
        <f>IF(km4_splits_ranks[[#This Row],[30 okr]]="DNF","DNF",RANK(km4_splits_ranks[[#This Row],[30 okr]],km4_splits_ranks[30 okr],1))</f>
        <v>65</v>
      </c>
      <c r="AV59" s="48">
        <f>IF(km4_splits_ranks[[#This Row],[36 okr]]="DNF","DNF",RANK(km4_splits_ranks[[#This Row],[36 okr]],km4_splits_ranks[36 okr],1))</f>
        <v>64</v>
      </c>
      <c r="AW59" s="48">
        <f>IF(km4_splits_ranks[[#This Row],[42 okr]]="DNF","DNF",RANK(km4_splits_ranks[[#This Row],[42 okr]],km4_splits_ranks[42 okr],1))</f>
        <v>62</v>
      </c>
      <c r="AX59" s="48">
        <f>IF(km4_splits_ranks[[#This Row],[48 okr]]="DNF","DNF",RANK(km4_splits_ranks[[#This Row],[48 okr]],km4_splits_ranks[48 okr],1))</f>
        <v>60</v>
      </c>
      <c r="AY59" s="48">
        <f>IF(km4_splits_ranks[[#This Row],[54 okr]]="DNF","DNF",RANK(km4_splits_ranks[[#This Row],[54 okr]],km4_splits_ranks[54 okr],1))</f>
        <v>59</v>
      </c>
      <c r="AZ59" s="48">
        <f>IF(km4_splits_ranks[[#This Row],[60 okr]]="DNF","DNF",RANK(km4_splits_ranks[[#This Row],[60 okr]],km4_splits_ranks[60 okr],1))</f>
        <v>57</v>
      </c>
      <c r="BA59" s="48">
        <f>IF(km4_splits_ranks[[#This Row],[64 okr]]="DNF","DNF",RANK(km4_splits_ranks[[#This Row],[64 okr]],km4_splits_ranks[64 okr],1))</f>
        <v>56</v>
      </c>
    </row>
    <row r="60" spans="2:53" x14ac:dyDescent="0.2">
      <c r="B60" s="4">
        <f>laps_times[[#This Row],[poř]]</f>
        <v>57</v>
      </c>
      <c r="C60" s="1">
        <f>laps_times[[#This Row],[s.č.]]</f>
        <v>122</v>
      </c>
      <c r="D60" s="1" t="str">
        <f>laps_times[[#This Row],[jméno]]</f>
        <v>Svozil Libor</v>
      </c>
      <c r="E60" s="2">
        <f>laps_times[[#This Row],[roč]]</f>
        <v>1971</v>
      </c>
      <c r="F60" s="2" t="str">
        <f>laps_times[[#This Row],[kat]]</f>
        <v>M40</v>
      </c>
      <c r="G60" s="2">
        <f>laps_times[[#This Row],[poř_kat]]</f>
        <v>20</v>
      </c>
      <c r="H60" s="1" t="str">
        <f>IF(ISBLANK(laps_times[[#This Row],[klub]]),"-",laps_times[[#This Row],[klub]])</f>
        <v>MK Seitl Ostrava</v>
      </c>
      <c r="I60" s="166">
        <f>laps_times[[#This Row],[celk. čas]]</f>
        <v>0.16175694444444444</v>
      </c>
      <c r="J60" s="28">
        <f>SUM(laps_times[[#This Row],[1]:[6]])</f>
        <v>1.3978009259259259E-2</v>
      </c>
      <c r="K60" s="29">
        <f>SUM(laps_times[[#This Row],[7]:[12]])</f>
        <v>1.3758101851851851E-2</v>
      </c>
      <c r="L60" s="29">
        <f>SUM(laps_times[[#This Row],[13]:[18]])</f>
        <v>1.3917824074074074E-2</v>
      </c>
      <c r="M60" s="29">
        <f>SUM(laps_times[[#This Row],[19]:[24]])</f>
        <v>1.4224537037037037E-2</v>
      </c>
      <c r="N60" s="29">
        <f>SUM(laps_times[[#This Row],[25]:[30]])</f>
        <v>1.4436342592592593E-2</v>
      </c>
      <c r="O60" s="29">
        <f>SUM(laps_times[[#This Row],[31]:[36]])</f>
        <v>1.4562499999999999E-2</v>
      </c>
      <c r="P60" s="29">
        <f>SUM(laps_times[[#This Row],[37]:[42]])</f>
        <v>1.5225694444444444E-2</v>
      </c>
      <c r="Q60" s="29">
        <f>SUM(laps_times[[#This Row],[43]:[48]])</f>
        <v>1.5480324074074073E-2</v>
      </c>
      <c r="R60" s="29">
        <f>SUM(laps_times[[#This Row],[49]:[54]])</f>
        <v>1.6887731481481483E-2</v>
      </c>
      <c r="S60" s="29">
        <f>SUM(laps_times[[#This Row],[55]:[60]])</f>
        <v>1.7354166666666667E-2</v>
      </c>
      <c r="T60" s="30">
        <f>SUM(laps_times[[#This Row],[61]:[64]])</f>
        <v>1.1931712962962963E-2</v>
      </c>
      <c r="U60" s="44">
        <f>IF(km4_splits_ranks[[#This Row],[1 - 6]]="DNF","DNF",RANK(km4_splits_ranks[[#This Row],[1 - 6]],km4_splits_ranks[1 - 6],1))</f>
        <v>51</v>
      </c>
      <c r="V60" s="45">
        <f>IF(km4_splits_ranks[[#This Row],[7 - 12]]="DNF","DNF",RANK(km4_splits_ranks[[#This Row],[7 - 12]],km4_splits_ranks[7 - 12],1))</f>
        <v>54</v>
      </c>
      <c r="W60" s="45">
        <f>IF(km4_splits_ranks[[#This Row],[13 - 18]]="DNF","DNF",RANK(km4_splits_ranks[[#This Row],[13 - 18]],km4_splits_ranks[13 - 18],1))</f>
        <v>54</v>
      </c>
      <c r="X60" s="45">
        <f>IF(km4_splits_ranks[[#This Row],[19 - 24]]="DNF","DNF",RANK(km4_splits_ranks[[#This Row],[19 - 24]],km4_splits_ranks[19 - 24],1))</f>
        <v>57</v>
      </c>
      <c r="Y60" s="45">
        <f>IF(km4_splits_ranks[[#This Row],[25 - 30]]="DNF","DNF",RANK(km4_splits_ranks[[#This Row],[25 - 30]],km4_splits_ranks[25 - 30],1))</f>
        <v>57</v>
      </c>
      <c r="Z60" s="45">
        <f>IF(km4_splits_ranks[[#This Row],[31 - 36]]="DNF","DNF",RANK(km4_splits_ranks[[#This Row],[31 - 36]],km4_splits_ranks[31 - 36],1))</f>
        <v>56</v>
      </c>
      <c r="AA60" s="45">
        <f>IF(km4_splits_ranks[[#This Row],[37 - 42]]="DNF","DNF",RANK(km4_splits_ranks[[#This Row],[37 - 42]],km4_splits_ranks[37 - 42],1))</f>
        <v>57</v>
      </c>
      <c r="AB60" s="45">
        <f>IF(km4_splits_ranks[[#This Row],[43 - 48]]="DNF","DNF",RANK(km4_splits_ranks[[#This Row],[43 - 48]],km4_splits_ranks[43 - 48],1))</f>
        <v>51</v>
      </c>
      <c r="AC60" s="45">
        <f>IF(km4_splits_ranks[[#This Row],[49 - 54]]="DNF","DNF",RANK(km4_splits_ranks[[#This Row],[49 - 54]],km4_splits_ranks[49 - 54],1))</f>
        <v>59</v>
      </c>
      <c r="AD60" s="45">
        <f>IF(km4_splits_ranks[[#This Row],[55 - 60]]="DNF","DNF",RANK(km4_splits_ranks[[#This Row],[55 - 60]],km4_splits_ranks[55 - 60],1))</f>
        <v>60</v>
      </c>
      <c r="AE60" s="46">
        <f>IF(km4_splits_ranks[[#This Row],[61 - 64]]="DNF","DNF",RANK(km4_splits_ranks[[#This Row],[61 - 64]],km4_splits_ranks[61 - 64],1))</f>
        <v>76</v>
      </c>
      <c r="AF60" s="21">
        <f>km4_splits_ranks[[#This Row],[1 - 6]]</f>
        <v>1.3978009259259259E-2</v>
      </c>
      <c r="AG60" s="17">
        <f>IF(km4_splits_ranks[[#This Row],[7 - 12]]="DNF","DNF",km4_splits_ranks[[#This Row],[6 okr]]+km4_splits_ranks[[#This Row],[7 - 12]])</f>
        <v>2.7736111111111111E-2</v>
      </c>
      <c r="AH60" s="17">
        <f>IF(km4_splits_ranks[[#This Row],[13 - 18]]="DNF","DNF",km4_splits_ranks[[#This Row],[12 okr]]+km4_splits_ranks[[#This Row],[13 - 18]])</f>
        <v>4.1653935185185183E-2</v>
      </c>
      <c r="AI60" s="17">
        <f>IF(km4_splits_ranks[[#This Row],[19 - 24]]="DNF","DNF",km4_splits_ranks[[#This Row],[18 okr]]+km4_splits_ranks[[#This Row],[19 - 24]])</f>
        <v>5.5878472222222218E-2</v>
      </c>
      <c r="AJ60" s="17">
        <f>IF(km4_splits_ranks[[#This Row],[25 - 30]]="DNF","DNF",km4_splits_ranks[[#This Row],[24 okr]]+km4_splits_ranks[[#This Row],[25 - 30]])</f>
        <v>7.0314814814814816E-2</v>
      </c>
      <c r="AK60" s="17">
        <f>IF(km4_splits_ranks[[#This Row],[31 - 36]]="DNF","DNF",km4_splits_ranks[[#This Row],[30 okr]]+km4_splits_ranks[[#This Row],[31 - 36]])</f>
        <v>8.4877314814814808E-2</v>
      </c>
      <c r="AL60" s="17">
        <f>IF(km4_splits_ranks[[#This Row],[37 - 42]]="DNF","DNF",km4_splits_ranks[[#This Row],[36 okr]]+km4_splits_ranks[[#This Row],[37 - 42]])</f>
        <v>0.10010300925925925</v>
      </c>
      <c r="AM60" s="17">
        <f>IF(km4_splits_ranks[[#This Row],[43 - 48]]="DNF","DNF",km4_splits_ranks[[#This Row],[42 okr]]+km4_splits_ranks[[#This Row],[43 - 48]])</f>
        <v>0.11558333333333332</v>
      </c>
      <c r="AN60" s="17">
        <f>IF(km4_splits_ranks[[#This Row],[49 - 54]]="DNF","DNF",km4_splits_ranks[[#This Row],[48 okr]]+km4_splits_ranks[[#This Row],[49 - 54]])</f>
        <v>0.1324710648148148</v>
      </c>
      <c r="AO60" s="17">
        <f>IF(km4_splits_ranks[[#This Row],[55 - 60]]="DNF","DNF",km4_splits_ranks[[#This Row],[54 okr]]+km4_splits_ranks[[#This Row],[55 - 60]])</f>
        <v>0.14982523148148147</v>
      </c>
      <c r="AP60" s="22">
        <f>IF(km4_splits_ranks[[#This Row],[61 - 64]]="DNF","DNF",km4_splits_ranks[[#This Row],[60 okr]]+km4_splits_ranks[[#This Row],[61 - 64]])</f>
        <v>0.16175694444444444</v>
      </c>
      <c r="AQ60" s="47">
        <f>IF(km4_splits_ranks[[#This Row],[6 okr]]="DNF","DNF",RANK(km4_splits_ranks[[#This Row],[6 okr]],km4_splits_ranks[6 okr],1))</f>
        <v>51</v>
      </c>
      <c r="AR60" s="48">
        <f>IF(km4_splits_ranks[[#This Row],[12 okr]]="DNF","DNF",RANK(km4_splits_ranks[[#This Row],[12 okr]],km4_splits_ranks[12 okr],1))</f>
        <v>52</v>
      </c>
      <c r="AS60" s="48">
        <f>IF(km4_splits_ranks[[#This Row],[18 okr]]="DNF","DNF",RANK(km4_splits_ranks[[#This Row],[18 okr]],km4_splits_ranks[18 okr],1))</f>
        <v>54</v>
      </c>
      <c r="AT60" s="48">
        <f>IF(km4_splits_ranks[[#This Row],[24 okr]]="DNF","DNF",RANK(km4_splits_ranks[[#This Row],[24 okr]],km4_splits_ranks[24 okr],1))</f>
        <v>56</v>
      </c>
      <c r="AU60" s="48">
        <f>IF(km4_splits_ranks[[#This Row],[30 okr]]="DNF","DNF",RANK(km4_splits_ranks[[#This Row],[30 okr]],km4_splits_ranks[30 okr],1))</f>
        <v>53</v>
      </c>
      <c r="AV60" s="48">
        <f>IF(km4_splits_ranks[[#This Row],[36 okr]]="DNF","DNF",RANK(km4_splits_ranks[[#This Row],[36 okr]],km4_splits_ranks[36 okr],1))</f>
        <v>53</v>
      </c>
      <c r="AW60" s="48">
        <f>IF(km4_splits_ranks[[#This Row],[42 okr]]="DNF","DNF",RANK(km4_splits_ranks[[#This Row],[42 okr]],km4_splits_ranks[42 okr],1))</f>
        <v>55</v>
      </c>
      <c r="AX60" s="48">
        <f>IF(km4_splits_ranks[[#This Row],[48 okr]]="DNF","DNF",RANK(km4_splits_ranks[[#This Row],[48 okr]],km4_splits_ranks[48 okr],1))</f>
        <v>56</v>
      </c>
      <c r="AY60" s="48">
        <f>IF(km4_splits_ranks[[#This Row],[54 okr]]="DNF","DNF",RANK(km4_splits_ranks[[#This Row],[54 okr]],km4_splits_ranks[54 okr],1))</f>
        <v>57</v>
      </c>
      <c r="AZ60" s="48">
        <f>IF(km4_splits_ranks[[#This Row],[60 okr]]="DNF","DNF",RANK(km4_splits_ranks[[#This Row],[60 okr]],km4_splits_ranks[60 okr],1))</f>
        <v>58</v>
      </c>
      <c r="BA60" s="48">
        <f>IF(km4_splits_ranks[[#This Row],[64 okr]]="DNF","DNF",RANK(km4_splits_ranks[[#This Row],[64 okr]],km4_splits_ranks[64 okr],1))</f>
        <v>57</v>
      </c>
    </row>
    <row r="61" spans="2:53" x14ac:dyDescent="0.2">
      <c r="B61" s="4">
        <f>laps_times[[#This Row],[poř]]</f>
        <v>58</v>
      </c>
      <c r="C61" s="1">
        <f>laps_times[[#This Row],[s.č.]]</f>
        <v>25</v>
      </c>
      <c r="D61" s="1" t="str">
        <f>laps_times[[#This Row],[jméno]]</f>
        <v>Dudák Zdeněk</v>
      </c>
      <c r="E61" s="2">
        <f>laps_times[[#This Row],[roč]]</f>
        <v>1981</v>
      </c>
      <c r="F61" s="2" t="str">
        <f>laps_times[[#This Row],[kat]]</f>
        <v>M30</v>
      </c>
      <c r="G61" s="2">
        <f>laps_times[[#This Row],[poř_kat]]</f>
        <v>21</v>
      </c>
      <c r="H61" s="1" t="str">
        <f>IF(ISBLANK(laps_times[[#This Row],[klub]]),"-",laps_times[[#This Row],[klub]])</f>
        <v>-</v>
      </c>
      <c r="I61" s="166">
        <f>laps_times[[#This Row],[celk. čas]]</f>
        <v>0.16200810185185185</v>
      </c>
      <c r="J61" s="28">
        <f>SUM(laps_times[[#This Row],[1]:[6]])</f>
        <v>1.2172453703703704E-2</v>
      </c>
      <c r="K61" s="29">
        <f>SUM(laps_times[[#This Row],[7]:[12]])</f>
        <v>1.1881944444444445E-2</v>
      </c>
      <c r="L61" s="29">
        <f>SUM(laps_times[[#This Row],[13]:[18]])</f>
        <v>1.2045138888888888E-2</v>
      </c>
      <c r="M61" s="29">
        <f>SUM(laps_times[[#This Row],[19]:[24]])</f>
        <v>1.2171296296296298E-2</v>
      </c>
      <c r="N61" s="29">
        <f>SUM(laps_times[[#This Row],[25]:[30]])</f>
        <v>1.2665509259259258E-2</v>
      </c>
      <c r="O61" s="29">
        <f>SUM(laps_times[[#This Row],[31]:[36]])</f>
        <v>1.393865740740741E-2</v>
      </c>
      <c r="P61" s="29">
        <f>SUM(laps_times[[#This Row],[37]:[42]])</f>
        <v>1.4328703703703705E-2</v>
      </c>
      <c r="Q61" s="29">
        <f>SUM(laps_times[[#This Row],[43]:[48]])</f>
        <v>1.563888888888889E-2</v>
      </c>
      <c r="R61" s="29">
        <f>SUM(laps_times[[#This Row],[49]:[54]])</f>
        <v>1.8719907407407411E-2</v>
      </c>
      <c r="S61" s="29">
        <f>SUM(laps_times[[#This Row],[55]:[60]])</f>
        <v>1.974652777777778E-2</v>
      </c>
      <c r="T61" s="30">
        <f>SUM(laps_times[[#This Row],[61]:[64]])</f>
        <v>1.8699074074074073E-2</v>
      </c>
      <c r="U61" s="44">
        <f>IF(km4_splits_ranks[[#This Row],[1 - 6]]="DNF","DNF",RANK(km4_splits_ranks[[#This Row],[1 - 6]],km4_splits_ranks[1 - 6],1))</f>
        <v>19</v>
      </c>
      <c r="V61" s="45">
        <f>IF(km4_splits_ranks[[#This Row],[7 - 12]]="DNF","DNF",RANK(km4_splits_ranks[[#This Row],[7 - 12]],km4_splits_ranks[7 - 12],1))</f>
        <v>21</v>
      </c>
      <c r="W61" s="45">
        <f>IF(km4_splits_ranks[[#This Row],[13 - 18]]="DNF","DNF",RANK(km4_splits_ranks[[#This Row],[13 - 18]],km4_splits_ranks[13 - 18],1))</f>
        <v>19</v>
      </c>
      <c r="X61" s="45">
        <f>IF(km4_splits_ranks[[#This Row],[19 - 24]]="DNF","DNF",RANK(km4_splits_ranks[[#This Row],[19 - 24]],km4_splits_ranks[19 - 24],1))</f>
        <v>21</v>
      </c>
      <c r="Y61" s="45">
        <f>IF(km4_splits_ranks[[#This Row],[25 - 30]]="DNF","DNF",RANK(km4_splits_ranks[[#This Row],[25 - 30]],km4_splits_ranks[25 - 30],1))</f>
        <v>30</v>
      </c>
      <c r="Z61" s="45">
        <f>IF(km4_splits_ranks[[#This Row],[31 - 36]]="DNF","DNF",RANK(km4_splits_ranks[[#This Row],[31 - 36]],km4_splits_ranks[31 - 36],1))</f>
        <v>47</v>
      </c>
      <c r="AA61" s="45">
        <f>IF(km4_splits_ranks[[#This Row],[37 - 42]]="DNF","DNF",RANK(km4_splits_ranks[[#This Row],[37 - 42]],km4_splits_ranks[37 - 42],1))</f>
        <v>44</v>
      </c>
      <c r="AB61" s="45">
        <f>IF(km4_splits_ranks[[#This Row],[43 - 48]]="DNF","DNF",RANK(km4_splits_ranks[[#This Row],[43 - 48]],km4_splits_ranks[43 - 48],1))</f>
        <v>52</v>
      </c>
      <c r="AC61" s="45">
        <f>IF(km4_splits_ranks[[#This Row],[49 - 54]]="DNF","DNF",RANK(km4_splits_ranks[[#This Row],[49 - 54]],km4_splits_ranks[49 - 54],1))</f>
        <v>83</v>
      </c>
      <c r="AD61" s="45">
        <f>IF(km4_splits_ranks[[#This Row],[55 - 60]]="DNF","DNF",RANK(km4_splits_ranks[[#This Row],[55 - 60]],km4_splits_ranks[55 - 60],1))</f>
        <v>87</v>
      </c>
      <c r="AE61" s="46">
        <f>IF(km4_splits_ranks[[#This Row],[61 - 64]]="DNF","DNF",RANK(km4_splits_ranks[[#This Row],[61 - 64]],km4_splits_ranks[61 - 64],1))</f>
        <v>108</v>
      </c>
      <c r="AF61" s="21">
        <f>km4_splits_ranks[[#This Row],[1 - 6]]</f>
        <v>1.2172453703703704E-2</v>
      </c>
      <c r="AG61" s="17">
        <f>IF(km4_splits_ranks[[#This Row],[7 - 12]]="DNF","DNF",km4_splits_ranks[[#This Row],[6 okr]]+km4_splits_ranks[[#This Row],[7 - 12]])</f>
        <v>2.4054398148148151E-2</v>
      </c>
      <c r="AH61" s="17">
        <f>IF(km4_splits_ranks[[#This Row],[13 - 18]]="DNF","DNF",km4_splits_ranks[[#This Row],[12 okr]]+km4_splits_ranks[[#This Row],[13 - 18]])</f>
        <v>3.6099537037037041E-2</v>
      </c>
      <c r="AI61" s="17">
        <f>IF(km4_splits_ranks[[#This Row],[19 - 24]]="DNF","DNF",km4_splits_ranks[[#This Row],[18 okr]]+km4_splits_ranks[[#This Row],[19 - 24]])</f>
        <v>4.8270833333333339E-2</v>
      </c>
      <c r="AJ61" s="17">
        <f>IF(km4_splits_ranks[[#This Row],[25 - 30]]="DNF","DNF",km4_splits_ranks[[#This Row],[24 okr]]+km4_splits_ranks[[#This Row],[25 - 30]])</f>
        <v>6.0936342592592598E-2</v>
      </c>
      <c r="AK61" s="17">
        <f>IF(km4_splits_ranks[[#This Row],[31 - 36]]="DNF","DNF",km4_splits_ranks[[#This Row],[30 okr]]+km4_splits_ranks[[#This Row],[31 - 36]])</f>
        <v>7.4875000000000011E-2</v>
      </c>
      <c r="AL61" s="17">
        <f>IF(km4_splits_ranks[[#This Row],[37 - 42]]="DNF","DNF",km4_splits_ranks[[#This Row],[36 okr]]+km4_splits_ranks[[#This Row],[37 - 42]])</f>
        <v>8.9203703703703716E-2</v>
      </c>
      <c r="AM61" s="17">
        <f>IF(km4_splits_ranks[[#This Row],[43 - 48]]="DNF","DNF",km4_splits_ranks[[#This Row],[42 okr]]+km4_splits_ranks[[#This Row],[43 - 48]])</f>
        <v>0.1048425925925926</v>
      </c>
      <c r="AN61" s="17">
        <f>IF(km4_splits_ranks[[#This Row],[49 - 54]]="DNF","DNF",km4_splits_ranks[[#This Row],[48 okr]]+km4_splits_ranks[[#This Row],[49 - 54]])</f>
        <v>0.12356250000000001</v>
      </c>
      <c r="AO61" s="17">
        <f>IF(km4_splits_ranks[[#This Row],[55 - 60]]="DNF","DNF",km4_splits_ranks[[#This Row],[54 okr]]+km4_splits_ranks[[#This Row],[55 - 60]])</f>
        <v>0.14330902777777779</v>
      </c>
      <c r="AP61" s="22">
        <f>IF(km4_splits_ranks[[#This Row],[61 - 64]]="DNF","DNF",km4_splits_ranks[[#This Row],[60 okr]]+km4_splits_ranks[[#This Row],[61 - 64]])</f>
        <v>0.16200810185185185</v>
      </c>
      <c r="AQ61" s="47">
        <f>IF(km4_splits_ranks[[#This Row],[6 okr]]="DNF","DNF",RANK(km4_splits_ranks[[#This Row],[6 okr]],km4_splits_ranks[6 okr],1))</f>
        <v>19</v>
      </c>
      <c r="AR61" s="48">
        <f>IF(km4_splits_ranks[[#This Row],[12 okr]]="DNF","DNF",RANK(km4_splits_ranks[[#This Row],[12 okr]],km4_splits_ranks[12 okr],1))</f>
        <v>20</v>
      </c>
      <c r="AS61" s="48">
        <f>IF(km4_splits_ranks[[#This Row],[18 okr]]="DNF","DNF",RANK(km4_splits_ranks[[#This Row],[18 okr]],km4_splits_ranks[18 okr],1))</f>
        <v>20</v>
      </c>
      <c r="AT61" s="48">
        <f>IF(km4_splits_ranks[[#This Row],[24 okr]]="DNF","DNF",RANK(km4_splits_ranks[[#This Row],[24 okr]],km4_splits_ranks[24 okr],1))</f>
        <v>21</v>
      </c>
      <c r="AU61" s="48">
        <f>IF(km4_splits_ranks[[#This Row],[30 okr]]="DNF","DNF",RANK(km4_splits_ranks[[#This Row],[30 okr]],km4_splits_ranks[30 okr],1))</f>
        <v>21</v>
      </c>
      <c r="AV61" s="48">
        <f>IF(km4_splits_ranks[[#This Row],[36 okr]]="DNF","DNF",RANK(km4_splits_ranks[[#This Row],[36 okr]],km4_splits_ranks[36 okr],1))</f>
        <v>25</v>
      </c>
      <c r="AW61" s="48">
        <f>IF(km4_splits_ranks[[#This Row],[42 okr]]="DNF","DNF",RANK(km4_splits_ranks[[#This Row],[42 okr]],km4_splits_ranks[42 okr],1))</f>
        <v>28</v>
      </c>
      <c r="AX61" s="48">
        <f>IF(km4_splits_ranks[[#This Row],[48 okr]]="DNF","DNF",RANK(km4_splits_ranks[[#This Row],[48 okr]],km4_splits_ranks[48 okr],1))</f>
        <v>32</v>
      </c>
      <c r="AY61" s="48">
        <f>IF(km4_splits_ranks[[#This Row],[54 okr]]="DNF","DNF",RANK(km4_splits_ranks[[#This Row],[54 okr]],km4_splits_ranks[54 okr],1))</f>
        <v>38</v>
      </c>
      <c r="AZ61" s="48">
        <f>IF(km4_splits_ranks[[#This Row],[60 okr]]="DNF","DNF",RANK(km4_splits_ranks[[#This Row],[60 okr]],km4_splits_ranks[60 okr],1))</f>
        <v>44</v>
      </c>
      <c r="BA61" s="48">
        <f>IF(km4_splits_ranks[[#This Row],[64 okr]]="DNF","DNF",RANK(km4_splits_ranks[[#This Row],[64 okr]],km4_splits_ranks[64 okr],1))</f>
        <v>58</v>
      </c>
    </row>
    <row r="62" spans="2:53" x14ac:dyDescent="0.2">
      <c r="B62" s="4">
        <f>laps_times[[#This Row],[poř]]</f>
        <v>59</v>
      </c>
      <c r="C62" s="1">
        <f>laps_times[[#This Row],[s.č.]]</f>
        <v>11</v>
      </c>
      <c r="D62" s="1" t="str">
        <f>laps_times[[#This Row],[jméno]]</f>
        <v>Čaloud Milan</v>
      </c>
      <c r="E62" s="2">
        <f>laps_times[[#This Row],[roč]]</f>
        <v>1969</v>
      </c>
      <c r="F62" s="2" t="str">
        <f>laps_times[[#This Row],[kat]]</f>
        <v>M40</v>
      </c>
      <c r="G62" s="2">
        <f>laps_times[[#This Row],[poř_kat]]</f>
        <v>21</v>
      </c>
      <c r="H62" s="1" t="str">
        <f>IF(ISBLANK(laps_times[[#This Row],[klub]]),"-",laps_times[[#This Row],[klub]])</f>
        <v>JKM Větřní</v>
      </c>
      <c r="I62" s="166">
        <f>laps_times[[#This Row],[celk. čas]]</f>
        <v>0.16248032407407406</v>
      </c>
      <c r="J62" s="28">
        <f>SUM(laps_times[[#This Row],[1]:[6]])</f>
        <v>1.5077546296296295E-2</v>
      </c>
      <c r="K62" s="29">
        <f>SUM(laps_times[[#This Row],[7]:[12]])</f>
        <v>1.4034722222222221E-2</v>
      </c>
      <c r="L62" s="29">
        <f>SUM(laps_times[[#This Row],[13]:[18]])</f>
        <v>1.4164351851851852E-2</v>
      </c>
      <c r="M62" s="29">
        <f>SUM(laps_times[[#This Row],[19]:[24]])</f>
        <v>1.4182870370370372E-2</v>
      </c>
      <c r="N62" s="29">
        <f>SUM(laps_times[[#This Row],[25]:[30]])</f>
        <v>1.4353009259259258E-2</v>
      </c>
      <c r="O62" s="29">
        <f>SUM(laps_times[[#This Row],[31]:[36]])</f>
        <v>1.4817129629629628E-2</v>
      </c>
      <c r="P62" s="29">
        <f>SUM(laps_times[[#This Row],[37]:[42]])</f>
        <v>1.4702546296296297E-2</v>
      </c>
      <c r="Q62" s="29">
        <f>SUM(laps_times[[#This Row],[43]:[48]])</f>
        <v>1.5296296296296297E-2</v>
      </c>
      <c r="R62" s="29">
        <f>SUM(laps_times[[#This Row],[49]:[54]])</f>
        <v>1.6442129629629629E-2</v>
      </c>
      <c r="S62" s="29">
        <f>SUM(laps_times[[#This Row],[55]:[60]])</f>
        <v>1.7549768518518517E-2</v>
      </c>
      <c r="T62" s="30">
        <f>SUM(laps_times[[#This Row],[61]:[64]])</f>
        <v>1.1859953703703704E-2</v>
      </c>
      <c r="U62" s="44">
        <f>IF(km4_splits_ranks[[#This Row],[1 - 6]]="DNF","DNF",RANK(km4_splits_ranks[[#This Row],[1 - 6]],km4_splits_ranks[1 - 6],1))</f>
        <v>79</v>
      </c>
      <c r="V62" s="45">
        <f>IF(km4_splits_ranks[[#This Row],[7 - 12]]="DNF","DNF",RANK(km4_splits_ranks[[#This Row],[7 - 12]],km4_splits_ranks[7 - 12],1))</f>
        <v>65</v>
      </c>
      <c r="W62" s="45">
        <f>IF(km4_splits_ranks[[#This Row],[13 - 18]]="DNF","DNF",RANK(km4_splits_ranks[[#This Row],[13 - 18]],km4_splits_ranks[13 - 18],1))</f>
        <v>61</v>
      </c>
      <c r="X62" s="45">
        <f>IF(km4_splits_ranks[[#This Row],[19 - 24]]="DNF","DNF",RANK(km4_splits_ranks[[#This Row],[19 - 24]],km4_splits_ranks[19 - 24],1))</f>
        <v>56</v>
      </c>
      <c r="Y62" s="45">
        <f>IF(km4_splits_ranks[[#This Row],[25 - 30]]="DNF","DNF",RANK(km4_splits_ranks[[#This Row],[25 - 30]],km4_splits_ranks[25 - 30],1))</f>
        <v>55</v>
      </c>
      <c r="Z62" s="45">
        <f>IF(km4_splits_ranks[[#This Row],[31 - 36]]="DNF","DNF",RANK(km4_splits_ranks[[#This Row],[31 - 36]],km4_splits_ranks[31 - 36],1))</f>
        <v>62</v>
      </c>
      <c r="AA62" s="45">
        <f>IF(km4_splits_ranks[[#This Row],[37 - 42]]="DNF","DNF",RANK(km4_splits_ranks[[#This Row],[37 - 42]],km4_splits_ranks[37 - 42],1))</f>
        <v>50</v>
      </c>
      <c r="AB62" s="45">
        <f>IF(km4_splits_ranks[[#This Row],[43 - 48]]="DNF","DNF",RANK(km4_splits_ranks[[#This Row],[43 - 48]],km4_splits_ranks[43 - 48],1))</f>
        <v>50</v>
      </c>
      <c r="AC62" s="45">
        <f>IF(km4_splits_ranks[[#This Row],[49 - 54]]="DNF","DNF",RANK(km4_splits_ranks[[#This Row],[49 - 54]],km4_splits_ranks[49 - 54],1))</f>
        <v>54</v>
      </c>
      <c r="AD62" s="45">
        <f>IF(km4_splits_ranks[[#This Row],[55 - 60]]="DNF","DNF",RANK(km4_splits_ranks[[#This Row],[55 - 60]],km4_splits_ranks[55 - 60],1))</f>
        <v>65</v>
      </c>
      <c r="AE62" s="46">
        <f>IF(km4_splits_ranks[[#This Row],[61 - 64]]="DNF","DNF",RANK(km4_splits_ranks[[#This Row],[61 - 64]],km4_splits_ranks[61 - 64],1))</f>
        <v>74</v>
      </c>
      <c r="AF62" s="21">
        <f>km4_splits_ranks[[#This Row],[1 - 6]]</f>
        <v>1.5077546296296295E-2</v>
      </c>
      <c r="AG62" s="17">
        <f>IF(km4_splits_ranks[[#This Row],[7 - 12]]="DNF","DNF",km4_splits_ranks[[#This Row],[6 okr]]+km4_splits_ranks[[#This Row],[7 - 12]])</f>
        <v>2.9112268518518516E-2</v>
      </c>
      <c r="AH62" s="17">
        <f>IF(km4_splits_ranks[[#This Row],[13 - 18]]="DNF","DNF",km4_splits_ranks[[#This Row],[12 okr]]+km4_splits_ranks[[#This Row],[13 - 18]])</f>
        <v>4.3276620370370368E-2</v>
      </c>
      <c r="AI62" s="17">
        <f>IF(km4_splits_ranks[[#This Row],[19 - 24]]="DNF","DNF",km4_splits_ranks[[#This Row],[18 okr]]+km4_splits_ranks[[#This Row],[19 - 24]])</f>
        <v>5.7459490740740742E-2</v>
      </c>
      <c r="AJ62" s="17">
        <f>IF(km4_splits_ranks[[#This Row],[25 - 30]]="DNF","DNF",km4_splits_ranks[[#This Row],[24 okr]]+km4_splits_ranks[[#This Row],[25 - 30]])</f>
        <v>7.1812500000000001E-2</v>
      </c>
      <c r="AK62" s="17">
        <f>IF(km4_splits_ranks[[#This Row],[31 - 36]]="DNF","DNF",km4_splits_ranks[[#This Row],[30 okr]]+km4_splits_ranks[[#This Row],[31 - 36]])</f>
        <v>8.6629629629629626E-2</v>
      </c>
      <c r="AL62" s="17">
        <f>IF(km4_splits_ranks[[#This Row],[37 - 42]]="DNF","DNF",km4_splits_ranks[[#This Row],[36 okr]]+km4_splits_ranks[[#This Row],[37 - 42]])</f>
        <v>0.10133217592592592</v>
      </c>
      <c r="AM62" s="17">
        <f>IF(km4_splits_ranks[[#This Row],[43 - 48]]="DNF","DNF",km4_splits_ranks[[#This Row],[42 okr]]+km4_splits_ranks[[#This Row],[43 - 48]])</f>
        <v>0.11662847222222221</v>
      </c>
      <c r="AN62" s="17">
        <f>IF(km4_splits_ranks[[#This Row],[49 - 54]]="DNF","DNF",km4_splits_ranks[[#This Row],[48 okr]]+km4_splits_ranks[[#This Row],[49 - 54]])</f>
        <v>0.13307060185185185</v>
      </c>
      <c r="AO62" s="17">
        <f>IF(km4_splits_ranks[[#This Row],[55 - 60]]="DNF","DNF",km4_splits_ranks[[#This Row],[54 okr]]+km4_splits_ranks[[#This Row],[55 - 60]])</f>
        <v>0.15062037037037038</v>
      </c>
      <c r="AP62" s="22">
        <f>IF(km4_splits_ranks[[#This Row],[61 - 64]]="DNF","DNF",km4_splits_ranks[[#This Row],[60 okr]]+km4_splits_ranks[[#This Row],[61 - 64]])</f>
        <v>0.16248032407407409</v>
      </c>
      <c r="AQ62" s="47">
        <f>IF(km4_splits_ranks[[#This Row],[6 okr]]="DNF","DNF",RANK(km4_splits_ranks[[#This Row],[6 okr]],km4_splits_ranks[6 okr],1))</f>
        <v>79</v>
      </c>
      <c r="AR62" s="48">
        <f>IF(km4_splits_ranks[[#This Row],[12 okr]]="DNF","DNF",RANK(km4_splits_ranks[[#This Row],[12 okr]],km4_splits_ranks[12 okr],1))</f>
        <v>74</v>
      </c>
      <c r="AS62" s="48">
        <f>IF(km4_splits_ranks[[#This Row],[18 okr]]="DNF","DNF",RANK(km4_splits_ranks[[#This Row],[18 okr]],km4_splits_ranks[18 okr],1))</f>
        <v>71</v>
      </c>
      <c r="AT62" s="48">
        <f>IF(km4_splits_ranks[[#This Row],[24 okr]]="DNF","DNF",RANK(km4_splits_ranks[[#This Row],[24 okr]],km4_splits_ranks[24 okr],1))</f>
        <v>70</v>
      </c>
      <c r="AU62" s="48">
        <f>IF(km4_splits_ranks[[#This Row],[30 okr]]="DNF","DNF",RANK(km4_splits_ranks[[#This Row],[30 okr]],km4_splits_ranks[30 okr],1))</f>
        <v>67</v>
      </c>
      <c r="AV62" s="48">
        <f>IF(km4_splits_ranks[[#This Row],[36 okr]]="DNF","DNF",RANK(km4_splits_ranks[[#This Row],[36 okr]],km4_splits_ranks[36 okr],1))</f>
        <v>65</v>
      </c>
      <c r="AW62" s="48">
        <f>IF(km4_splits_ranks[[#This Row],[42 okr]]="DNF","DNF",RANK(km4_splits_ranks[[#This Row],[42 okr]],km4_splits_ranks[42 okr],1))</f>
        <v>61</v>
      </c>
      <c r="AX62" s="48">
        <f>IF(km4_splits_ranks[[#This Row],[48 okr]]="DNF","DNF",RANK(km4_splits_ranks[[#This Row],[48 okr]],km4_splits_ranks[48 okr],1))</f>
        <v>58</v>
      </c>
      <c r="AY62" s="48">
        <f>IF(km4_splits_ranks[[#This Row],[54 okr]]="DNF","DNF",RANK(km4_splits_ranks[[#This Row],[54 okr]],km4_splits_ranks[54 okr],1))</f>
        <v>58</v>
      </c>
      <c r="AZ62" s="48">
        <f>IF(km4_splits_ranks[[#This Row],[60 okr]]="DNF","DNF",RANK(km4_splits_ranks[[#This Row],[60 okr]],km4_splits_ranks[60 okr],1))</f>
        <v>59</v>
      </c>
      <c r="BA62" s="48">
        <f>IF(km4_splits_ranks[[#This Row],[64 okr]]="DNF","DNF",RANK(km4_splits_ranks[[#This Row],[64 okr]],km4_splits_ranks[64 okr],1))</f>
        <v>59</v>
      </c>
    </row>
    <row r="63" spans="2:53" x14ac:dyDescent="0.2">
      <c r="B63" s="4">
        <f>laps_times[[#This Row],[poř]]</f>
        <v>60</v>
      </c>
      <c r="C63" s="1">
        <f>laps_times[[#This Row],[s.č.]]</f>
        <v>112</v>
      </c>
      <c r="D63" s="1" t="str">
        <f>laps_times[[#This Row],[jméno]]</f>
        <v>Šindlerová Jana</v>
      </c>
      <c r="E63" s="2">
        <f>laps_times[[#This Row],[roč]]</f>
        <v>1969</v>
      </c>
      <c r="F63" s="2" t="str">
        <f>laps_times[[#This Row],[kat]]</f>
        <v>Z2</v>
      </c>
      <c r="G63" s="2">
        <f>laps_times[[#This Row],[poř_kat]]</f>
        <v>3</v>
      </c>
      <c r="H63" s="1" t="str">
        <f>IF(ISBLANK(laps_times[[#This Row],[klub]]),"-",laps_times[[#This Row],[klub]])</f>
        <v>iThinkBeer</v>
      </c>
      <c r="I63" s="166">
        <f>laps_times[[#This Row],[celk. čas]]</f>
        <v>0.16325578703703703</v>
      </c>
      <c r="J63" s="28">
        <f>SUM(laps_times[[#This Row],[1]:[6]])</f>
        <v>1.4379629629629631E-2</v>
      </c>
      <c r="K63" s="29">
        <f>SUM(laps_times[[#This Row],[7]:[12]])</f>
        <v>1.409027777777778E-2</v>
      </c>
      <c r="L63" s="29">
        <f>SUM(laps_times[[#This Row],[13]:[18]])</f>
        <v>1.4203703703703704E-2</v>
      </c>
      <c r="M63" s="29">
        <f>SUM(laps_times[[#This Row],[19]:[24]])</f>
        <v>1.4261574074074076E-2</v>
      </c>
      <c r="N63" s="29">
        <f>SUM(laps_times[[#This Row],[25]:[30]])</f>
        <v>1.4616898148148148E-2</v>
      </c>
      <c r="O63" s="29">
        <f>SUM(laps_times[[#This Row],[31]:[36]])</f>
        <v>1.5239583333333334E-2</v>
      </c>
      <c r="P63" s="29">
        <f>SUM(laps_times[[#This Row],[37]:[42]])</f>
        <v>1.6081018518518519E-2</v>
      </c>
      <c r="Q63" s="29">
        <f>SUM(laps_times[[#This Row],[43]:[48]])</f>
        <v>1.7151620370370373E-2</v>
      </c>
      <c r="R63" s="29">
        <f>SUM(laps_times[[#This Row],[49]:[54]])</f>
        <v>1.6464120370370372E-2</v>
      </c>
      <c r="S63" s="29">
        <f>SUM(laps_times[[#This Row],[55]:[60]])</f>
        <v>1.636574074074074E-2</v>
      </c>
      <c r="T63" s="30">
        <f>SUM(laps_times[[#This Row],[61]:[64]])</f>
        <v>1.0401620370370372E-2</v>
      </c>
      <c r="U63" s="44">
        <f>IF(km4_splits_ranks[[#This Row],[1 - 6]]="DNF","DNF",RANK(km4_splits_ranks[[#This Row],[1 - 6]],km4_splits_ranks[1 - 6],1))</f>
        <v>66</v>
      </c>
      <c r="V63" s="45">
        <f>IF(km4_splits_ranks[[#This Row],[7 - 12]]="DNF","DNF",RANK(km4_splits_ranks[[#This Row],[7 - 12]],km4_splits_ranks[7 - 12],1))</f>
        <v>68</v>
      </c>
      <c r="W63" s="45">
        <f>IF(km4_splits_ranks[[#This Row],[13 - 18]]="DNF","DNF",RANK(km4_splits_ranks[[#This Row],[13 - 18]],km4_splits_ranks[13 - 18],1))</f>
        <v>66</v>
      </c>
      <c r="X63" s="45">
        <f>IF(km4_splits_ranks[[#This Row],[19 - 24]]="DNF","DNF",RANK(km4_splits_ranks[[#This Row],[19 - 24]],km4_splits_ranks[19 - 24],1))</f>
        <v>60</v>
      </c>
      <c r="Y63" s="45">
        <f>IF(km4_splits_ranks[[#This Row],[25 - 30]]="DNF","DNF",RANK(km4_splits_ranks[[#This Row],[25 - 30]],km4_splits_ranks[25 - 30],1))</f>
        <v>66</v>
      </c>
      <c r="Z63" s="45">
        <f>IF(km4_splits_ranks[[#This Row],[31 - 36]]="DNF","DNF",RANK(km4_splits_ranks[[#This Row],[31 - 36]],km4_splits_ranks[31 - 36],1))</f>
        <v>67</v>
      </c>
      <c r="AA63" s="45">
        <f>IF(km4_splits_ranks[[#This Row],[37 - 42]]="DNF","DNF",RANK(km4_splits_ranks[[#This Row],[37 - 42]],km4_splits_ranks[37 - 42],1))</f>
        <v>68</v>
      </c>
      <c r="AB63" s="45">
        <f>IF(km4_splits_ranks[[#This Row],[43 - 48]]="DNF","DNF",RANK(km4_splits_ranks[[#This Row],[43 - 48]],km4_splits_ranks[43 - 48],1))</f>
        <v>71</v>
      </c>
      <c r="AC63" s="45">
        <f>IF(km4_splits_ranks[[#This Row],[49 - 54]]="DNF","DNF",RANK(km4_splits_ranks[[#This Row],[49 - 54]],km4_splits_ranks[49 - 54],1))</f>
        <v>56</v>
      </c>
      <c r="AD63" s="45">
        <f>IF(km4_splits_ranks[[#This Row],[55 - 60]]="DNF","DNF",RANK(km4_splits_ranks[[#This Row],[55 - 60]],km4_splits_ranks[55 - 60],1))</f>
        <v>49</v>
      </c>
      <c r="AE63" s="46">
        <f>IF(km4_splits_ranks[[#This Row],[61 - 64]]="DNF","DNF",RANK(km4_splits_ranks[[#This Row],[61 - 64]],km4_splits_ranks[61 - 64],1))</f>
        <v>47</v>
      </c>
      <c r="AF63" s="21">
        <f>km4_splits_ranks[[#This Row],[1 - 6]]</f>
        <v>1.4379629629629631E-2</v>
      </c>
      <c r="AG63" s="17">
        <f>IF(km4_splits_ranks[[#This Row],[7 - 12]]="DNF","DNF",km4_splits_ranks[[#This Row],[6 okr]]+km4_splits_ranks[[#This Row],[7 - 12]])</f>
        <v>2.8469907407407409E-2</v>
      </c>
      <c r="AH63" s="17">
        <f>IF(km4_splits_ranks[[#This Row],[13 - 18]]="DNF","DNF",km4_splits_ranks[[#This Row],[12 okr]]+km4_splits_ranks[[#This Row],[13 - 18]])</f>
        <v>4.2673611111111114E-2</v>
      </c>
      <c r="AI63" s="17">
        <f>IF(km4_splits_ranks[[#This Row],[19 - 24]]="DNF","DNF",km4_splits_ranks[[#This Row],[18 okr]]+km4_splits_ranks[[#This Row],[19 - 24]])</f>
        <v>5.6935185185185186E-2</v>
      </c>
      <c r="AJ63" s="17">
        <f>IF(km4_splits_ranks[[#This Row],[25 - 30]]="DNF","DNF",km4_splits_ranks[[#This Row],[24 okr]]+km4_splits_ranks[[#This Row],[25 - 30]])</f>
        <v>7.1552083333333336E-2</v>
      </c>
      <c r="AK63" s="17">
        <f>IF(km4_splits_ranks[[#This Row],[31 - 36]]="DNF","DNF",km4_splits_ranks[[#This Row],[30 okr]]+km4_splits_ranks[[#This Row],[31 - 36]])</f>
        <v>8.679166666666667E-2</v>
      </c>
      <c r="AL63" s="17">
        <f>IF(km4_splits_ranks[[#This Row],[37 - 42]]="DNF","DNF",km4_splits_ranks[[#This Row],[36 okr]]+km4_splits_ranks[[#This Row],[37 - 42]])</f>
        <v>0.10287268518518519</v>
      </c>
      <c r="AM63" s="17">
        <f>IF(km4_splits_ranks[[#This Row],[43 - 48]]="DNF","DNF",km4_splits_ranks[[#This Row],[42 okr]]+km4_splits_ranks[[#This Row],[43 - 48]])</f>
        <v>0.12002430555555557</v>
      </c>
      <c r="AN63" s="17">
        <f>IF(km4_splits_ranks[[#This Row],[49 - 54]]="DNF","DNF",km4_splits_ranks[[#This Row],[48 okr]]+km4_splits_ranks[[#This Row],[49 - 54]])</f>
        <v>0.13648842592592594</v>
      </c>
      <c r="AO63" s="17">
        <f>IF(km4_splits_ranks[[#This Row],[55 - 60]]="DNF","DNF",km4_splits_ranks[[#This Row],[54 okr]]+km4_splits_ranks[[#This Row],[55 - 60]])</f>
        <v>0.15285416666666668</v>
      </c>
      <c r="AP63" s="22">
        <f>IF(km4_splits_ranks[[#This Row],[61 - 64]]="DNF","DNF",km4_splits_ranks[[#This Row],[60 okr]]+km4_splits_ranks[[#This Row],[61 - 64]])</f>
        <v>0.16325578703703705</v>
      </c>
      <c r="AQ63" s="47">
        <f>IF(km4_splits_ranks[[#This Row],[6 okr]]="DNF","DNF",RANK(km4_splits_ranks[[#This Row],[6 okr]],km4_splits_ranks[6 okr],1))</f>
        <v>66</v>
      </c>
      <c r="AR63" s="48">
        <f>IF(km4_splits_ranks[[#This Row],[12 okr]]="DNF","DNF",RANK(km4_splits_ranks[[#This Row],[12 okr]],km4_splits_ranks[12 okr],1))</f>
        <v>66</v>
      </c>
      <c r="AS63" s="48">
        <f>IF(km4_splits_ranks[[#This Row],[18 okr]]="DNF","DNF",RANK(km4_splits_ranks[[#This Row],[18 okr]],km4_splits_ranks[18 okr],1))</f>
        <v>64</v>
      </c>
      <c r="AT63" s="48">
        <f>IF(km4_splits_ranks[[#This Row],[24 okr]]="DNF","DNF",RANK(km4_splits_ranks[[#This Row],[24 okr]],km4_splits_ranks[24 okr],1))</f>
        <v>63</v>
      </c>
      <c r="AU63" s="48">
        <f>IF(km4_splits_ranks[[#This Row],[30 okr]]="DNF","DNF",RANK(km4_splits_ranks[[#This Row],[30 okr]],km4_splits_ranks[30 okr],1))</f>
        <v>64</v>
      </c>
      <c r="AV63" s="48">
        <f>IF(km4_splits_ranks[[#This Row],[36 okr]]="DNF","DNF",RANK(km4_splits_ranks[[#This Row],[36 okr]],km4_splits_ranks[36 okr],1))</f>
        <v>66</v>
      </c>
      <c r="AW63" s="48">
        <f>IF(km4_splits_ranks[[#This Row],[42 okr]]="DNF","DNF",RANK(km4_splits_ranks[[#This Row],[42 okr]],km4_splits_ranks[42 okr],1))</f>
        <v>65</v>
      </c>
      <c r="AX63" s="48">
        <f>IF(km4_splits_ranks[[#This Row],[48 okr]]="DNF","DNF",RANK(km4_splits_ranks[[#This Row],[48 okr]],km4_splits_ranks[48 okr],1))</f>
        <v>65</v>
      </c>
      <c r="AY63" s="48">
        <f>IF(km4_splits_ranks[[#This Row],[54 okr]]="DNF","DNF",RANK(km4_splits_ranks[[#This Row],[54 okr]],km4_splits_ranks[54 okr],1))</f>
        <v>63</v>
      </c>
      <c r="AZ63" s="48">
        <f>IF(km4_splits_ranks[[#This Row],[60 okr]]="DNF","DNF",RANK(km4_splits_ranks[[#This Row],[60 okr]],km4_splits_ranks[60 okr],1))</f>
        <v>61</v>
      </c>
      <c r="BA63" s="48">
        <f>IF(km4_splits_ranks[[#This Row],[64 okr]]="DNF","DNF",RANK(km4_splits_ranks[[#This Row],[64 okr]],km4_splits_ranks[64 okr],1))</f>
        <v>60</v>
      </c>
    </row>
    <row r="64" spans="2:53" x14ac:dyDescent="0.2">
      <c r="B64" s="4">
        <f>laps_times[[#This Row],[poř]]</f>
        <v>61</v>
      </c>
      <c r="C64" s="1">
        <f>laps_times[[#This Row],[s.č.]]</f>
        <v>33</v>
      </c>
      <c r="D64" s="1" t="str">
        <f>laps_times[[#This Row],[jméno]]</f>
        <v>Haňur Roman</v>
      </c>
      <c r="E64" s="2">
        <f>laps_times[[#This Row],[roč]]</f>
        <v>1969</v>
      </c>
      <c r="F64" s="2" t="str">
        <f>laps_times[[#This Row],[kat]]</f>
        <v>M40</v>
      </c>
      <c r="G64" s="2">
        <f>laps_times[[#This Row],[poř_kat]]</f>
        <v>22</v>
      </c>
      <c r="H64" s="1" t="str">
        <f>IF(ISBLANK(laps_times[[#This Row],[klub]]),"-",laps_times[[#This Row],[klub]])</f>
        <v>BBK</v>
      </c>
      <c r="I64" s="166">
        <f>laps_times[[#This Row],[celk. čas]]</f>
        <v>0.16368750000000001</v>
      </c>
      <c r="J64" s="28">
        <f>SUM(laps_times[[#This Row],[1]:[6]])</f>
        <v>1.4209490740740741E-2</v>
      </c>
      <c r="K64" s="29">
        <f>SUM(laps_times[[#This Row],[7]:[12]])</f>
        <v>1.3922453703703704E-2</v>
      </c>
      <c r="L64" s="29">
        <f>SUM(laps_times[[#This Row],[13]:[18]])</f>
        <v>1.4266203703703701E-2</v>
      </c>
      <c r="M64" s="29">
        <f>SUM(laps_times[[#This Row],[19]:[24]])</f>
        <v>1.4263888888888888E-2</v>
      </c>
      <c r="N64" s="29">
        <f>SUM(laps_times[[#This Row],[25]:[30]])</f>
        <v>1.4553240740740738E-2</v>
      </c>
      <c r="O64" s="29">
        <f>SUM(laps_times[[#This Row],[31]:[36]])</f>
        <v>1.4810185185185185E-2</v>
      </c>
      <c r="P64" s="29">
        <f>SUM(laps_times[[#This Row],[37]:[42]])</f>
        <v>1.4960648148148148E-2</v>
      </c>
      <c r="Q64" s="29">
        <f>SUM(laps_times[[#This Row],[43]:[48]])</f>
        <v>1.6287037037037037E-2</v>
      </c>
      <c r="R64" s="29">
        <f>SUM(laps_times[[#This Row],[49]:[54]])</f>
        <v>1.7089120370370373E-2</v>
      </c>
      <c r="S64" s="29">
        <f>SUM(laps_times[[#This Row],[55]:[60]])</f>
        <v>1.8008101851851852E-2</v>
      </c>
      <c r="T64" s="30">
        <f>SUM(laps_times[[#This Row],[61]:[64]])</f>
        <v>1.131712962962963E-2</v>
      </c>
      <c r="U64" s="44">
        <f>IF(km4_splits_ranks[[#This Row],[1 - 6]]="DNF","DNF",RANK(km4_splits_ranks[[#This Row],[1 - 6]],km4_splits_ranks[1 - 6],1))</f>
        <v>55</v>
      </c>
      <c r="V64" s="45">
        <f>IF(km4_splits_ranks[[#This Row],[7 - 12]]="DNF","DNF",RANK(km4_splits_ranks[[#This Row],[7 - 12]],km4_splits_ranks[7 - 12],1))</f>
        <v>62</v>
      </c>
      <c r="W64" s="45">
        <f>IF(km4_splits_ranks[[#This Row],[13 - 18]]="DNF","DNF",RANK(km4_splits_ranks[[#This Row],[13 - 18]],km4_splits_ranks[13 - 18],1))</f>
        <v>68</v>
      </c>
      <c r="X64" s="45">
        <f>IF(km4_splits_ranks[[#This Row],[19 - 24]]="DNF","DNF",RANK(km4_splits_ranks[[#This Row],[19 - 24]],km4_splits_ranks[19 - 24],1))</f>
        <v>61</v>
      </c>
      <c r="Y64" s="45">
        <f>IF(km4_splits_ranks[[#This Row],[25 - 30]]="DNF","DNF",RANK(km4_splits_ranks[[#This Row],[25 - 30]],km4_splits_ranks[25 - 30],1))</f>
        <v>60</v>
      </c>
      <c r="Z64" s="45">
        <f>IF(km4_splits_ranks[[#This Row],[31 - 36]]="DNF","DNF",RANK(km4_splits_ranks[[#This Row],[31 - 36]],km4_splits_ranks[31 - 36],1))</f>
        <v>61</v>
      </c>
      <c r="AA64" s="45">
        <f>IF(km4_splits_ranks[[#This Row],[37 - 42]]="DNF","DNF",RANK(km4_splits_ranks[[#This Row],[37 - 42]],km4_splits_ranks[37 - 42],1))</f>
        <v>54</v>
      </c>
      <c r="AB64" s="45">
        <f>IF(km4_splits_ranks[[#This Row],[43 - 48]]="DNF","DNF",RANK(km4_splits_ranks[[#This Row],[43 - 48]],km4_splits_ranks[43 - 48],1))</f>
        <v>59</v>
      </c>
      <c r="AC64" s="45">
        <f>IF(km4_splits_ranks[[#This Row],[49 - 54]]="DNF","DNF",RANK(km4_splits_ranks[[#This Row],[49 - 54]],km4_splits_ranks[49 - 54],1))</f>
        <v>61</v>
      </c>
      <c r="AD64" s="45">
        <f>IF(km4_splits_ranks[[#This Row],[55 - 60]]="DNF","DNF",RANK(km4_splits_ranks[[#This Row],[55 - 60]],km4_splits_ranks[55 - 60],1))</f>
        <v>72</v>
      </c>
      <c r="AE64" s="46">
        <f>IF(km4_splits_ranks[[#This Row],[61 - 64]]="DNF","DNF",RANK(km4_splits_ranks[[#This Row],[61 - 64]],km4_splits_ranks[61 - 64],1))</f>
        <v>62</v>
      </c>
      <c r="AF64" s="21">
        <f>km4_splits_ranks[[#This Row],[1 - 6]]</f>
        <v>1.4209490740740741E-2</v>
      </c>
      <c r="AG64" s="17">
        <f>IF(km4_splits_ranks[[#This Row],[7 - 12]]="DNF","DNF",km4_splits_ranks[[#This Row],[6 okr]]+km4_splits_ranks[[#This Row],[7 - 12]])</f>
        <v>2.8131944444444446E-2</v>
      </c>
      <c r="AH64" s="17">
        <f>IF(km4_splits_ranks[[#This Row],[13 - 18]]="DNF","DNF",km4_splits_ranks[[#This Row],[12 okr]]+km4_splits_ranks[[#This Row],[13 - 18]])</f>
        <v>4.2398148148148143E-2</v>
      </c>
      <c r="AI64" s="17">
        <f>IF(km4_splits_ranks[[#This Row],[19 - 24]]="DNF","DNF",km4_splits_ranks[[#This Row],[18 okr]]+km4_splits_ranks[[#This Row],[19 - 24]])</f>
        <v>5.6662037037037032E-2</v>
      </c>
      <c r="AJ64" s="17">
        <f>IF(km4_splits_ranks[[#This Row],[25 - 30]]="DNF","DNF",km4_splits_ranks[[#This Row],[24 okr]]+km4_splits_ranks[[#This Row],[25 - 30]])</f>
        <v>7.1215277777777766E-2</v>
      </c>
      <c r="AK64" s="17">
        <f>IF(km4_splits_ranks[[#This Row],[31 - 36]]="DNF","DNF",km4_splits_ranks[[#This Row],[30 okr]]+km4_splits_ranks[[#This Row],[31 - 36]])</f>
        <v>8.6025462962962956E-2</v>
      </c>
      <c r="AL64" s="17">
        <f>IF(km4_splits_ranks[[#This Row],[37 - 42]]="DNF","DNF",km4_splits_ranks[[#This Row],[36 okr]]+km4_splits_ranks[[#This Row],[37 - 42]])</f>
        <v>0.10098611111111111</v>
      </c>
      <c r="AM64" s="17">
        <f>IF(km4_splits_ranks[[#This Row],[43 - 48]]="DNF","DNF",km4_splits_ranks[[#This Row],[42 okr]]+km4_splits_ranks[[#This Row],[43 - 48]])</f>
        <v>0.11727314814814815</v>
      </c>
      <c r="AN64" s="17">
        <f>IF(km4_splits_ranks[[#This Row],[49 - 54]]="DNF","DNF",km4_splits_ranks[[#This Row],[48 okr]]+km4_splits_ranks[[#This Row],[49 - 54]])</f>
        <v>0.13436226851851851</v>
      </c>
      <c r="AO64" s="17">
        <f>IF(km4_splits_ranks[[#This Row],[55 - 60]]="DNF","DNF",km4_splits_ranks[[#This Row],[54 okr]]+km4_splits_ranks[[#This Row],[55 - 60]])</f>
        <v>0.15237037037037038</v>
      </c>
      <c r="AP64" s="22">
        <f>IF(km4_splits_ranks[[#This Row],[61 - 64]]="DNF","DNF",km4_splits_ranks[[#This Row],[60 okr]]+km4_splits_ranks[[#This Row],[61 - 64]])</f>
        <v>0.16368750000000001</v>
      </c>
      <c r="AQ64" s="47">
        <f>IF(km4_splits_ranks[[#This Row],[6 okr]]="DNF","DNF",RANK(km4_splits_ranks[[#This Row],[6 okr]],km4_splits_ranks[6 okr],1))</f>
        <v>55</v>
      </c>
      <c r="AR64" s="48">
        <f>IF(km4_splits_ranks[[#This Row],[12 okr]]="DNF","DNF",RANK(km4_splits_ranks[[#This Row],[12 okr]],km4_splits_ranks[12 okr],1))</f>
        <v>61</v>
      </c>
      <c r="AS64" s="48">
        <f>IF(km4_splits_ranks[[#This Row],[18 okr]]="DNF","DNF",RANK(km4_splits_ranks[[#This Row],[18 okr]],km4_splits_ranks[18 okr],1))</f>
        <v>61</v>
      </c>
      <c r="AT64" s="48">
        <f>IF(km4_splits_ranks[[#This Row],[24 okr]]="DNF","DNF",RANK(km4_splits_ranks[[#This Row],[24 okr]],km4_splits_ranks[24 okr],1))</f>
        <v>59</v>
      </c>
      <c r="AU64" s="48">
        <f>IF(km4_splits_ranks[[#This Row],[30 okr]]="DNF","DNF",RANK(km4_splits_ranks[[#This Row],[30 okr]],km4_splits_ranks[30 okr],1))</f>
        <v>61</v>
      </c>
      <c r="AV64" s="48">
        <f>IF(km4_splits_ranks[[#This Row],[36 okr]]="DNF","DNF",RANK(km4_splits_ranks[[#This Row],[36 okr]],km4_splits_ranks[36 okr],1))</f>
        <v>60</v>
      </c>
      <c r="AW64" s="48">
        <f>IF(km4_splits_ranks[[#This Row],[42 okr]]="DNF","DNF",RANK(km4_splits_ranks[[#This Row],[42 okr]],km4_splits_ranks[42 okr],1))</f>
        <v>59</v>
      </c>
      <c r="AX64" s="48">
        <f>IF(km4_splits_ranks[[#This Row],[48 okr]]="DNF","DNF",RANK(km4_splits_ranks[[#This Row],[48 okr]],km4_splits_ranks[48 okr],1))</f>
        <v>59</v>
      </c>
      <c r="AY64" s="48">
        <f>IF(km4_splits_ranks[[#This Row],[54 okr]]="DNF","DNF",RANK(km4_splits_ranks[[#This Row],[54 okr]],km4_splits_ranks[54 okr],1))</f>
        <v>60</v>
      </c>
      <c r="AZ64" s="48">
        <f>IF(km4_splits_ranks[[#This Row],[60 okr]]="DNF","DNF",RANK(km4_splits_ranks[[#This Row],[60 okr]],km4_splits_ranks[60 okr],1))</f>
        <v>60</v>
      </c>
      <c r="BA64" s="48">
        <f>IF(km4_splits_ranks[[#This Row],[64 okr]]="DNF","DNF",RANK(km4_splits_ranks[[#This Row],[64 okr]],km4_splits_ranks[64 okr],1))</f>
        <v>61</v>
      </c>
    </row>
    <row r="65" spans="2:53" x14ac:dyDescent="0.2">
      <c r="B65" s="4">
        <f>laps_times[[#This Row],[poř]]</f>
        <v>62</v>
      </c>
      <c r="C65" s="1">
        <f>laps_times[[#This Row],[s.č.]]</f>
        <v>12</v>
      </c>
      <c r="D65" s="1" t="str">
        <f>laps_times[[#This Row],[jméno]]</f>
        <v>Wolaschka Peter</v>
      </c>
      <c r="E65" s="2">
        <f>laps_times[[#This Row],[roč]]</f>
        <v>1969</v>
      </c>
      <c r="F65" s="2" t="str">
        <f>laps_times[[#This Row],[kat]]</f>
        <v>M40</v>
      </c>
      <c r="G65" s="2">
        <f>laps_times[[#This Row],[poř_kat]]</f>
        <v>23</v>
      </c>
      <c r="H65" s="1" t="str">
        <f>IF(ISBLANK(laps_times[[#This Row],[klub]]),"-",laps_times[[#This Row],[klub]])</f>
        <v>-</v>
      </c>
      <c r="I65" s="166">
        <f>laps_times[[#This Row],[celk. čas]]</f>
        <v>0.16500925925925927</v>
      </c>
      <c r="J65" s="28">
        <f>SUM(laps_times[[#This Row],[1]:[6]])</f>
        <v>1.3657407407407408E-2</v>
      </c>
      <c r="K65" s="29">
        <f>SUM(laps_times[[#This Row],[7]:[12]])</f>
        <v>1.3440972222222222E-2</v>
      </c>
      <c r="L65" s="29">
        <f>SUM(laps_times[[#This Row],[13]:[18]])</f>
        <v>1.3849537037037037E-2</v>
      </c>
      <c r="M65" s="29">
        <f>SUM(laps_times[[#This Row],[19]:[24]])</f>
        <v>1.4297453703703703E-2</v>
      </c>
      <c r="N65" s="29">
        <f>SUM(laps_times[[#This Row],[25]:[30]])</f>
        <v>1.4607638888888889E-2</v>
      </c>
      <c r="O65" s="29">
        <f>SUM(laps_times[[#This Row],[31]:[36]])</f>
        <v>1.5414351851851851E-2</v>
      </c>
      <c r="P65" s="29">
        <f>SUM(laps_times[[#This Row],[37]:[42]])</f>
        <v>1.6052083333333335E-2</v>
      </c>
      <c r="Q65" s="29">
        <f>SUM(laps_times[[#This Row],[43]:[48]])</f>
        <v>1.6807870370370369E-2</v>
      </c>
      <c r="R65" s="29">
        <f>SUM(laps_times[[#This Row],[49]:[54]])</f>
        <v>1.7596064814814814E-2</v>
      </c>
      <c r="S65" s="29">
        <f>SUM(laps_times[[#This Row],[55]:[60]])</f>
        <v>1.765509259259259E-2</v>
      </c>
      <c r="T65" s="30">
        <f>SUM(laps_times[[#This Row],[61]:[64]])</f>
        <v>1.1630787037037037E-2</v>
      </c>
      <c r="U65" s="44">
        <f>IF(km4_splits_ranks[[#This Row],[1 - 6]]="DNF","DNF",RANK(km4_splits_ranks[[#This Row],[1 - 6]],km4_splits_ranks[1 - 6],1))</f>
        <v>42</v>
      </c>
      <c r="V65" s="45">
        <f>IF(km4_splits_ranks[[#This Row],[7 - 12]]="DNF","DNF",RANK(km4_splits_ranks[[#This Row],[7 - 12]],km4_splits_ranks[7 - 12],1))</f>
        <v>49</v>
      </c>
      <c r="W65" s="45">
        <f>IF(km4_splits_ranks[[#This Row],[13 - 18]]="DNF","DNF",RANK(km4_splits_ranks[[#This Row],[13 - 18]],km4_splits_ranks[13 - 18],1))</f>
        <v>53</v>
      </c>
      <c r="X65" s="45">
        <f>IF(km4_splits_ranks[[#This Row],[19 - 24]]="DNF","DNF",RANK(km4_splits_ranks[[#This Row],[19 - 24]],km4_splits_ranks[19 - 24],1))</f>
        <v>63</v>
      </c>
      <c r="Y65" s="45">
        <f>IF(km4_splits_ranks[[#This Row],[25 - 30]]="DNF","DNF",RANK(km4_splits_ranks[[#This Row],[25 - 30]],km4_splits_ranks[25 - 30],1))</f>
        <v>62</v>
      </c>
      <c r="Z65" s="45">
        <f>IF(km4_splits_ranks[[#This Row],[31 - 36]]="DNF","DNF",RANK(km4_splits_ranks[[#This Row],[31 - 36]],km4_splits_ranks[31 - 36],1))</f>
        <v>71</v>
      </c>
      <c r="AA65" s="45">
        <f>IF(km4_splits_ranks[[#This Row],[37 - 42]]="DNF","DNF",RANK(km4_splits_ranks[[#This Row],[37 - 42]],km4_splits_ranks[37 - 42],1))</f>
        <v>67</v>
      </c>
      <c r="AB65" s="45">
        <f>IF(km4_splits_ranks[[#This Row],[43 - 48]]="DNF","DNF",RANK(km4_splits_ranks[[#This Row],[43 - 48]],km4_splits_ranks[43 - 48],1))</f>
        <v>68</v>
      </c>
      <c r="AC65" s="45">
        <f>IF(km4_splits_ranks[[#This Row],[49 - 54]]="DNF","DNF",RANK(km4_splits_ranks[[#This Row],[49 - 54]],km4_splits_ranks[49 - 54],1))</f>
        <v>66</v>
      </c>
      <c r="AD65" s="45">
        <f>IF(km4_splits_ranks[[#This Row],[55 - 60]]="DNF","DNF",RANK(km4_splits_ranks[[#This Row],[55 - 60]],km4_splits_ranks[55 - 60],1))</f>
        <v>66</v>
      </c>
      <c r="AE65" s="46">
        <f>IF(km4_splits_ranks[[#This Row],[61 - 64]]="DNF","DNF",RANK(km4_splits_ranks[[#This Row],[61 - 64]],km4_splits_ranks[61 - 64],1))</f>
        <v>69</v>
      </c>
      <c r="AF65" s="21">
        <f>km4_splits_ranks[[#This Row],[1 - 6]]</f>
        <v>1.3657407407407408E-2</v>
      </c>
      <c r="AG65" s="17">
        <f>IF(km4_splits_ranks[[#This Row],[7 - 12]]="DNF","DNF",km4_splits_ranks[[#This Row],[6 okr]]+km4_splits_ranks[[#This Row],[7 - 12]])</f>
        <v>2.7098379629629632E-2</v>
      </c>
      <c r="AH65" s="17">
        <f>IF(km4_splits_ranks[[#This Row],[13 - 18]]="DNF","DNF",km4_splits_ranks[[#This Row],[12 okr]]+km4_splits_ranks[[#This Row],[13 - 18]])</f>
        <v>4.0947916666666667E-2</v>
      </c>
      <c r="AI65" s="17">
        <f>IF(km4_splits_ranks[[#This Row],[19 - 24]]="DNF","DNF",km4_splits_ranks[[#This Row],[18 okr]]+km4_splits_ranks[[#This Row],[19 - 24]])</f>
        <v>5.5245370370370368E-2</v>
      </c>
      <c r="AJ65" s="17">
        <f>IF(km4_splits_ranks[[#This Row],[25 - 30]]="DNF","DNF",km4_splits_ranks[[#This Row],[24 okr]]+km4_splits_ranks[[#This Row],[25 - 30]])</f>
        <v>6.9853009259259261E-2</v>
      </c>
      <c r="AK65" s="17">
        <f>IF(km4_splits_ranks[[#This Row],[31 - 36]]="DNF","DNF",km4_splits_ranks[[#This Row],[30 okr]]+km4_splits_ranks[[#This Row],[31 - 36]])</f>
        <v>8.5267361111111106E-2</v>
      </c>
      <c r="AL65" s="17">
        <f>IF(km4_splits_ranks[[#This Row],[37 - 42]]="DNF","DNF",km4_splits_ranks[[#This Row],[36 okr]]+km4_splits_ranks[[#This Row],[37 - 42]])</f>
        <v>0.10131944444444443</v>
      </c>
      <c r="AM65" s="17">
        <f>IF(km4_splits_ranks[[#This Row],[43 - 48]]="DNF","DNF",km4_splits_ranks[[#This Row],[42 okr]]+km4_splits_ranks[[#This Row],[43 - 48]])</f>
        <v>0.11812731481481481</v>
      </c>
      <c r="AN65" s="17">
        <f>IF(km4_splits_ranks[[#This Row],[49 - 54]]="DNF","DNF",km4_splits_ranks[[#This Row],[48 okr]]+km4_splits_ranks[[#This Row],[49 - 54]])</f>
        <v>0.13572337962962963</v>
      </c>
      <c r="AO65" s="17">
        <f>IF(km4_splits_ranks[[#This Row],[55 - 60]]="DNF","DNF",km4_splits_ranks[[#This Row],[54 okr]]+km4_splits_ranks[[#This Row],[55 - 60]])</f>
        <v>0.15337847222222223</v>
      </c>
      <c r="AP65" s="22">
        <f>IF(km4_splits_ranks[[#This Row],[61 - 64]]="DNF","DNF",km4_splits_ranks[[#This Row],[60 okr]]+km4_splits_ranks[[#This Row],[61 - 64]])</f>
        <v>0.16500925925925927</v>
      </c>
      <c r="AQ65" s="47">
        <f>IF(km4_splits_ranks[[#This Row],[6 okr]]="DNF","DNF",RANK(km4_splits_ranks[[#This Row],[6 okr]],km4_splits_ranks[6 okr],1))</f>
        <v>42</v>
      </c>
      <c r="AR65" s="48">
        <f>IF(km4_splits_ranks[[#This Row],[12 okr]]="DNF","DNF",RANK(km4_splits_ranks[[#This Row],[12 okr]],km4_splits_ranks[12 okr],1))</f>
        <v>43</v>
      </c>
      <c r="AS65" s="48">
        <f>IF(km4_splits_ranks[[#This Row],[18 okr]]="DNF","DNF",RANK(km4_splits_ranks[[#This Row],[18 okr]],km4_splits_ranks[18 okr],1))</f>
        <v>47</v>
      </c>
      <c r="AT65" s="48">
        <f>IF(km4_splits_ranks[[#This Row],[24 okr]]="DNF","DNF",RANK(km4_splits_ranks[[#This Row],[24 okr]],km4_splits_ranks[24 okr],1))</f>
        <v>52</v>
      </c>
      <c r="AU65" s="48">
        <f>IF(km4_splits_ranks[[#This Row],[30 okr]]="DNF","DNF",RANK(km4_splits_ranks[[#This Row],[30 okr]],km4_splits_ranks[30 okr],1))</f>
        <v>52</v>
      </c>
      <c r="AV65" s="48">
        <f>IF(km4_splits_ranks[[#This Row],[36 okr]]="DNF","DNF",RANK(km4_splits_ranks[[#This Row],[36 okr]],km4_splits_ranks[36 okr],1))</f>
        <v>57</v>
      </c>
      <c r="AW65" s="48">
        <f>IF(km4_splits_ranks[[#This Row],[42 okr]]="DNF","DNF",RANK(km4_splits_ranks[[#This Row],[42 okr]],km4_splits_ranks[42 okr],1))</f>
        <v>60</v>
      </c>
      <c r="AX65" s="48">
        <f>IF(km4_splits_ranks[[#This Row],[48 okr]]="DNF","DNF",RANK(km4_splits_ranks[[#This Row],[48 okr]],km4_splits_ranks[48 okr],1))</f>
        <v>62</v>
      </c>
      <c r="AY65" s="48">
        <f>IF(km4_splits_ranks[[#This Row],[54 okr]]="DNF","DNF",RANK(km4_splits_ranks[[#This Row],[54 okr]],km4_splits_ranks[54 okr],1))</f>
        <v>61</v>
      </c>
      <c r="AZ65" s="48">
        <f>IF(km4_splits_ranks[[#This Row],[60 okr]]="DNF","DNF",RANK(km4_splits_ranks[[#This Row],[60 okr]],km4_splits_ranks[60 okr],1))</f>
        <v>62</v>
      </c>
      <c r="BA65" s="48">
        <f>IF(km4_splits_ranks[[#This Row],[64 okr]]="DNF","DNF",RANK(km4_splits_ranks[[#This Row],[64 okr]],km4_splits_ranks[64 okr],1))</f>
        <v>62</v>
      </c>
    </row>
    <row r="66" spans="2:53" x14ac:dyDescent="0.2">
      <c r="B66" s="4">
        <f>laps_times[[#This Row],[poř]]</f>
        <v>63</v>
      </c>
      <c r="C66" s="1">
        <f>laps_times[[#This Row],[s.č.]]</f>
        <v>128</v>
      </c>
      <c r="D66" s="1" t="str">
        <f>laps_times[[#This Row],[jméno]]</f>
        <v>Toman Martin</v>
      </c>
      <c r="E66" s="2">
        <f>laps_times[[#This Row],[roč]]</f>
        <v>1971</v>
      </c>
      <c r="F66" s="2" t="str">
        <f>laps_times[[#This Row],[kat]]</f>
        <v>M40</v>
      </c>
      <c r="G66" s="2">
        <f>laps_times[[#This Row],[poř_kat]]</f>
        <v>24</v>
      </c>
      <c r="H66" s="1" t="str">
        <f>IF(ISBLANK(laps_times[[#This Row],[klub]]),"-",laps_times[[#This Row],[klub]])</f>
        <v>SK Babice</v>
      </c>
      <c r="I66" s="166">
        <f>laps_times[[#This Row],[celk. čas]]</f>
        <v>0.16521527777777778</v>
      </c>
      <c r="J66" s="28">
        <f>SUM(laps_times[[#This Row],[1]:[6]])</f>
        <v>1.528125E-2</v>
      </c>
      <c r="K66" s="29">
        <f>SUM(laps_times[[#This Row],[7]:[12]])</f>
        <v>1.4511574074074074E-2</v>
      </c>
      <c r="L66" s="29">
        <f>SUM(laps_times[[#This Row],[13]:[18]])</f>
        <v>1.4335648148148148E-2</v>
      </c>
      <c r="M66" s="29">
        <f>SUM(laps_times[[#This Row],[19]:[24]])</f>
        <v>1.4465277777777778E-2</v>
      </c>
      <c r="N66" s="29">
        <f>SUM(laps_times[[#This Row],[25]:[30]])</f>
        <v>1.4601851851851852E-2</v>
      </c>
      <c r="O66" s="29">
        <f>SUM(laps_times[[#This Row],[31]:[36]])</f>
        <v>1.5109953703703702E-2</v>
      </c>
      <c r="P66" s="29">
        <f>SUM(laps_times[[#This Row],[37]:[42]])</f>
        <v>1.5689814814814816E-2</v>
      </c>
      <c r="Q66" s="29">
        <f>SUM(laps_times[[#This Row],[43]:[48]])</f>
        <v>1.5973379629629629E-2</v>
      </c>
      <c r="R66" s="29">
        <f>SUM(laps_times[[#This Row],[49]:[54]])</f>
        <v>1.6809027777777777E-2</v>
      </c>
      <c r="S66" s="29">
        <f>SUM(laps_times[[#This Row],[55]:[60]])</f>
        <v>1.750462962962963E-2</v>
      </c>
      <c r="T66" s="30">
        <f>SUM(laps_times[[#This Row],[61]:[64]])</f>
        <v>1.0932870370370369E-2</v>
      </c>
      <c r="U66" s="44">
        <f>IF(km4_splits_ranks[[#This Row],[1 - 6]]="DNF","DNF",RANK(km4_splits_ranks[[#This Row],[1 - 6]],km4_splits_ranks[1 - 6],1))</f>
        <v>84</v>
      </c>
      <c r="V66" s="45">
        <f>IF(km4_splits_ranks[[#This Row],[7 - 12]]="DNF","DNF",RANK(km4_splits_ranks[[#This Row],[7 - 12]],km4_splits_ranks[7 - 12],1))</f>
        <v>79</v>
      </c>
      <c r="W66" s="45">
        <f>IF(km4_splits_ranks[[#This Row],[13 - 18]]="DNF","DNF",RANK(km4_splits_ranks[[#This Row],[13 - 18]],km4_splits_ranks[13 - 18],1))</f>
        <v>72</v>
      </c>
      <c r="X66" s="45">
        <f>IF(km4_splits_ranks[[#This Row],[19 - 24]]="DNF","DNF",RANK(km4_splits_ranks[[#This Row],[19 - 24]],km4_splits_ranks[19 - 24],1))</f>
        <v>68</v>
      </c>
      <c r="Y66" s="45">
        <f>IF(km4_splits_ranks[[#This Row],[25 - 30]]="DNF","DNF",RANK(km4_splits_ranks[[#This Row],[25 - 30]],km4_splits_ranks[25 - 30],1))</f>
        <v>61</v>
      </c>
      <c r="Z66" s="45">
        <f>IF(km4_splits_ranks[[#This Row],[31 - 36]]="DNF","DNF",RANK(km4_splits_ranks[[#This Row],[31 - 36]],km4_splits_ranks[31 - 36],1))</f>
        <v>65</v>
      </c>
      <c r="AA66" s="45">
        <f>IF(km4_splits_ranks[[#This Row],[37 - 42]]="DNF","DNF",RANK(km4_splits_ranks[[#This Row],[37 - 42]],km4_splits_ranks[37 - 42],1))</f>
        <v>63</v>
      </c>
      <c r="AB66" s="45">
        <f>IF(km4_splits_ranks[[#This Row],[43 - 48]]="DNF","DNF",RANK(km4_splits_ranks[[#This Row],[43 - 48]],km4_splits_ranks[43 - 48],1))</f>
        <v>57</v>
      </c>
      <c r="AC66" s="45">
        <f>IF(km4_splits_ranks[[#This Row],[49 - 54]]="DNF","DNF",RANK(km4_splits_ranks[[#This Row],[49 - 54]],km4_splits_ranks[49 - 54],1))</f>
        <v>58</v>
      </c>
      <c r="AD66" s="45">
        <f>IF(km4_splits_ranks[[#This Row],[55 - 60]]="DNF","DNF",RANK(km4_splits_ranks[[#This Row],[55 - 60]],km4_splits_ranks[55 - 60],1))</f>
        <v>62</v>
      </c>
      <c r="AE66" s="46">
        <f>IF(km4_splits_ranks[[#This Row],[61 - 64]]="DNF","DNF",RANK(km4_splits_ranks[[#This Row],[61 - 64]],km4_splits_ranks[61 - 64],1))</f>
        <v>55</v>
      </c>
      <c r="AF66" s="21">
        <f>km4_splits_ranks[[#This Row],[1 - 6]]</f>
        <v>1.528125E-2</v>
      </c>
      <c r="AG66" s="17">
        <f>IF(km4_splits_ranks[[#This Row],[7 - 12]]="DNF","DNF",km4_splits_ranks[[#This Row],[6 okr]]+km4_splits_ranks[[#This Row],[7 - 12]])</f>
        <v>2.9792824074074076E-2</v>
      </c>
      <c r="AH66" s="17">
        <f>IF(km4_splits_ranks[[#This Row],[13 - 18]]="DNF","DNF",km4_splits_ranks[[#This Row],[12 okr]]+km4_splits_ranks[[#This Row],[13 - 18]])</f>
        <v>4.4128472222222222E-2</v>
      </c>
      <c r="AI66" s="17">
        <f>IF(km4_splits_ranks[[#This Row],[19 - 24]]="DNF","DNF",km4_splits_ranks[[#This Row],[18 okr]]+km4_splits_ranks[[#This Row],[19 - 24]])</f>
        <v>5.859375E-2</v>
      </c>
      <c r="AJ66" s="17">
        <f>IF(km4_splits_ranks[[#This Row],[25 - 30]]="DNF","DNF",km4_splits_ranks[[#This Row],[24 okr]]+km4_splits_ranks[[#This Row],[25 - 30]])</f>
        <v>7.3195601851851852E-2</v>
      </c>
      <c r="AK66" s="17">
        <f>IF(km4_splits_ranks[[#This Row],[31 - 36]]="DNF","DNF",km4_splits_ranks[[#This Row],[30 okr]]+km4_splits_ranks[[#This Row],[31 - 36]])</f>
        <v>8.8305555555555554E-2</v>
      </c>
      <c r="AL66" s="17">
        <f>IF(km4_splits_ranks[[#This Row],[37 - 42]]="DNF","DNF",km4_splits_ranks[[#This Row],[36 okr]]+km4_splits_ranks[[#This Row],[37 - 42]])</f>
        <v>0.10399537037037038</v>
      </c>
      <c r="AM66" s="17">
        <f>IF(km4_splits_ranks[[#This Row],[43 - 48]]="DNF","DNF",km4_splits_ranks[[#This Row],[42 okr]]+km4_splits_ranks[[#This Row],[43 - 48]])</f>
        <v>0.11996875000000001</v>
      </c>
      <c r="AN66" s="17">
        <f>IF(km4_splits_ranks[[#This Row],[49 - 54]]="DNF","DNF",km4_splits_ranks[[#This Row],[48 okr]]+km4_splits_ranks[[#This Row],[49 - 54]])</f>
        <v>0.13677777777777778</v>
      </c>
      <c r="AO66" s="17">
        <f>IF(km4_splits_ranks[[#This Row],[55 - 60]]="DNF","DNF",km4_splits_ranks[[#This Row],[54 okr]]+km4_splits_ranks[[#This Row],[55 - 60]])</f>
        <v>0.1542824074074074</v>
      </c>
      <c r="AP66" s="22">
        <f>IF(km4_splits_ranks[[#This Row],[61 - 64]]="DNF","DNF",km4_splits_ranks[[#This Row],[60 okr]]+km4_splits_ranks[[#This Row],[61 - 64]])</f>
        <v>0.16521527777777775</v>
      </c>
      <c r="AQ66" s="47">
        <f>IF(km4_splits_ranks[[#This Row],[6 okr]]="DNF","DNF",RANK(km4_splits_ranks[[#This Row],[6 okr]],km4_splits_ranks[6 okr],1))</f>
        <v>84</v>
      </c>
      <c r="AR66" s="48">
        <f>IF(km4_splits_ranks[[#This Row],[12 okr]]="DNF","DNF",RANK(km4_splits_ranks[[#This Row],[12 okr]],km4_splits_ranks[12 okr],1))</f>
        <v>80</v>
      </c>
      <c r="AS66" s="48">
        <f>IF(km4_splits_ranks[[#This Row],[18 okr]]="DNF","DNF",RANK(km4_splits_ranks[[#This Row],[18 okr]],km4_splits_ranks[18 okr],1))</f>
        <v>77</v>
      </c>
      <c r="AT66" s="48">
        <f>IF(km4_splits_ranks[[#This Row],[24 okr]]="DNF","DNF",RANK(km4_splits_ranks[[#This Row],[24 okr]],km4_splits_ranks[24 okr],1))</f>
        <v>74</v>
      </c>
      <c r="AU66" s="48">
        <f>IF(km4_splits_ranks[[#This Row],[30 okr]]="DNF","DNF",RANK(km4_splits_ranks[[#This Row],[30 okr]],km4_splits_ranks[30 okr],1))</f>
        <v>72</v>
      </c>
      <c r="AV66" s="48">
        <f>IF(km4_splits_ranks[[#This Row],[36 okr]]="DNF","DNF",RANK(km4_splits_ranks[[#This Row],[36 okr]],km4_splits_ranks[36 okr],1))</f>
        <v>69</v>
      </c>
      <c r="AW66" s="48">
        <f>IF(km4_splits_ranks[[#This Row],[42 okr]]="DNF","DNF",RANK(km4_splits_ranks[[#This Row],[42 okr]],km4_splits_ranks[42 okr],1))</f>
        <v>66</v>
      </c>
      <c r="AX66" s="48">
        <f>IF(km4_splits_ranks[[#This Row],[48 okr]]="DNF","DNF",RANK(km4_splits_ranks[[#This Row],[48 okr]],km4_splits_ranks[48 okr],1))</f>
        <v>64</v>
      </c>
      <c r="AY66" s="48">
        <f>IF(km4_splits_ranks[[#This Row],[54 okr]]="DNF","DNF",RANK(km4_splits_ranks[[#This Row],[54 okr]],km4_splits_ranks[54 okr],1))</f>
        <v>64</v>
      </c>
      <c r="AZ66" s="48">
        <f>IF(km4_splits_ranks[[#This Row],[60 okr]]="DNF","DNF",RANK(km4_splits_ranks[[#This Row],[60 okr]],km4_splits_ranks[60 okr],1))</f>
        <v>63</v>
      </c>
      <c r="BA66" s="48">
        <f>IF(km4_splits_ranks[[#This Row],[64 okr]]="DNF","DNF",RANK(km4_splits_ranks[[#This Row],[64 okr]],km4_splits_ranks[64 okr],1))</f>
        <v>63</v>
      </c>
    </row>
    <row r="67" spans="2:53" x14ac:dyDescent="0.2">
      <c r="B67" s="4">
        <f>laps_times[[#This Row],[poř]]</f>
        <v>64</v>
      </c>
      <c r="C67" s="1">
        <f>laps_times[[#This Row],[s.č.]]</f>
        <v>103</v>
      </c>
      <c r="D67" s="1" t="str">
        <f>laps_times[[#This Row],[jméno]]</f>
        <v>Rokos Ivan</v>
      </c>
      <c r="E67" s="2">
        <f>laps_times[[#This Row],[roč]]</f>
        <v>1959</v>
      </c>
      <c r="F67" s="2" t="str">
        <f>laps_times[[#This Row],[kat]]</f>
        <v>M50</v>
      </c>
      <c r="G67" s="2">
        <f>laps_times[[#This Row],[poř_kat]]</f>
        <v>12</v>
      </c>
      <c r="H67" s="1" t="str">
        <f>IF(ISBLANK(laps_times[[#This Row],[klub]]),"-",laps_times[[#This Row],[klub]])</f>
        <v>Jiskra Třeboň</v>
      </c>
      <c r="I67" s="166">
        <f>laps_times[[#This Row],[celk. čas]]</f>
        <v>0.16553703703703704</v>
      </c>
      <c r="J67" s="28">
        <f>SUM(laps_times[[#This Row],[1]:[6]])</f>
        <v>1.3959490740740741E-2</v>
      </c>
      <c r="K67" s="29">
        <f>SUM(laps_times[[#This Row],[7]:[12]])</f>
        <v>1.3783564814814814E-2</v>
      </c>
      <c r="L67" s="29">
        <f>SUM(laps_times[[#This Row],[13]:[18]])</f>
        <v>1.4031249999999999E-2</v>
      </c>
      <c r="M67" s="29">
        <f>SUM(laps_times[[#This Row],[19]:[24]])</f>
        <v>1.4098379629629631E-2</v>
      </c>
      <c r="N67" s="29">
        <f>SUM(laps_times[[#This Row],[25]:[30]])</f>
        <v>1.4615740740740742E-2</v>
      </c>
      <c r="O67" s="29">
        <f>SUM(laps_times[[#This Row],[31]:[36]])</f>
        <v>1.4506944444444444E-2</v>
      </c>
      <c r="P67" s="29">
        <f>SUM(laps_times[[#This Row],[37]:[42]])</f>
        <v>1.5211805555555557E-2</v>
      </c>
      <c r="Q67" s="29">
        <f>SUM(laps_times[[#This Row],[43]:[48]])</f>
        <v>1.7756944444444443E-2</v>
      </c>
      <c r="R67" s="29">
        <f>SUM(laps_times[[#This Row],[49]:[54]])</f>
        <v>1.7864583333333333E-2</v>
      </c>
      <c r="S67" s="29">
        <f>SUM(laps_times[[#This Row],[55]:[60]])</f>
        <v>1.9209490740740742E-2</v>
      </c>
      <c r="T67" s="30">
        <f>SUM(laps_times[[#This Row],[61]:[64]])</f>
        <v>1.0498842592592593E-2</v>
      </c>
      <c r="U67" s="44">
        <f>IF(km4_splits_ranks[[#This Row],[1 - 6]]="DNF","DNF",RANK(km4_splits_ranks[[#This Row],[1 - 6]],km4_splits_ranks[1 - 6],1))</f>
        <v>49</v>
      </c>
      <c r="V67" s="45">
        <f>IF(km4_splits_ranks[[#This Row],[7 - 12]]="DNF","DNF",RANK(km4_splits_ranks[[#This Row],[7 - 12]],km4_splits_ranks[7 - 12],1))</f>
        <v>55</v>
      </c>
      <c r="W67" s="45">
        <f>IF(km4_splits_ranks[[#This Row],[13 - 18]]="DNF","DNF",RANK(km4_splits_ranks[[#This Row],[13 - 18]],km4_splits_ranks[13 - 18],1))</f>
        <v>55</v>
      </c>
      <c r="X67" s="45">
        <f>IF(km4_splits_ranks[[#This Row],[19 - 24]]="DNF","DNF",RANK(km4_splits_ranks[[#This Row],[19 - 24]],km4_splits_ranks[19 - 24],1))</f>
        <v>54</v>
      </c>
      <c r="Y67" s="45">
        <f>IF(km4_splits_ranks[[#This Row],[25 - 30]]="DNF","DNF",RANK(km4_splits_ranks[[#This Row],[25 - 30]],km4_splits_ranks[25 - 30],1))</f>
        <v>65</v>
      </c>
      <c r="Z67" s="45">
        <f>IF(km4_splits_ranks[[#This Row],[31 - 36]]="DNF","DNF",RANK(km4_splits_ranks[[#This Row],[31 - 36]],km4_splits_ranks[31 - 36],1))</f>
        <v>54</v>
      </c>
      <c r="AA67" s="45">
        <f>IF(km4_splits_ranks[[#This Row],[37 - 42]]="DNF","DNF",RANK(km4_splits_ranks[[#This Row],[37 - 42]],km4_splits_ranks[37 - 42],1))</f>
        <v>56</v>
      </c>
      <c r="AB67" s="45">
        <f>IF(km4_splits_ranks[[#This Row],[43 - 48]]="DNF","DNF",RANK(km4_splits_ranks[[#This Row],[43 - 48]],km4_splits_ranks[43 - 48],1))</f>
        <v>79</v>
      </c>
      <c r="AC67" s="45">
        <f>IF(km4_splits_ranks[[#This Row],[49 - 54]]="DNF","DNF",RANK(km4_splits_ranks[[#This Row],[49 - 54]],km4_splits_ranks[49 - 54],1))</f>
        <v>76</v>
      </c>
      <c r="AD67" s="45">
        <f>IF(km4_splits_ranks[[#This Row],[55 - 60]]="DNF","DNF",RANK(km4_splits_ranks[[#This Row],[55 - 60]],km4_splits_ranks[55 - 60],1))</f>
        <v>81</v>
      </c>
      <c r="AE67" s="46">
        <f>IF(km4_splits_ranks[[#This Row],[61 - 64]]="DNF","DNF",RANK(km4_splits_ranks[[#This Row],[61 - 64]],km4_splits_ranks[61 - 64],1))</f>
        <v>48</v>
      </c>
      <c r="AF67" s="21">
        <f>km4_splits_ranks[[#This Row],[1 - 6]]</f>
        <v>1.3959490740740741E-2</v>
      </c>
      <c r="AG67" s="17">
        <f>IF(km4_splits_ranks[[#This Row],[7 - 12]]="DNF","DNF",km4_splits_ranks[[#This Row],[6 okr]]+km4_splits_ranks[[#This Row],[7 - 12]])</f>
        <v>2.7743055555555556E-2</v>
      </c>
      <c r="AH67" s="17">
        <f>IF(km4_splits_ranks[[#This Row],[13 - 18]]="DNF","DNF",km4_splits_ranks[[#This Row],[12 okr]]+km4_splits_ranks[[#This Row],[13 - 18]])</f>
        <v>4.1774305555555558E-2</v>
      </c>
      <c r="AI67" s="17">
        <f>IF(km4_splits_ranks[[#This Row],[19 - 24]]="DNF","DNF",km4_splits_ranks[[#This Row],[18 okr]]+km4_splits_ranks[[#This Row],[19 - 24]])</f>
        <v>5.5872685185185192E-2</v>
      </c>
      <c r="AJ67" s="17">
        <f>IF(km4_splits_ranks[[#This Row],[25 - 30]]="DNF","DNF",km4_splits_ranks[[#This Row],[24 okr]]+km4_splits_ranks[[#This Row],[25 - 30]])</f>
        <v>7.048842592592594E-2</v>
      </c>
      <c r="AK67" s="17">
        <f>IF(km4_splits_ranks[[#This Row],[31 - 36]]="DNF","DNF",km4_splits_ranks[[#This Row],[30 okr]]+km4_splits_ranks[[#This Row],[31 - 36]])</f>
        <v>8.4995370370370388E-2</v>
      </c>
      <c r="AL67" s="17">
        <f>IF(km4_splits_ranks[[#This Row],[37 - 42]]="DNF","DNF",km4_splits_ranks[[#This Row],[36 okr]]+km4_splits_ranks[[#This Row],[37 - 42]])</f>
        <v>0.10020717592592594</v>
      </c>
      <c r="AM67" s="17">
        <f>IF(km4_splits_ranks[[#This Row],[43 - 48]]="DNF","DNF",km4_splits_ranks[[#This Row],[42 okr]]+km4_splits_ranks[[#This Row],[43 - 48]])</f>
        <v>0.11796412037037038</v>
      </c>
      <c r="AN67" s="17">
        <f>IF(km4_splits_ranks[[#This Row],[49 - 54]]="DNF","DNF",km4_splits_ranks[[#This Row],[48 okr]]+km4_splits_ranks[[#This Row],[49 - 54]])</f>
        <v>0.1358287037037037</v>
      </c>
      <c r="AO67" s="17">
        <f>IF(km4_splits_ranks[[#This Row],[55 - 60]]="DNF","DNF",km4_splits_ranks[[#This Row],[54 okr]]+km4_splits_ranks[[#This Row],[55 - 60]])</f>
        <v>0.15503819444444444</v>
      </c>
      <c r="AP67" s="22">
        <f>IF(km4_splits_ranks[[#This Row],[61 - 64]]="DNF","DNF",km4_splits_ranks[[#This Row],[60 okr]]+km4_splits_ranks[[#This Row],[61 - 64]])</f>
        <v>0.16553703703703704</v>
      </c>
      <c r="AQ67" s="47">
        <f>IF(km4_splits_ranks[[#This Row],[6 okr]]="DNF","DNF",RANK(km4_splits_ranks[[#This Row],[6 okr]],km4_splits_ranks[6 okr],1))</f>
        <v>49</v>
      </c>
      <c r="AR67" s="48">
        <f>IF(km4_splits_ranks[[#This Row],[12 okr]]="DNF","DNF",RANK(km4_splits_ranks[[#This Row],[12 okr]],km4_splits_ranks[12 okr],1))</f>
        <v>53</v>
      </c>
      <c r="AS67" s="48">
        <f>IF(km4_splits_ranks[[#This Row],[18 okr]]="DNF","DNF",RANK(km4_splits_ranks[[#This Row],[18 okr]],km4_splits_ranks[18 okr],1))</f>
        <v>55</v>
      </c>
      <c r="AT67" s="48">
        <f>IF(km4_splits_ranks[[#This Row],[24 okr]]="DNF","DNF",RANK(km4_splits_ranks[[#This Row],[24 okr]],km4_splits_ranks[24 okr],1))</f>
        <v>54</v>
      </c>
      <c r="AU67" s="48">
        <f>IF(km4_splits_ranks[[#This Row],[30 okr]]="DNF","DNF",RANK(km4_splits_ranks[[#This Row],[30 okr]],km4_splits_ranks[30 okr],1))</f>
        <v>55</v>
      </c>
      <c r="AV67" s="48">
        <f>IF(km4_splits_ranks[[#This Row],[36 okr]]="DNF","DNF",RANK(km4_splits_ranks[[#This Row],[36 okr]],km4_splits_ranks[36 okr],1))</f>
        <v>54</v>
      </c>
      <c r="AW67" s="48">
        <f>IF(km4_splits_ranks[[#This Row],[42 okr]]="DNF","DNF",RANK(km4_splits_ranks[[#This Row],[42 okr]],km4_splits_ranks[42 okr],1))</f>
        <v>57</v>
      </c>
      <c r="AX67" s="48">
        <f>IF(km4_splits_ranks[[#This Row],[48 okr]]="DNF","DNF",RANK(km4_splits_ranks[[#This Row],[48 okr]],km4_splits_ranks[48 okr],1))</f>
        <v>61</v>
      </c>
      <c r="AY67" s="48">
        <f>IF(km4_splits_ranks[[#This Row],[54 okr]]="DNF","DNF",RANK(km4_splits_ranks[[#This Row],[54 okr]],km4_splits_ranks[54 okr],1))</f>
        <v>62</v>
      </c>
      <c r="AZ67" s="48">
        <f>IF(km4_splits_ranks[[#This Row],[60 okr]]="DNF","DNF",RANK(km4_splits_ranks[[#This Row],[60 okr]],km4_splits_ranks[60 okr],1))</f>
        <v>65</v>
      </c>
      <c r="BA67" s="48">
        <f>IF(km4_splits_ranks[[#This Row],[64 okr]]="DNF","DNF",RANK(km4_splits_ranks[[#This Row],[64 okr]],km4_splits_ranks[64 okr],1))</f>
        <v>64</v>
      </c>
    </row>
    <row r="68" spans="2:53" x14ac:dyDescent="0.2">
      <c r="B68" s="4">
        <f>laps_times[[#This Row],[poř]]</f>
        <v>65</v>
      </c>
      <c r="C68" s="1">
        <f>laps_times[[#This Row],[s.č.]]</f>
        <v>6</v>
      </c>
      <c r="D68" s="1" t="str">
        <f>laps_times[[#This Row],[jméno]]</f>
        <v>Bohuněk Zdeněk</v>
      </c>
      <c r="E68" s="2">
        <f>laps_times[[#This Row],[roč]]</f>
        <v>1960</v>
      </c>
      <c r="F68" s="2" t="str">
        <f>laps_times[[#This Row],[kat]]</f>
        <v>M50</v>
      </c>
      <c r="G68" s="2">
        <f>laps_times[[#This Row],[poř_kat]]</f>
        <v>13</v>
      </c>
      <c r="H68" s="1" t="str">
        <f>IF(ISBLANK(laps_times[[#This Row],[klub]]),"-",laps_times[[#This Row],[klub]])</f>
        <v>O5 BK Furča</v>
      </c>
      <c r="I68" s="166">
        <f>laps_times[[#This Row],[celk. čas]]</f>
        <v>0.1655763888888889</v>
      </c>
      <c r="J68" s="28">
        <f>SUM(laps_times[[#This Row],[1]:[6]])</f>
        <v>1.5775462962962963E-2</v>
      </c>
      <c r="K68" s="29">
        <f>SUM(laps_times[[#This Row],[7]:[12]])</f>
        <v>1.4880787037037036E-2</v>
      </c>
      <c r="L68" s="29">
        <f>SUM(laps_times[[#This Row],[13]:[18]])</f>
        <v>1.481828703703704E-2</v>
      </c>
      <c r="M68" s="29">
        <f>SUM(laps_times[[#This Row],[19]:[24]])</f>
        <v>1.4820601851851852E-2</v>
      </c>
      <c r="N68" s="29">
        <f>SUM(laps_times[[#This Row],[25]:[30]])</f>
        <v>1.4995370370370369E-2</v>
      </c>
      <c r="O68" s="29">
        <f>SUM(laps_times[[#This Row],[31]:[36]])</f>
        <v>1.5240740740740739E-2</v>
      </c>
      <c r="P68" s="29">
        <f>SUM(laps_times[[#This Row],[37]:[42]])</f>
        <v>1.5363425925925926E-2</v>
      </c>
      <c r="Q68" s="29">
        <f>SUM(laps_times[[#This Row],[43]:[48]])</f>
        <v>1.5820601851851853E-2</v>
      </c>
      <c r="R68" s="29">
        <f>SUM(laps_times[[#This Row],[49]:[54]])</f>
        <v>1.6255787037037041E-2</v>
      </c>
      <c r="S68" s="29">
        <f>SUM(laps_times[[#This Row],[55]:[60]])</f>
        <v>1.6621527777777777E-2</v>
      </c>
      <c r="T68" s="30">
        <f>SUM(laps_times[[#This Row],[61]:[64]])</f>
        <v>1.0983796296296297E-2</v>
      </c>
      <c r="U68" s="44">
        <f>IF(km4_splits_ranks[[#This Row],[1 - 6]]="DNF","DNF",RANK(km4_splits_ranks[[#This Row],[1 - 6]],km4_splits_ranks[1 - 6],1))</f>
        <v>91</v>
      </c>
      <c r="V68" s="45">
        <f>IF(km4_splits_ranks[[#This Row],[7 - 12]]="DNF","DNF",RANK(km4_splits_ranks[[#This Row],[7 - 12]],km4_splits_ranks[7 - 12],1))</f>
        <v>85</v>
      </c>
      <c r="W68" s="45">
        <f>IF(km4_splits_ranks[[#This Row],[13 - 18]]="DNF","DNF",RANK(km4_splits_ranks[[#This Row],[13 - 18]],km4_splits_ranks[13 - 18],1))</f>
        <v>78</v>
      </c>
      <c r="X68" s="45">
        <f>IF(km4_splits_ranks[[#This Row],[19 - 24]]="DNF","DNF",RANK(km4_splits_ranks[[#This Row],[19 - 24]],km4_splits_ranks[19 - 24],1))</f>
        <v>76</v>
      </c>
      <c r="Y68" s="45">
        <f>IF(km4_splits_ranks[[#This Row],[25 - 30]]="DNF","DNF",RANK(km4_splits_ranks[[#This Row],[25 - 30]],km4_splits_ranks[25 - 30],1))</f>
        <v>72</v>
      </c>
      <c r="Z68" s="45">
        <f>IF(km4_splits_ranks[[#This Row],[31 - 36]]="DNF","DNF",RANK(km4_splits_ranks[[#This Row],[31 - 36]],km4_splits_ranks[31 - 36],1))</f>
        <v>68</v>
      </c>
      <c r="AA68" s="45">
        <f>IF(km4_splits_ranks[[#This Row],[37 - 42]]="DNF","DNF",RANK(km4_splits_ranks[[#This Row],[37 - 42]],km4_splits_ranks[37 - 42],1))</f>
        <v>59</v>
      </c>
      <c r="AB68" s="45">
        <f>IF(km4_splits_ranks[[#This Row],[43 - 48]]="DNF","DNF",RANK(km4_splits_ranks[[#This Row],[43 - 48]],km4_splits_ranks[43 - 48],1))</f>
        <v>56</v>
      </c>
      <c r="AC68" s="45">
        <f>IF(km4_splits_ranks[[#This Row],[49 - 54]]="DNF","DNF",RANK(km4_splits_ranks[[#This Row],[49 - 54]],km4_splits_ranks[49 - 54],1))</f>
        <v>53</v>
      </c>
      <c r="AD68" s="45">
        <f>IF(km4_splits_ranks[[#This Row],[55 - 60]]="DNF","DNF",RANK(km4_splits_ranks[[#This Row],[55 - 60]],km4_splits_ranks[55 - 60],1))</f>
        <v>52</v>
      </c>
      <c r="AE68" s="46">
        <f>IF(km4_splits_ranks[[#This Row],[61 - 64]]="DNF","DNF",RANK(km4_splits_ranks[[#This Row],[61 - 64]],km4_splits_ranks[61 - 64],1))</f>
        <v>56</v>
      </c>
      <c r="AF68" s="21">
        <f>km4_splits_ranks[[#This Row],[1 - 6]]</f>
        <v>1.5775462962962963E-2</v>
      </c>
      <c r="AG68" s="17">
        <f>IF(km4_splits_ranks[[#This Row],[7 - 12]]="DNF","DNF",km4_splits_ranks[[#This Row],[6 okr]]+km4_splits_ranks[[#This Row],[7 - 12]])</f>
        <v>3.0656249999999999E-2</v>
      </c>
      <c r="AH68" s="17">
        <f>IF(km4_splits_ranks[[#This Row],[13 - 18]]="DNF","DNF",km4_splits_ranks[[#This Row],[12 okr]]+km4_splits_ranks[[#This Row],[13 - 18]])</f>
        <v>4.5474537037037036E-2</v>
      </c>
      <c r="AI68" s="17">
        <f>IF(km4_splits_ranks[[#This Row],[19 - 24]]="DNF","DNF",km4_splits_ranks[[#This Row],[18 okr]]+km4_splits_ranks[[#This Row],[19 - 24]])</f>
        <v>6.0295138888888891E-2</v>
      </c>
      <c r="AJ68" s="17">
        <f>IF(km4_splits_ranks[[#This Row],[25 - 30]]="DNF","DNF",km4_splits_ranks[[#This Row],[24 okr]]+km4_splits_ranks[[#This Row],[25 - 30]])</f>
        <v>7.5290509259259258E-2</v>
      </c>
      <c r="AK68" s="17">
        <f>IF(km4_splits_ranks[[#This Row],[31 - 36]]="DNF","DNF",km4_splits_ranks[[#This Row],[30 okr]]+km4_splits_ranks[[#This Row],[31 - 36]])</f>
        <v>9.0531249999999994E-2</v>
      </c>
      <c r="AL68" s="17">
        <f>IF(km4_splits_ranks[[#This Row],[37 - 42]]="DNF","DNF",km4_splits_ranks[[#This Row],[36 okr]]+km4_splits_ranks[[#This Row],[37 - 42]])</f>
        <v>0.10589467592592591</v>
      </c>
      <c r="AM68" s="17">
        <f>IF(km4_splits_ranks[[#This Row],[43 - 48]]="DNF","DNF",km4_splits_ranks[[#This Row],[42 okr]]+km4_splits_ranks[[#This Row],[43 - 48]])</f>
        <v>0.12171527777777777</v>
      </c>
      <c r="AN68" s="17">
        <f>IF(km4_splits_ranks[[#This Row],[49 - 54]]="DNF","DNF",km4_splits_ranks[[#This Row],[48 okr]]+km4_splits_ranks[[#This Row],[49 - 54]])</f>
        <v>0.1379710648148148</v>
      </c>
      <c r="AO68" s="17">
        <f>IF(km4_splits_ranks[[#This Row],[55 - 60]]="DNF","DNF",km4_splits_ranks[[#This Row],[54 okr]]+km4_splits_ranks[[#This Row],[55 - 60]])</f>
        <v>0.15459259259259259</v>
      </c>
      <c r="AP68" s="22">
        <f>IF(km4_splits_ranks[[#This Row],[61 - 64]]="DNF","DNF",km4_splits_ranks[[#This Row],[60 okr]]+km4_splits_ranks[[#This Row],[61 - 64]])</f>
        <v>0.16557638888888887</v>
      </c>
      <c r="AQ68" s="47">
        <f>IF(km4_splits_ranks[[#This Row],[6 okr]]="DNF","DNF",RANK(km4_splits_ranks[[#This Row],[6 okr]],km4_splits_ranks[6 okr],1))</f>
        <v>91</v>
      </c>
      <c r="AR68" s="48">
        <f>IF(km4_splits_ranks[[#This Row],[12 okr]]="DNF","DNF",RANK(km4_splits_ranks[[#This Row],[12 okr]],km4_splits_ranks[12 okr],1))</f>
        <v>88</v>
      </c>
      <c r="AS68" s="48">
        <f>IF(km4_splits_ranks[[#This Row],[18 okr]]="DNF","DNF",RANK(km4_splits_ranks[[#This Row],[18 okr]],km4_splits_ranks[18 okr],1))</f>
        <v>85</v>
      </c>
      <c r="AT68" s="48">
        <f>IF(km4_splits_ranks[[#This Row],[24 okr]]="DNF","DNF",RANK(km4_splits_ranks[[#This Row],[24 okr]],km4_splits_ranks[24 okr],1))</f>
        <v>82</v>
      </c>
      <c r="AU68" s="48">
        <f>IF(km4_splits_ranks[[#This Row],[30 okr]]="DNF","DNF",RANK(km4_splits_ranks[[#This Row],[30 okr]],km4_splits_ranks[30 okr],1))</f>
        <v>79</v>
      </c>
      <c r="AV68" s="48">
        <f>IF(km4_splits_ranks[[#This Row],[36 okr]]="DNF","DNF",RANK(km4_splits_ranks[[#This Row],[36 okr]],km4_splits_ranks[36 okr],1))</f>
        <v>79</v>
      </c>
      <c r="AW68" s="48">
        <f>IF(km4_splits_ranks[[#This Row],[42 okr]]="DNF","DNF",RANK(km4_splits_ranks[[#This Row],[42 okr]],km4_splits_ranks[42 okr],1))</f>
        <v>71</v>
      </c>
      <c r="AX68" s="48">
        <f>IF(km4_splits_ranks[[#This Row],[48 okr]]="DNF","DNF",RANK(km4_splits_ranks[[#This Row],[48 okr]],km4_splits_ranks[48 okr],1))</f>
        <v>69</v>
      </c>
      <c r="AY68" s="48">
        <f>IF(km4_splits_ranks[[#This Row],[54 okr]]="DNF","DNF",RANK(km4_splits_ranks[[#This Row],[54 okr]],km4_splits_ranks[54 okr],1))</f>
        <v>66</v>
      </c>
      <c r="AZ68" s="48">
        <f>IF(km4_splits_ranks[[#This Row],[60 okr]]="DNF","DNF",RANK(km4_splits_ranks[[#This Row],[60 okr]],km4_splits_ranks[60 okr],1))</f>
        <v>64</v>
      </c>
      <c r="BA68" s="48">
        <f>IF(km4_splits_ranks[[#This Row],[64 okr]]="DNF","DNF",RANK(km4_splits_ranks[[#This Row],[64 okr]],km4_splits_ranks[64 okr],1))</f>
        <v>65</v>
      </c>
    </row>
    <row r="69" spans="2:53" x14ac:dyDescent="0.2">
      <c r="B69" s="4">
        <f>laps_times[[#This Row],[poř]]</f>
        <v>66</v>
      </c>
      <c r="C69" s="1">
        <f>laps_times[[#This Row],[s.č.]]</f>
        <v>127</v>
      </c>
      <c r="D69" s="1" t="str">
        <f>laps_times[[#This Row],[jméno]]</f>
        <v>Toman Bohumil</v>
      </c>
      <c r="E69" s="2">
        <f>laps_times[[#This Row],[roč]]</f>
        <v>1973</v>
      </c>
      <c r="F69" s="2" t="str">
        <f>laps_times[[#This Row],[kat]]</f>
        <v>M40</v>
      </c>
      <c r="G69" s="2">
        <f>laps_times[[#This Row],[poř_kat]]</f>
        <v>25</v>
      </c>
      <c r="H69" s="1" t="str">
        <f>IF(ISBLANK(laps_times[[#This Row],[klub]]),"-",laps_times[[#This Row],[klub]])</f>
        <v>-</v>
      </c>
      <c r="I69" s="166">
        <f>laps_times[[#This Row],[celk. čas]]</f>
        <v>0.16620601851851852</v>
      </c>
      <c r="J69" s="28">
        <f>SUM(laps_times[[#This Row],[1]:[6]])</f>
        <v>1.5090277777777779E-2</v>
      </c>
      <c r="K69" s="29">
        <f>SUM(laps_times[[#This Row],[7]:[12]])</f>
        <v>1.4474537037037037E-2</v>
      </c>
      <c r="L69" s="29">
        <f>SUM(laps_times[[#This Row],[13]:[18]])</f>
        <v>1.4665509259259257E-2</v>
      </c>
      <c r="M69" s="29">
        <f>SUM(laps_times[[#This Row],[19]:[24]])</f>
        <v>1.4814814814814815E-2</v>
      </c>
      <c r="N69" s="29">
        <f>SUM(laps_times[[#This Row],[25]:[30]])</f>
        <v>1.5118055555555556E-2</v>
      </c>
      <c r="O69" s="29">
        <f>SUM(laps_times[[#This Row],[31]:[36]])</f>
        <v>1.5103009259259259E-2</v>
      </c>
      <c r="P69" s="29">
        <f>SUM(laps_times[[#This Row],[37]:[42]])</f>
        <v>1.5637731481481482E-2</v>
      </c>
      <c r="Q69" s="29">
        <f>SUM(laps_times[[#This Row],[43]:[48]])</f>
        <v>1.659837962962963E-2</v>
      </c>
      <c r="R69" s="29">
        <f>SUM(laps_times[[#This Row],[49]:[54]])</f>
        <v>1.6952546296296295E-2</v>
      </c>
      <c r="S69" s="29">
        <f>SUM(laps_times[[#This Row],[55]:[60]])</f>
        <v>1.7513888888888891E-2</v>
      </c>
      <c r="T69" s="30">
        <f>SUM(laps_times[[#This Row],[61]:[64]])</f>
        <v>1.0237268518518519E-2</v>
      </c>
      <c r="U69" s="44">
        <f>IF(km4_splits_ranks[[#This Row],[1 - 6]]="DNF","DNF",RANK(km4_splits_ranks[[#This Row],[1 - 6]],km4_splits_ranks[1 - 6],1))</f>
        <v>80</v>
      </c>
      <c r="V69" s="45">
        <f>IF(km4_splits_ranks[[#This Row],[7 - 12]]="DNF","DNF",RANK(km4_splits_ranks[[#This Row],[7 - 12]],km4_splits_ranks[7 - 12],1))</f>
        <v>77</v>
      </c>
      <c r="W69" s="45">
        <f>IF(km4_splits_ranks[[#This Row],[13 - 18]]="DNF","DNF",RANK(km4_splits_ranks[[#This Row],[13 - 18]],km4_splits_ranks[13 - 18],1))</f>
        <v>76</v>
      </c>
      <c r="X69" s="45">
        <f>IF(km4_splits_ranks[[#This Row],[19 - 24]]="DNF","DNF",RANK(km4_splits_ranks[[#This Row],[19 - 24]],km4_splits_ranks[19 - 24],1))</f>
        <v>75</v>
      </c>
      <c r="Y69" s="45">
        <f>IF(km4_splits_ranks[[#This Row],[25 - 30]]="DNF","DNF",RANK(km4_splits_ranks[[#This Row],[25 - 30]],km4_splits_ranks[25 - 30],1))</f>
        <v>73</v>
      </c>
      <c r="Z69" s="45">
        <f>IF(km4_splits_ranks[[#This Row],[31 - 36]]="DNF","DNF",RANK(km4_splits_ranks[[#This Row],[31 - 36]],km4_splits_ranks[31 - 36],1))</f>
        <v>64</v>
      </c>
      <c r="AA69" s="45">
        <f>IF(km4_splits_ranks[[#This Row],[37 - 42]]="DNF","DNF",RANK(km4_splits_ranks[[#This Row],[37 - 42]],km4_splits_ranks[37 - 42],1))</f>
        <v>62</v>
      </c>
      <c r="AB69" s="45">
        <f>IF(km4_splits_ranks[[#This Row],[43 - 48]]="DNF","DNF",RANK(km4_splits_ranks[[#This Row],[43 - 48]],km4_splits_ranks[43 - 48],1))</f>
        <v>65</v>
      </c>
      <c r="AC69" s="45">
        <f>IF(km4_splits_ranks[[#This Row],[49 - 54]]="DNF","DNF",RANK(km4_splits_ranks[[#This Row],[49 - 54]],km4_splits_ranks[49 - 54],1))</f>
        <v>60</v>
      </c>
      <c r="AD69" s="45">
        <f>IF(km4_splits_ranks[[#This Row],[55 - 60]]="DNF","DNF",RANK(km4_splits_ranks[[#This Row],[55 - 60]],km4_splits_ranks[55 - 60],1))</f>
        <v>63</v>
      </c>
      <c r="AE69" s="46">
        <f>IF(km4_splits_ranks[[#This Row],[61 - 64]]="DNF","DNF",RANK(km4_splits_ranks[[#This Row],[61 - 64]],km4_splits_ranks[61 - 64],1))</f>
        <v>43</v>
      </c>
      <c r="AF69" s="21">
        <f>km4_splits_ranks[[#This Row],[1 - 6]]</f>
        <v>1.5090277777777779E-2</v>
      </c>
      <c r="AG69" s="17">
        <f>IF(km4_splits_ranks[[#This Row],[7 - 12]]="DNF","DNF",km4_splits_ranks[[#This Row],[6 okr]]+km4_splits_ranks[[#This Row],[7 - 12]])</f>
        <v>2.9564814814814815E-2</v>
      </c>
      <c r="AH69" s="17">
        <f>IF(km4_splits_ranks[[#This Row],[13 - 18]]="DNF","DNF",km4_splits_ranks[[#This Row],[12 okr]]+km4_splits_ranks[[#This Row],[13 - 18]])</f>
        <v>4.4230324074074068E-2</v>
      </c>
      <c r="AI69" s="17">
        <f>IF(km4_splits_ranks[[#This Row],[19 - 24]]="DNF","DNF",km4_splits_ranks[[#This Row],[18 okr]]+km4_splits_ranks[[#This Row],[19 - 24]])</f>
        <v>5.9045138888888883E-2</v>
      </c>
      <c r="AJ69" s="17">
        <f>IF(km4_splits_ranks[[#This Row],[25 - 30]]="DNF","DNF",km4_splits_ranks[[#This Row],[24 okr]]+km4_splits_ranks[[#This Row],[25 - 30]])</f>
        <v>7.4163194444444441E-2</v>
      </c>
      <c r="AK69" s="17">
        <f>IF(km4_splits_ranks[[#This Row],[31 - 36]]="DNF","DNF",km4_splits_ranks[[#This Row],[30 okr]]+km4_splits_ranks[[#This Row],[31 - 36]])</f>
        <v>8.9266203703703695E-2</v>
      </c>
      <c r="AL69" s="17">
        <f>IF(km4_splits_ranks[[#This Row],[37 - 42]]="DNF","DNF",km4_splits_ranks[[#This Row],[36 okr]]+km4_splits_ranks[[#This Row],[37 - 42]])</f>
        <v>0.10490393518518518</v>
      </c>
      <c r="AM69" s="17">
        <f>IF(km4_splits_ranks[[#This Row],[43 - 48]]="DNF","DNF",km4_splits_ranks[[#This Row],[42 okr]]+km4_splits_ranks[[#This Row],[43 - 48]])</f>
        <v>0.1215023148148148</v>
      </c>
      <c r="AN69" s="17">
        <f>IF(km4_splits_ranks[[#This Row],[49 - 54]]="DNF","DNF",km4_splits_ranks[[#This Row],[48 okr]]+km4_splits_ranks[[#This Row],[49 - 54]])</f>
        <v>0.1384548611111111</v>
      </c>
      <c r="AO69" s="17">
        <f>IF(km4_splits_ranks[[#This Row],[55 - 60]]="DNF","DNF",km4_splits_ranks[[#This Row],[54 okr]]+km4_splits_ranks[[#This Row],[55 - 60]])</f>
        <v>0.15596874999999999</v>
      </c>
      <c r="AP69" s="22">
        <f>IF(km4_splits_ranks[[#This Row],[61 - 64]]="DNF","DNF",km4_splits_ranks[[#This Row],[60 okr]]+km4_splits_ranks[[#This Row],[61 - 64]])</f>
        <v>0.16620601851851852</v>
      </c>
      <c r="AQ69" s="47">
        <f>IF(km4_splits_ranks[[#This Row],[6 okr]]="DNF","DNF",RANK(km4_splits_ranks[[#This Row],[6 okr]],km4_splits_ranks[6 okr],1))</f>
        <v>80</v>
      </c>
      <c r="AR69" s="48">
        <f>IF(km4_splits_ranks[[#This Row],[12 okr]]="DNF","DNF",RANK(km4_splits_ranks[[#This Row],[12 okr]],km4_splits_ranks[12 okr],1))</f>
        <v>79</v>
      </c>
      <c r="AS69" s="48">
        <f>IF(km4_splits_ranks[[#This Row],[18 okr]]="DNF","DNF",RANK(km4_splits_ranks[[#This Row],[18 okr]],km4_splits_ranks[18 okr],1))</f>
        <v>78</v>
      </c>
      <c r="AT69" s="48">
        <f>IF(km4_splits_ranks[[#This Row],[24 okr]]="DNF","DNF",RANK(km4_splits_ranks[[#This Row],[24 okr]],km4_splits_ranks[24 okr],1))</f>
        <v>76</v>
      </c>
      <c r="AU69" s="48">
        <f>IF(km4_splits_ranks[[#This Row],[30 okr]]="DNF","DNF",RANK(km4_splits_ranks[[#This Row],[30 okr]],km4_splits_ranks[30 okr],1))</f>
        <v>76</v>
      </c>
      <c r="AV69" s="48">
        <f>IF(km4_splits_ranks[[#This Row],[36 okr]]="DNF","DNF",RANK(km4_splits_ranks[[#This Row],[36 okr]],km4_splits_ranks[36 okr],1))</f>
        <v>73</v>
      </c>
      <c r="AW69" s="48">
        <f>IF(km4_splits_ranks[[#This Row],[42 okr]]="DNF","DNF",RANK(km4_splits_ranks[[#This Row],[42 okr]],km4_splits_ranks[42 okr],1))</f>
        <v>68</v>
      </c>
      <c r="AX69" s="48">
        <f>IF(km4_splits_ranks[[#This Row],[48 okr]]="DNF","DNF",RANK(km4_splits_ranks[[#This Row],[48 okr]],km4_splits_ranks[48 okr],1))</f>
        <v>68</v>
      </c>
      <c r="AY69" s="48">
        <f>IF(km4_splits_ranks[[#This Row],[54 okr]]="DNF","DNF",RANK(km4_splits_ranks[[#This Row],[54 okr]],km4_splits_ranks[54 okr],1))</f>
        <v>67</v>
      </c>
      <c r="AZ69" s="48">
        <f>IF(km4_splits_ranks[[#This Row],[60 okr]]="DNF","DNF",RANK(km4_splits_ranks[[#This Row],[60 okr]],km4_splits_ranks[60 okr],1))</f>
        <v>66</v>
      </c>
      <c r="BA69" s="48">
        <f>IF(km4_splits_ranks[[#This Row],[64 okr]]="DNF","DNF",RANK(km4_splits_ranks[[#This Row],[64 okr]],km4_splits_ranks[64 okr],1))</f>
        <v>66</v>
      </c>
    </row>
    <row r="70" spans="2:53" x14ac:dyDescent="0.2">
      <c r="B70" s="4">
        <f>laps_times[[#This Row],[poř]]</f>
        <v>67</v>
      </c>
      <c r="C70" s="1">
        <f>laps_times[[#This Row],[s.č.]]</f>
        <v>87</v>
      </c>
      <c r="D70" s="1" t="str">
        <f>laps_times[[#This Row],[jméno]]</f>
        <v>Pilík Stanislav</v>
      </c>
      <c r="E70" s="2">
        <f>laps_times[[#This Row],[roč]]</f>
        <v>1950</v>
      </c>
      <c r="F70" s="2" t="str">
        <f>laps_times[[#This Row],[kat]]</f>
        <v>M60</v>
      </c>
      <c r="G70" s="2">
        <f>laps_times[[#This Row],[poř_kat]]</f>
        <v>3</v>
      </c>
      <c r="H70" s="1" t="str">
        <f>IF(ISBLANK(laps_times[[#This Row],[klub]]),"-",laps_times[[#This Row],[klub]])</f>
        <v>Panský Mlýn Rakovník</v>
      </c>
      <c r="I70" s="166">
        <f>laps_times[[#This Row],[celk. čas]]</f>
        <v>0.1673125</v>
      </c>
      <c r="J70" s="28">
        <f>SUM(laps_times[[#This Row],[1]:[6]])</f>
        <v>1.4435185185185185E-2</v>
      </c>
      <c r="K70" s="29">
        <f>SUM(laps_times[[#This Row],[7]:[12]])</f>
        <v>1.3961805555555555E-2</v>
      </c>
      <c r="L70" s="29">
        <f>SUM(laps_times[[#This Row],[13]:[18]])</f>
        <v>1.4219907407407407E-2</v>
      </c>
      <c r="M70" s="29">
        <f>SUM(laps_times[[#This Row],[19]:[24]])</f>
        <v>1.4237268518518521E-2</v>
      </c>
      <c r="N70" s="29">
        <f>SUM(laps_times[[#This Row],[25]:[30]])</f>
        <v>1.4658564814814814E-2</v>
      </c>
      <c r="O70" s="29">
        <f>SUM(laps_times[[#This Row],[31]:[36]])</f>
        <v>1.4726851851851852E-2</v>
      </c>
      <c r="P70" s="29">
        <f>SUM(laps_times[[#This Row],[37]:[42]])</f>
        <v>1.645949074074074E-2</v>
      </c>
      <c r="Q70" s="29">
        <f>SUM(laps_times[[#This Row],[43]:[48]])</f>
        <v>1.7162037037037035E-2</v>
      </c>
      <c r="R70" s="29">
        <f>SUM(laps_times[[#This Row],[49]:[54]])</f>
        <v>1.776273148148148E-2</v>
      </c>
      <c r="S70" s="29">
        <f>SUM(laps_times[[#This Row],[55]:[60]])</f>
        <v>1.8374999999999999E-2</v>
      </c>
      <c r="T70" s="30">
        <f>SUM(laps_times[[#This Row],[61]:[64]])</f>
        <v>1.1313657407407408E-2</v>
      </c>
      <c r="U70" s="44">
        <f>IF(km4_splits_ranks[[#This Row],[1 - 6]]="DNF","DNF",RANK(km4_splits_ranks[[#This Row],[1 - 6]],km4_splits_ranks[1 - 6],1))</f>
        <v>69</v>
      </c>
      <c r="V70" s="45">
        <f>IF(km4_splits_ranks[[#This Row],[7 - 12]]="DNF","DNF",RANK(km4_splits_ranks[[#This Row],[7 - 12]],km4_splits_ranks[7 - 12],1))</f>
        <v>63</v>
      </c>
      <c r="W70" s="45">
        <f>IF(km4_splits_ranks[[#This Row],[13 - 18]]="DNF","DNF",RANK(km4_splits_ranks[[#This Row],[13 - 18]],km4_splits_ranks[13 - 18],1))</f>
        <v>67</v>
      </c>
      <c r="X70" s="45">
        <f>IF(km4_splits_ranks[[#This Row],[19 - 24]]="DNF","DNF",RANK(km4_splits_ranks[[#This Row],[19 - 24]],km4_splits_ranks[19 - 24],1))</f>
        <v>59</v>
      </c>
      <c r="Y70" s="45">
        <f>IF(km4_splits_ranks[[#This Row],[25 - 30]]="DNF","DNF",RANK(km4_splits_ranks[[#This Row],[25 - 30]],km4_splits_ranks[25 - 30],1))</f>
        <v>67</v>
      </c>
      <c r="Z70" s="45">
        <f>IF(km4_splits_ranks[[#This Row],[31 - 36]]="DNF","DNF",RANK(km4_splits_ranks[[#This Row],[31 - 36]],km4_splits_ranks[31 - 36],1))</f>
        <v>60</v>
      </c>
      <c r="AA70" s="45">
        <f>IF(km4_splits_ranks[[#This Row],[37 - 42]]="DNF","DNF",RANK(km4_splits_ranks[[#This Row],[37 - 42]],km4_splits_ranks[37 - 42],1))</f>
        <v>77</v>
      </c>
      <c r="AB70" s="45">
        <f>IF(km4_splits_ranks[[#This Row],[43 - 48]]="DNF","DNF",RANK(km4_splits_ranks[[#This Row],[43 - 48]],km4_splits_ranks[43 - 48],1))</f>
        <v>72</v>
      </c>
      <c r="AC70" s="45">
        <f>IF(km4_splits_ranks[[#This Row],[49 - 54]]="DNF","DNF",RANK(km4_splits_ranks[[#This Row],[49 - 54]],km4_splits_ranks[49 - 54],1))</f>
        <v>74</v>
      </c>
      <c r="AD70" s="45">
        <f>IF(km4_splits_ranks[[#This Row],[55 - 60]]="DNF","DNF",RANK(km4_splits_ranks[[#This Row],[55 - 60]],km4_splits_ranks[55 - 60],1))</f>
        <v>76</v>
      </c>
      <c r="AE70" s="46">
        <f>IF(km4_splits_ranks[[#This Row],[61 - 64]]="DNF","DNF",RANK(km4_splits_ranks[[#This Row],[61 - 64]],km4_splits_ranks[61 - 64],1))</f>
        <v>61</v>
      </c>
      <c r="AF70" s="21">
        <f>km4_splits_ranks[[#This Row],[1 - 6]]</f>
        <v>1.4435185185185185E-2</v>
      </c>
      <c r="AG70" s="17">
        <f>IF(km4_splits_ranks[[#This Row],[7 - 12]]="DNF","DNF",km4_splits_ranks[[#This Row],[6 okr]]+km4_splits_ranks[[#This Row],[7 - 12]])</f>
        <v>2.839699074074074E-2</v>
      </c>
      <c r="AH70" s="17">
        <f>IF(km4_splits_ranks[[#This Row],[13 - 18]]="DNF","DNF",km4_splits_ranks[[#This Row],[12 okr]]+km4_splits_ranks[[#This Row],[13 - 18]])</f>
        <v>4.2616898148148147E-2</v>
      </c>
      <c r="AI70" s="17">
        <f>IF(km4_splits_ranks[[#This Row],[19 - 24]]="DNF","DNF",km4_splits_ranks[[#This Row],[18 okr]]+km4_splits_ranks[[#This Row],[19 - 24]])</f>
        <v>5.6854166666666664E-2</v>
      </c>
      <c r="AJ70" s="17">
        <f>IF(km4_splits_ranks[[#This Row],[25 - 30]]="DNF","DNF",km4_splits_ranks[[#This Row],[24 okr]]+km4_splits_ranks[[#This Row],[25 - 30]])</f>
        <v>7.1512731481481476E-2</v>
      </c>
      <c r="AK70" s="17">
        <f>IF(km4_splits_ranks[[#This Row],[31 - 36]]="DNF","DNF",km4_splits_ranks[[#This Row],[30 okr]]+km4_splits_ranks[[#This Row],[31 - 36]])</f>
        <v>8.6239583333333328E-2</v>
      </c>
      <c r="AL70" s="17">
        <f>IF(km4_splits_ranks[[#This Row],[37 - 42]]="DNF","DNF",km4_splits_ranks[[#This Row],[36 okr]]+km4_splits_ranks[[#This Row],[37 - 42]])</f>
        <v>0.10269907407407407</v>
      </c>
      <c r="AM70" s="17">
        <f>IF(km4_splits_ranks[[#This Row],[43 - 48]]="DNF","DNF",km4_splits_ranks[[#This Row],[42 okr]]+km4_splits_ranks[[#This Row],[43 - 48]])</f>
        <v>0.1198611111111111</v>
      </c>
      <c r="AN70" s="17">
        <f>IF(km4_splits_ranks[[#This Row],[49 - 54]]="DNF","DNF",km4_splits_ranks[[#This Row],[48 okr]]+km4_splits_ranks[[#This Row],[49 - 54]])</f>
        <v>0.13762384259259258</v>
      </c>
      <c r="AO70" s="17">
        <f>IF(km4_splits_ranks[[#This Row],[55 - 60]]="DNF","DNF",km4_splits_ranks[[#This Row],[54 okr]]+km4_splits_ranks[[#This Row],[55 - 60]])</f>
        <v>0.15599884259259258</v>
      </c>
      <c r="AP70" s="22">
        <f>IF(km4_splits_ranks[[#This Row],[61 - 64]]="DNF","DNF",km4_splits_ranks[[#This Row],[60 okr]]+km4_splits_ranks[[#This Row],[61 - 64]])</f>
        <v>0.1673125</v>
      </c>
      <c r="AQ70" s="47">
        <f>IF(km4_splits_ranks[[#This Row],[6 okr]]="DNF","DNF",RANK(km4_splits_ranks[[#This Row],[6 okr]],km4_splits_ranks[6 okr],1))</f>
        <v>69</v>
      </c>
      <c r="AR70" s="48">
        <f>IF(km4_splits_ranks[[#This Row],[12 okr]]="DNF","DNF",RANK(km4_splits_ranks[[#This Row],[12 okr]],km4_splits_ranks[12 okr],1))</f>
        <v>64</v>
      </c>
      <c r="AS70" s="48">
        <f>IF(km4_splits_ranks[[#This Row],[18 okr]]="DNF","DNF",RANK(km4_splits_ranks[[#This Row],[18 okr]],km4_splits_ranks[18 okr],1))</f>
        <v>63</v>
      </c>
      <c r="AT70" s="48">
        <f>IF(km4_splits_ranks[[#This Row],[24 okr]]="DNF","DNF",RANK(km4_splits_ranks[[#This Row],[24 okr]],km4_splits_ranks[24 okr],1))</f>
        <v>62</v>
      </c>
      <c r="AU70" s="48">
        <f>IF(km4_splits_ranks[[#This Row],[30 okr]]="DNF","DNF",RANK(km4_splits_ranks[[#This Row],[30 okr]],km4_splits_ranks[30 okr],1))</f>
        <v>63</v>
      </c>
      <c r="AV70" s="48">
        <f>IF(km4_splits_ranks[[#This Row],[36 okr]]="DNF","DNF",RANK(km4_splits_ranks[[#This Row],[36 okr]],km4_splits_ranks[36 okr],1))</f>
        <v>63</v>
      </c>
      <c r="AW70" s="48">
        <f>IF(km4_splits_ranks[[#This Row],[42 okr]]="DNF","DNF",RANK(km4_splits_ranks[[#This Row],[42 okr]],km4_splits_ranks[42 okr],1))</f>
        <v>64</v>
      </c>
      <c r="AX70" s="48">
        <f>IF(km4_splits_ranks[[#This Row],[48 okr]]="DNF","DNF",RANK(km4_splits_ranks[[#This Row],[48 okr]],km4_splits_ranks[48 okr],1))</f>
        <v>63</v>
      </c>
      <c r="AY70" s="48">
        <f>IF(km4_splits_ranks[[#This Row],[54 okr]]="DNF","DNF",RANK(km4_splits_ranks[[#This Row],[54 okr]],km4_splits_ranks[54 okr],1))</f>
        <v>65</v>
      </c>
      <c r="AZ70" s="48">
        <f>IF(km4_splits_ranks[[#This Row],[60 okr]]="DNF","DNF",RANK(km4_splits_ranks[[#This Row],[60 okr]],km4_splits_ranks[60 okr],1))</f>
        <v>67</v>
      </c>
      <c r="BA70" s="48">
        <f>IF(km4_splits_ranks[[#This Row],[64 okr]]="DNF","DNF",RANK(km4_splits_ranks[[#This Row],[64 okr]],km4_splits_ranks[64 okr],1))</f>
        <v>67</v>
      </c>
    </row>
    <row r="71" spans="2:53" x14ac:dyDescent="0.2">
      <c r="B71" s="4">
        <f>laps_times[[#This Row],[poř]]</f>
        <v>68</v>
      </c>
      <c r="C71" s="1">
        <f>laps_times[[#This Row],[s.č.]]</f>
        <v>131</v>
      </c>
      <c r="D71" s="1" t="str">
        <f>laps_times[[#This Row],[jméno]]</f>
        <v>Turický Ladislav</v>
      </c>
      <c r="E71" s="2">
        <f>laps_times[[#This Row],[roč]]</f>
        <v>1981</v>
      </c>
      <c r="F71" s="2" t="str">
        <f>laps_times[[#This Row],[kat]]</f>
        <v>M30</v>
      </c>
      <c r="G71" s="2">
        <f>laps_times[[#This Row],[poř_kat]]</f>
        <v>22</v>
      </c>
      <c r="H71" s="1" t="str">
        <f>IF(ISBLANK(laps_times[[#This Row],[klub]]),"-",laps_times[[#This Row],[klub]])</f>
        <v>Pteam</v>
      </c>
      <c r="I71" s="166">
        <f>laps_times[[#This Row],[celk. čas]]</f>
        <v>0.16824189814814816</v>
      </c>
      <c r="J71" s="28">
        <f>SUM(laps_times[[#This Row],[1]:[6]])</f>
        <v>1.6351851851851854E-2</v>
      </c>
      <c r="K71" s="29">
        <f>SUM(laps_times[[#This Row],[7]:[12]])</f>
        <v>1.5188657407407408E-2</v>
      </c>
      <c r="L71" s="29">
        <f>SUM(laps_times[[#This Row],[13]:[18]])</f>
        <v>1.4891203703703703E-2</v>
      </c>
      <c r="M71" s="29">
        <f>SUM(laps_times[[#This Row],[19]:[24]])</f>
        <v>1.4983796296296295E-2</v>
      </c>
      <c r="N71" s="29">
        <f>SUM(laps_times[[#This Row],[25]:[30]])</f>
        <v>1.5157407407407406E-2</v>
      </c>
      <c r="O71" s="29">
        <f>SUM(laps_times[[#This Row],[31]:[36]])</f>
        <v>1.5309027777777777E-2</v>
      </c>
      <c r="P71" s="29">
        <f>SUM(laps_times[[#This Row],[37]:[42]])</f>
        <v>1.5947916666666666E-2</v>
      </c>
      <c r="Q71" s="29">
        <f>SUM(laps_times[[#This Row],[43]:[48]])</f>
        <v>1.6432870370370372E-2</v>
      </c>
      <c r="R71" s="29">
        <f>SUM(laps_times[[#This Row],[49]:[54]])</f>
        <v>1.6564814814814813E-2</v>
      </c>
      <c r="S71" s="29">
        <f>SUM(laps_times[[#This Row],[55]:[60]])</f>
        <v>1.7077546296296296E-2</v>
      </c>
      <c r="T71" s="30">
        <f>SUM(laps_times[[#This Row],[61]:[64]])</f>
        <v>1.0336805555555556E-2</v>
      </c>
      <c r="U71" s="44">
        <f>IF(km4_splits_ranks[[#This Row],[1 - 6]]="DNF","DNF",RANK(km4_splits_ranks[[#This Row],[1 - 6]],km4_splits_ranks[1 - 6],1))</f>
        <v>96</v>
      </c>
      <c r="V71" s="45">
        <f>IF(km4_splits_ranks[[#This Row],[7 - 12]]="DNF","DNF",RANK(km4_splits_ranks[[#This Row],[7 - 12]],km4_splits_ranks[7 - 12],1))</f>
        <v>92</v>
      </c>
      <c r="W71" s="45">
        <f>IF(km4_splits_ranks[[#This Row],[13 - 18]]="DNF","DNF",RANK(km4_splits_ranks[[#This Row],[13 - 18]],km4_splits_ranks[13 - 18],1))</f>
        <v>80</v>
      </c>
      <c r="X71" s="45">
        <f>IF(km4_splits_ranks[[#This Row],[19 - 24]]="DNF","DNF",RANK(km4_splits_ranks[[#This Row],[19 - 24]],km4_splits_ranks[19 - 24],1))</f>
        <v>80</v>
      </c>
      <c r="Y71" s="45">
        <f>IF(km4_splits_ranks[[#This Row],[25 - 30]]="DNF","DNF",RANK(km4_splits_ranks[[#This Row],[25 - 30]],km4_splits_ranks[25 - 30],1))</f>
        <v>75</v>
      </c>
      <c r="Z71" s="45">
        <f>IF(km4_splits_ranks[[#This Row],[31 - 36]]="DNF","DNF",RANK(km4_splits_ranks[[#This Row],[31 - 36]],km4_splits_ranks[31 - 36],1))</f>
        <v>69</v>
      </c>
      <c r="AA71" s="45">
        <f>IF(km4_splits_ranks[[#This Row],[37 - 42]]="DNF","DNF",RANK(km4_splits_ranks[[#This Row],[37 - 42]],km4_splits_ranks[37 - 42],1))</f>
        <v>64</v>
      </c>
      <c r="AB71" s="45">
        <f>IF(km4_splits_ranks[[#This Row],[43 - 48]]="DNF","DNF",RANK(km4_splits_ranks[[#This Row],[43 - 48]],km4_splits_ranks[43 - 48],1))</f>
        <v>62</v>
      </c>
      <c r="AC71" s="45">
        <f>IF(km4_splits_ranks[[#This Row],[49 - 54]]="DNF","DNF",RANK(km4_splits_ranks[[#This Row],[49 - 54]],km4_splits_ranks[49 - 54],1))</f>
        <v>57</v>
      </c>
      <c r="AD71" s="45">
        <f>IF(km4_splits_ranks[[#This Row],[55 - 60]]="DNF","DNF",RANK(km4_splits_ranks[[#This Row],[55 - 60]],km4_splits_ranks[55 - 60],1))</f>
        <v>57</v>
      </c>
      <c r="AE71" s="46">
        <f>IF(km4_splits_ranks[[#This Row],[61 - 64]]="DNF","DNF",RANK(km4_splits_ranks[[#This Row],[61 - 64]],km4_splits_ranks[61 - 64],1))</f>
        <v>46</v>
      </c>
      <c r="AF71" s="21">
        <f>km4_splits_ranks[[#This Row],[1 - 6]]</f>
        <v>1.6351851851851854E-2</v>
      </c>
      <c r="AG71" s="17">
        <f>IF(km4_splits_ranks[[#This Row],[7 - 12]]="DNF","DNF",km4_splits_ranks[[#This Row],[6 okr]]+km4_splits_ranks[[#This Row],[7 - 12]])</f>
        <v>3.1540509259259261E-2</v>
      </c>
      <c r="AH71" s="17">
        <f>IF(km4_splits_ranks[[#This Row],[13 - 18]]="DNF","DNF",km4_splits_ranks[[#This Row],[12 okr]]+km4_splits_ranks[[#This Row],[13 - 18]])</f>
        <v>4.6431712962962966E-2</v>
      </c>
      <c r="AI71" s="17">
        <f>IF(km4_splits_ranks[[#This Row],[19 - 24]]="DNF","DNF",km4_splits_ranks[[#This Row],[18 okr]]+km4_splits_ranks[[#This Row],[19 - 24]])</f>
        <v>6.141550925925926E-2</v>
      </c>
      <c r="AJ71" s="17">
        <f>IF(km4_splits_ranks[[#This Row],[25 - 30]]="DNF","DNF",km4_splits_ranks[[#This Row],[24 okr]]+km4_splits_ranks[[#This Row],[25 - 30]])</f>
        <v>7.6572916666666671E-2</v>
      </c>
      <c r="AK71" s="17">
        <f>IF(km4_splits_ranks[[#This Row],[31 - 36]]="DNF","DNF",km4_splits_ranks[[#This Row],[30 okr]]+km4_splits_ranks[[#This Row],[31 - 36]])</f>
        <v>9.1881944444444447E-2</v>
      </c>
      <c r="AL71" s="17">
        <f>IF(km4_splits_ranks[[#This Row],[37 - 42]]="DNF","DNF",km4_splits_ranks[[#This Row],[36 okr]]+km4_splits_ranks[[#This Row],[37 - 42]])</f>
        <v>0.10782986111111112</v>
      </c>
      <c r="AM71" s="17">
        <f>IF(km4_splits_ranks[[#This Row],[43 - 48]]="DNF","DNF",km4_splits_ranks[[#This Row],[42 okr]]+km4_splits_ranks[[#This Row],[43 - 48]])</f>
        <v>0.12426273148148149</v>
      </c>
      <c r="AN71" s="17">
        <f>IF(km4_splits_ranks[[#This Row],[49 - 54]]="DNF","DNF",km4_splits_ranks[[#This Row],[48 okr]]+km4_splits_ranks[[#This Row],[49 - 54]])</f>
        <v>0.14082754629629632</v>
      </c>
      <c r="AO71" s="17">
        <f>IF(km4_splits_ranks[[#This Row],[55 - 60]]="DNF","DNF",km4_splits_ranks[[#This Row],[54 okr]]+km4_splits_ranks[[#This Row],[55 - 60]])</f>
        <v>0.15790509259259261</v>
      </c>
      <c r="AP71" s="22">
        <f>IF(km4_splits_ranks[[#This Row],[61 - 64]]="DNF","DNF",km4_splits_ranks[[#This Row],[60 okr]]+km4_splits_ranks[[#This Row],[61 - 64]])</f>
        <v>0.16824189814814816</v>
      </c>
      <c r="AQ71" s="47">
        <f>IF(km4_splits_ranks[[#This Row],[6 okr]]="DNF","DNF",RANK(km4_splits_ranks[[#This Row],[6 okr]],km4_splits_ranks[6 okr],1))</f>
        <v>96</v>
      </c>
      <c r="AR71" s="48">
        <f>IF(km4_splits_ranks[[#This Row],[12 okr]]="DNF","DNF",RANK(km4_splits_ranks[[#This Row],[12 okr]],km4_splits_ranks[12 okr],1))</f>
        <v>93</v>
      </c>
      <c r="AS71" s="48">
        <f>IF(km4_splits_ranks[[#This Row],[18 okr]]="DNF","DNF",RANK(km4_splits_ranks[[#This Row],[18 okr]],km4_splits_ranks[18 okr],1))</f>
        <v>92</v>
      </c>
      <c r="AT71" s="48">
        <f>IF(km4_splits_ranks[[#This Row],[24 okr]]="DNF","DNF",RANK(km4_splits_ranks[[#This Row],[24 okr]],km4_splits_ranks[24 okr],1))</f>
        <v>87</v>
      </c>
      <c r="AU71" s="48">
        <f>IF(km4_splits_ranks[[#This Row],[30 okr]]="DNF","DNF",RANK(km4_splits_ranks[[#This Row],[30 okr]],km4_splits_ranks[30 okr],1))</f>
        <v>83</v>
      </c>
      <c r="AV71" s="48">
        <f>IF(km4_splits_ranks[[#This Row],[36 okr]]="DNF","DNF",RANK(km4_splits_ranks[[#This Row],[36 okr]],km4_splits_ranks[36 okr],1))</f>
        <v>82</v>
      </c>
      <c r="AW71" s="48">
        <f>IF(km4_splits_ranks[[#This Row],[42 okr]]="DNF","DNF",RANK(km4_splits_ranks[[#This Row],[42 okr]],km4_splits_ranks[42 okr],1))</f>
        <v>80</v>
      </c>
      <c r="AX71" s="48">
        <f>IF(km4_splits_ranks[[#This Row],[48 okr]]="DNF","DNF",RANK(km4_splits_ranks[[#This Row],[48 okr]],km4_splits_ranks[48 okr],1))</f>
        <v>73</v>
      </c>
      <c r="AY71" s="48">
        <f>IF(km4_splits_ranks[[#This Row],[54 okr]]="DNF","DNF",RANK(km4_splits_ranks[[#This Row],[54 okr]],km4_splits_ranks[54 okr],1))</f>
        <v>71</v>
      </c>
      <c r="AZ71" s="48">
        <f>IF(km4_splits_ranks[[#This Row],[60 okr]]="DNF","DNF",RANK(km4_splits_ranks[[#This Row],[60 okr]],km4_splits_ranks[60 okr],1))</f>
        <v>70</v>
      </c>
      <c r="BA71" s="48">
        <f>IF(km4_splits_ranks[[#This Row],[64 okr]]="DNF","DNF",RANK(km4_splits_ranks[[#This Row],[64 okr]],km4_splits_ranks[64 okr],1))</f>
        <v>68</v>
      </c>
    </row>
    <row r="72" spans="2:53" x14ac:dyDescent="0.2">
      <c r="B72" s="4">
        <f>laps_times[[#This Row],[poř]]</f>
        <v>69</v>
      </c>
      <c r="C72" s="1">
        <f>laps_times[[#This Row],[s.č.]]</f>
        <v>68</v>
      </c>
      <c r="D72" s="1" t="str">
        <f>laps_times[[#This Row],[jméno]]</f>
        <v>Mańkowski Dariusz</v>
      </c>
      <c r="E72" s="2">
        <f>laps_times[[#This Row],[roč]]</f>
        <v>1966</v>
      </c>
      <c r="F72" s="2" t="str">
        <f>laps_times[[#This Row],[kat]]</f>
        <v>M50</v>
      </c>
      <c r="G72" s="2">
        <f>laps_times[[#This Row],[poř_kat]]</f>
        <v>14</v>
      </c>
      <c r="H72" s="1" t="str">
        <f>IF(ISBLANK(laps_times[[#This Row],[klub]]),"-",laps_times[[#This Row],[klub]])</f>
        <v>-</v>
      </c>
      <c r="I72" s="166">
        <f>laps_times[[#This Row],[celk. čas]]</f>
        <v>0.16834953703703703</v>
      </c>
      <c r="J72" s="28">
        <f>SUM(laps_times[[#This Row],[1]:[6]])</f>
        <v>1.5583333333333333E-2</v>
      </c>
      <c r="K72" s="29">
        <f>SUM(laps_times[[#This Row],[7]:[12]])</f>
        <v>1.4253472222222225E-2</v>
      </c>
      <c r="L72" s="29">
        <f>SUM(laps_times[[#This Row],[13]:[18]])</f>
        <v>1.4461805555555556E-2</v>
      </c>
      <c r="M72" s="29">
        <f>SUM(laps_times[[#This Row],[19]:[24]])</f>
        <v>1.4829861111111111E-2</v>
      </c>
      <c r="N72" s="29">
        <f>SUM(laps_times[[#This Row],[25]:[30]])</f>
        <v>1.4842592592592593E-2</v>
      </c>
      <c r="O72" s="29">
        <f>SUM(laps_times[[#This Row],[31]:[36]])</f>
        <v>1.5509259259259259E-2</v>
      </c>
      <c r="P72" s="29">
        <f>SUM(laps_times[[#This Row],[37]:[42]])</f>
        <v>1.6033564814814816E-2</v>
      </c>
      <c r="Q72" s="29">
        <f>SUM(laps_times[[#This Row],[43]:[48]])</f>
        <v>1.6430555555555552E-2</v>
      </c>
      <c r="R72" s="29">
        <f>SUM(laps_times[[#This Row],[49]:[54]])</f>
        <v>1.7243055555555557E-2</v>
      </c>
      <c r="S72" s="29">
        <f>SUM(laps_times[[#This Row],[55]:[60]])</f>
        <v>1.777662037037037E-2</v>
      </c>
      <c r="T72" s="30">
        <f>SUM(laps_times[[#This Row],[61]:[64]])</f>
        <v>1.1385416666666667E-2</v>
      </c>
      <c r="U72" s="44">
        <f>IF(km4_splits_ranks[[#This Row],[1 - 6]]="DNF","DNF",RANK(km4_splits_ranks[[#This Row],[1 - 6]],km4_splits_ranks[1 - 6],1))</f>
        <v>87</v>
      </c>
      <c r="V72" s="45">
        <f>IF(km4_splits_ranks[[#This Row],[7 - 12]]="DNF","DNF",RANK(km4_splits_ranks[[#This Row],[7 - 12]],km4_splits_ranks[7 - 12],1))</f>
        <v>74</v>
      </c>
      <c r="W72" s="45">
        <f>IF(km4_splits_ranks[[#This Row],[13 - 18]]="DNF","DNF",RANK(km4_splits_ranks[[#This Row],[13 - 18]],km4_splits_ranks[13 - 18],1))</f>
        <v>75</v>
      </c>
      <c r="X72" s="45">
        <f>IF(km4_splits_ranks[[#This Row],[19 - 24]]="DNF","DNF",RANK(km4_splits_ranks[[#This Row],[19 - 24]],km4_splits_ranks[19 - 24],1))</f>
        <v>77</v>
      </c>
      <c r="Y72" s="45">
        <f>IF(km4_splits_ranks[[#This Row],[25 - 30]]="DNF","DNF",RANK(km4_splits_ranks[[#This Row],[25 - 30]],km4_splits_ranks[25 - 30],1))</f>
        <v>70</v>
      </c>
      <c r="Z72" s="45">
        <f>IF(km4_splits_ranks[[#This Row],[31 - 36]]="DNF","DNF",RANK(km4_splits_ranks[[#This Row],[31 - 36]],km4_splits_ranks[31 - 36],1))</f>
        <v>72</v>
      </c>
      <c r="AA72" s="45">
        <f>IF(km4_splits_ranks[[#This Row],[37 - 42]]="DNF","DNF",RANK(km4_splits_ranks[[#This Row],[37 - 42]],km4_splits_ranks[37 - 42],1))</f>
        <v>66</v>
      </c>
      <c r="AB72" s="45">
        <f>IF(km4_splits_ranks[[#This Row],[43 - 48]]="DNF","DNF",RANK(km4_splits_ranks[[#This Row],[43 - 48]],km4_splits_ranks[43 - 48],1))</f>
        <v>61</v>
      </c>
      <c r="AC72" s="45">
        <f>IF(km4_splits_ranks[[#This Row],[49 - 54]]="DNF","DNF",RANK(km4_splits_ranks[[#This Row],[49 - 54]],km4_splits_ranks[49 - 54],1))</f>
        <v>63</v>
      </c>
      <c r="AD72" s="45">
        <f>IF(km4_splits_ranks[[#This Row],[55 - 60]]="DNF","DNF",RANK(km4_splits_ranks[[#This Row],[55 - 60]],km4_splits_ranks[55 - 60],1))</f>
        <v>69</v>
      </c>
      <c r="AE72" s="46">
        <f>IF(km4_splits_ranks[[#This Row],[61 - 64]]="DNF","DNF",RANK(km4_splits_ranks[[#This Row],[61 - 64]],km4_splits_ranks[61 - 64],1))</f>
        <v>64</v>
      </c>
      <c r="AF72" s="21">
        <f>km4_splits_ranks[[#This Row],[1 - 6]]</f>
        <v>1.5583333333333333E-2</v>
      </c>
      <c r="AG72" s="17">
        <f>IF(km4_splits_ranks[[#This Row],[7 - 12]]="DNF","DNF",km4_splits_ranks[[#This Row],[6 okr]]+km4_splits_ranks[[#This Row],[7 - 12]])</f>
        <v>2.9836805555555557E-2</v>
      </c>
      <c r="AH72" s="17">
        <f>IF(km4_splits_ranks[[#This Row],[13 - 18]]="DNF","DNF",km4_splits_ranks[[#This Row],[12 okr]]+km4_splits_ranks[[#This Row],[13 - 18]])</f>
        <v>4.4298611111111115E-2</v>
      </c>
      <c r="AI72" s="17">
        <f>IF(km4_splits_ranks[[#This Row],[19 - 24]]="DNF","DNF",km4_splits_ranks[[#This Row],[18 okr]]+km4_splits_ranks[[#This Row],[19 - 24]])</f>
        <v>5.9128472222222228E-2</v>
      </c>
      <c r="AJ72" s="17">
        <f>IF(km4_splits_ranks[[#This Row],[25 - 30]]="DNF","DNF",km4_splits_ranks[[#This Row],[24 okr]]+km4_splits_ranks[[#This Row],[25 - 30]])</f>
        <v>7.3971064814814816E-2</v>
      </c>
      <c r="AK72" s="17">
        <f>IF(km4_splits_ranks[[#This Row],[31 - 36]]="DNF","DNF",km4_splits_ranks[[#This Row],[30 okr]]+km4_splits_ranks[[#This Row],[31 - 36]])</f>
        <v>8.948032407407408E-2</v>
      </c>
      <c r="AL72" s="17">
        <f>IF(km4_splits_ranks[[#This Row],[37 - 42]]="DNF","DNF",km4_splits_ranks[[#This Row],[36 okr]]+km4_splits_ranks[[#This Row],[37 - 42]])</f>
        <v>0.10551388888888889</v>
      </c>
      <c r="AM72" s="17">
        <f>IF(km4_splits_ranks[[#This Row],[43 - 48]]="DNF","DNF",km4_splits_ranks[[#This Row],[42 okr]]+km4_splits_ranks[[#This Row],[43 - 48]])</f>
        <v>0.12194444444444444</v>
      </c>
      <c r="AN72" s="17">
        <f>IF(km4_splits_ranks[[#This Row],[49 - 54]]="DNF","DNF",km4_splits_ranks[[#This Row],[48 okr]]+km4_splits_ranks[[#This Row],[49 - 54]])</f>
        <v>0.13918749999999999</v>
      </c>
      <c r="AO72" s="17">
        <f>IF(km4_splits_ranks[[#This Row],[55 - 60]]="DNF","DNF",km4_splits_ranks[[#This Row],[54 okr]]+km4_splits_ranks[[#This Row],[55 - 60]])</f>
        <v>0.15696412037037036</v>
      </c>
      <c r="AP72" s="22">
        <f>IF(km4_splits_ranks[[#This Row],[61 - 64]]="DNF","DNF",km4_splits_ranks[[#This Row],[60 okr]]+km4_splits_ranks[[#This Row],[61 - 64]])</f>
        <v>0.16834953703703703</v>
      </c>
      <c r="AQ72" s="47">
        <f>IF(km4_splits_ranks[[#This Row],[6 okr]]="DNF","DNF",RANK(km4_splits_ranks[[#This Row],[6 okr]],km4_splits_ranks[6 okr],1))</f>
        <v>87</v>
      </c>
      <c r="AR72" s="48">
        <f>IF(km4_splits_ranks[[#This Row],[12 okr]]="DNF","DNF",RANK(km4_splits_ranks[[#This Row],[12 okr]],km4_splits_ranks[12 okr],1))</f>
        <v>81</v>
      </c>
      <c r="AS72" s="48">
        <f>IF(km4_splits_ranks[[#This Row],[18 okr]]="DNF","DNF",RANK(km4_splits_ranks[[#This Row],[18 okr]],km4_splits_ranks[18 okr],1))</f>
        <v>79</v>
      </c>
      <c r="AT72" s="48">
        <f>IF(km4_splits_ranks[[#This Row],[24 okr]]="DNF","DNF",RANK(km4_splits_ranks[[#This Row],[24 okr]],km4_splits_ranks[24 okr],1))</f>
        <v>78</v>
      </c>
      <c r="AU72" s="48">
        <f>IF(km4_splits_ranks[[#This Row],[30 okr]]="DNF","DNF",RANK(km4_splits_ranks[[#This Row],[30 okr]],km4_splits_ranks[30 okr],1))</f>
        <v>75</v>
      </c>
      <c r="AV72" s="48">
        <f>IF(km4_splits_ranks[[#This Row],[36 okr]]="DNF","DNF",RANK(km4_splits_ranks[[#This Row],[36 okr]],km4_splits_ranks[36 okr],1))</f>
        <v>74</v>
      </c>
      <c r="AW72" s="48">
        <f>IF(km4_splits_ranks[[#This Row],[42 okr]]="DNF","DNF",RANK(km4_splits_ranks[[#This Row],[42 okr]],km4_splits_ranks[42 okr],1))</f>
        <v>69</v>
      </c>
      <c r="AX72" s="48">
        <f>IF(km4_splits_ranks[[#This Row],[48 okr]]="DNF","DNF",RANK(km4_splits_ranks[[#This Row],[48 okr]],km4_splits_ranks[48 okr],1))</f>
        <v>70</v>
      </c>
      <c r="AY72" s="48">
        <f>IF(km4_splits_ranks[[#This Row],[54 okr]]="DNF","DNF",RANK(km4_splits_ranks[[#This Row],[54 okr]],km4_splits_ranks[54 okr],1))</f>
        <v>69</v>
      </c>
      <c r="AZ72" s="48">
        <f>IF(km4_splits_ranks[[#This Row],[60 okr]]="DNF","DNF",RANK(km4_splits_ranks[[#This Row],[60 okr]],km4_splits_ranks[60 okr],1))</f>
        <v>69</v>
      </c>
      <c r="BA72" s="48">
        <f>IF(km4_splits_ranks[[#This Row],[64 okr]]="DNF","DNF",RANK(km4_splits_ranks[[#This Row],[64 okr]],km4_splits_ranks[64 okr],1))</f>
        <v>69</v>
      </c>
    </row>
    <row r="73" spans="2:53" x14ac:dyDescent="0.2">
      <c r="B73" s="4">
        <f>laps_times[[#This Row],[poř]]</f>
        <v>70</v>
      </c>
      <c r="C73" s="1">
        <f>laps_times[[#This Row],[s.č.]]</f>
        <v>110</v>
      </c>
      <c r="D73" s="1" t="str">
        <f>laps_times[[#This Row],[jméno]]</f>
        <v>Simon Alexander</v>
      </c>
      <c r="E73" s="2">
        <f>laps_times[[#This Row],[roč]]</f>
        <v>1947</v>
      </c>
      <c r="F73" s="2" t="str">
        <f>laps_times[[#This Row],[kat]]</f>
        <v>M70</v>
      </c>
      <c r="G73" s="2">
        <f>laps_times[[#This Row],[poř_kat]]</f>
        <v>1</v>
      </c>
      <c r="H73" s="1" t="str">
        <f>IF(ISBLANK(laps_times[[#This Row],[klub]]),"-",laps_times[[#This Row],[klub]])</f>
        <v>DS Žilina</v>
      </c>
      <c r="I73" s="166">
        <f>laps_times[[#This Row],[celk. čas]]</f>
        <v>0.16914351851851853</v>
      </c>
      <c r="J73" s="28">
        <f>SUM(laps_times[[#This Row],[1]:[6]])</f>
        <v>1.4350694444444444E-2</v>
      </c>
      <c r="K73" s="29">
        <f>SUM(laps_times[[#This Row],[7]:[12]])</f>
        <v>1.4045138888888888E-2</v>
      </c>
      <c r="L73" s="29">
        <f>SUM(laps_times[[#This Row],[13]:[18]])</f>
        <v>1.4292824074074074E-2</v>
      </c>
      <c r="M73" s="29">
        <f>SUM(laps_times[[#This Row],[19]:[24]])</f>
        <v>1.4719907407407407E-2</v>
      </c>
      <c r="N73" s="29">
        <f>SUM(laps_times[[#This Row],[25]:[30]])</f>
        <v>1.532986111111111E-2</v>
      </c>
      <c r="O73" s="29">
        <f>SUM(laps_times[[#This Row],[31]:[36]])</f>
        <v>1.5606481481481483E-2</v>
      </c>
      <c r="P73" s="29">
        <f>SUM(laps_times[[#This Row],[37]:[42]])</f>
        <v>1.6126157407407408E-2</v>
      </c>
      <c r="Q73" s="29">
        <f>SUM(laps_times[[#This Row],[43]:[48]])</f>
        <v>1.6819444444444442E-2</v>
      </c>
      <c r="R73" s="29">
        <f>SUM(laps_times[[#This Row],[49]:[54]])</f>
        <v>1.7699074074074075E-2</v>
      </c>
      <c r="S73" s="29">
        <f>SUM(laps_times[[#This Row],[55]:[60]])</f>
        <v>1.7666666666666667E-2</v>
      </c>
      <c r="T73" s="30">
        <f>SUM(laps_times[[#This Row],[61]:[64]])</f>
        <v>1.2487268518518517E-2</v>
      </c>
      <c r="U73" s="44">
        <f>IF(km4_splits_ranks[[#This Row],[1 - 6]]="DNF","DNF",RANK(km4_splits_ranks[[#This Row],[1 - 6]],km4_splits_ranks[1 - 6],1))</f>
        <v>65</v>
      </c>
      <c r="V73" s="45">
        <f>IF(km4_splits_ranks[[#This Row],[7 - 12]]="DNF","DNF",RANK(km4_splits_ranks[[#This Row],[7 - 12]],km4_splits_ranks[7 - 12],1))</f>
        <v>66</v>
      </c>
      <c r="W73" s="45">
        <f>IF(km4_splits_ranks[[#This Row],[13 - 18]]="DNF","DNF",RANK(km4_splits_ranks[[#This Row],[13 - 18]],km4_splits_ranks[13 - 18],1))</f>
        <v>70</v>
      </c>
      <c r="X73" s="45">
        <f>IF(km4_splits_ranks[[#This Row],[19 - 24]]="DNF","DNF",RANK(km4_splits_ranks[[#This Row],[19 - 24]],km4_splits_ranks[19 - 24],1))</f>
        <v>74</v>
      </c>
      <c r="Y73" s="45">
        <f>IF(km4_splits_ranks[[#This Row],[25 - 30]]="DNF","DNF",RANK(km4_splits_ranks[[#This Row],[25 - 30]],km4_splits_ranks[25 - 30],1))</f>
        <v>78</v>
      </c>
      <c r="Z73" s="45">
        <f>IF(km4_splits_ranks[[#This Row],[31 - 36]]="DNF","DNF",RANK(km4_splits_ranks[[#This Row],[31 - 36]],km4_splits_ranks[31 - 36],1))</f>
        <v>73</v>
      </c>
      <c r="AA73" s="45">
        <f>IF(km4_splits_ranks[[#This Row],[37 - 42]]="DNF","DNF",RANK(km4_splits_ranks[[#This Row],[37 - 42]],km4_splits_ranks[37 - 42],1))</f>
        <v>70</v>
      </c>
      <c r="AB73" s="45">
        <f>IF(km4_splits_ranks[[#This Row],[43 - 48]]="DNF","DNF",RANK(km4_splits_ranks[[#This Row],[43 - 48]],km4_splits_ranks[43 - 48],1))</f>
        <v>69</v>
      </c>
      <c r="AC73" s="45">
        <f>IF(km4_splits_ranks[[#This Row],[49 - 54]]="DNF","DNF",RANK(km4_splits_ranks[[#This Row],[49 - 54]],km4_splits_ranks[49 - 54],1))</f>
        <v>71</v>
      </c>
      <c r="AD73" s="45">
        <f>IF(km4_splits_ranks[[#This Row],[55 - 60]]="DNF","DNF",RANK(km4_splits_ranks[[#This Row],[55 - 60]],km4_splits_ranks[55 - 60],1))</f>
        <v>67</v>
      </c>
      <c r="AE73" s="46">
        <f>IF(km4_splits_ranks[[#This Row],[61 - 64]]="DNF","DNF",RANK(km4_splits_ranks[[#This Row],[61 - 64]],km4_splits_ranks[61 - 64],1))</f>
        <v>84</v>
      </c>
      <c r="AF73" s="21">
        <f>km4_splits_ranks[[#This Row],[1 - 6]]</f>
        <v>1.4350694444444444E-2</v>
      </c>
      <c r="AG73" s="17">
        <f>IF(km4_splits_ranks[[#This Row],[7 - 12]]="DNF","DNF",km4_splits_ranks[[#This Row],[6 okr]]+km4_splits_ranks[[#This Row],[7 - 12]])</f>
        <v>2.8395833333333332E-2</v>
      </c>
      <c r="AH73" s="17">
        <f>IF(km4_splits_ranks[[#This Row],[13 - 18]]="DNF","DNF",km4_splits_ranks[[#This Row],[12 okr]]+km4_splits_ranks[[#This Row],[13 - 18]])</f>
        <v>4.2688657407407404E-2</v>
      </c>
      <c r="AI73" s="17">
        <f>IF(km4_splits_ranks[[#This Row],[19 - 24]]="DNF","DNF",km4_splits_ranks[[#This Row],[18 okr]]+km4_splits_ranks[[#This Row],[19 - 24]])</f>
        <v>5.7408564814814808E-2</v>
      </c>
      <c r="AJ73" s="17">
        <f>IF(km4_splits_ranks[[#This Row],[25 - 30]]="DNF","DNF",km4_splits_ranks[[#This Row],[24 okr]]+km4_splits_ranks[[#This Row],[25 - 30]])</f>
        <v>7.2738425925925915E-2</v>
      </c>
      <c r="AK73" s="17">
        <f>IF(km4_splits_ranks[[#This Row],[31 - 36]]="DNF","DNF",km4_splits_ranks[[#This Row],[30 okr]]+km4_splits_ranks[[#This Row],[31 - 36]])</f>
        <v>8.83449074074074E-2</v>
      </c>
      <c r="AL73" s="17">
        <f>IF(km4_splits_ranks[[#This Row],[37 - 42]]="DNF","DNF",km4_splits_ranks[[#This Row],[36 okr]]+km4_splits_ranks[[#This Row],[37 - 42]])</f>
        <v>0.1044710648148148</v>
      </c>
      <c r="AM73" s="17">
        <f>IF(km4_splits_ranks[[#This Row],[43 - 48]]="DNF","DNF",km4_splits_ranks[[#This Row],[42 okr]]+km4_splits_ranks[[#This Row],[43 - 48]])</f>
        <v>0.12129050925925924</v>
      </c>
      <c r="AN73" s="17">
        <f>IF(km4_splits_ranks[[#This Row],[49 - 54]]="DNF","DNF",km4_splits_ranks[[#This Row],[48 okr]]+km4_splits_ranks[[#This Row],[49 - 54]])</f>
        <v>0.13898958333333333</v>
      </c>
      <c r="AO73" s="17">
        <f>IF(km4_splits_ranks[[#This Row],[55 - 60]]="DNF","DNF",km4_splits_ranks[[#This Row],[54 okr]]+km4_splits_ranks[[#This Row],[55 - 60]])</f>
        <v>0.15665625</v>
      </c>
      <c r="AP73" s="22">
        <f>IF(km4_splits_ranks[[#This Row],[61 - 64]]="DNF","DNF",km4_splits_ranks[[#This Row],[60 okr]]+km4_splits_ranks[[#This Row],[61 - 64]])</f>
        <v>0.16914351851851853</v>
      </c>
      <c r="AQ73" s="47">
        <f>IF(km4_splits_ranks[[#This Row],[6 okr]]="DNF","DNF",RANK(km4_splits_ranks[[#This Row],[6 okr]],km4_splits_ranks[6 okr],1))</f>
        <v>65</v>
      </c>
      <c r="AR73" s="48">
        <f>IF(km4_splits_ranks[[#This Row],[12 okr]]="DNF","DNF",RANK(km4_splits_ranks[[#This Row],[12 okr]],km4_splits_ranks[12 okr],1))</f>
        <v>63</v>
      </c>
      <c r="AS73" s="48">
        <f>IF(km4_splits_ranks[[#This Row],[18 okr]]="DNF","DNF",RANK(km4_splits_ranks[[#This Row],[18 okr]],km4_splits_ranks[18 okr],1))</f>
        <v>65</v>
      </c>
      <c r="AT73" s="48">
        <f>IF(km4_splits_ranks[[#This Row],[24 okr]]="DNF","DNF",RANK(km4_splits_ranks[[#This Row],[24 okr]],km4_splits_ranks[24 okr],1))</f>
        <v>69</v>
      </c>
      <c r="AU73" s="48">
        <f>IF(km4_splits_ranks[[#This Row],[30 okr]]="DNF","DNF",RANK(km4_splits_ranks[[#This Row],[30 okr]],km4_splits_ranks[30 okr],1))</f>
        <v>70</v>
      </c>
      <c r="AV73" s="48">
        <f>IF(km4_splits_ranks[[#This Row],[36 okr]]="DNF","DNF",RANK(km4_splits_ranks[[#This Row],[36 okr]],km4_splits_ranks[36 okr],1))</f>
        <v>70</v>
      </c>
      <c r="AW73" s="48">
        <f>IF(km4_splits_ranks[[#This Row],[42 okr]]="DNF","DNF",RANK(km4_splits_ranks[[#This Row],[42 okr]],km4_splits_ranks[42 okr],1))</f>
        <v>67</v>
      </c>
      <c r="AX73" s="48">
        <f>IF(km4_splits_ranks[[#This Row],[48 okr]]="DNF","DNF",RANK(km4_splits_ranks[[#This Row],[48 okr]],km4_splits_ranks[48 okr],1))</f>
        <v>67</v>
      </c>
      <c r="AY73" s="48">
        <f>IF(km4_splits_ranks[[#This Row],[54 okr]]="DNF","DNF",RANK(km4_splits_ranks[[#This Row],[54 okr]],km4_splits_ranks[54 okr],1))</f>
        <v>68</v>
      </c>
      <c r="AZ73" s="48">
        <f>IF(km4_splits_ranks[[#This Row],[60 okr]]="DNF","DNF",RANK(km4_splits_ranks[[#This Row],[60 okr]],km4_splits_ranks[60 okr],1))</f>
        <v>68</v>
      </c>
      <c r="BA73" s="48">
        <f>IF(km4_splits_ranks[[#This Row],[64 okr]]="DNF","DNF",RANK(km4_splits_ranks[[#This Row],[64 okr]],km4_splits_ranks[64 okr],1))</f>
        <v>70</v>
      </c>
    </row>
    <row r="74" spans="2:53" x14ac:dyDescent="0.2">
      <c r="B74" s="4">
        <f>laps_times[[#This Row],[poř]]</f>
        <v>71</v>
      </c>
      <c r="C74" s="1">
        <f>laps_times[[#This Row],[s.č.]]</f>
        <v>34</v>
      </c>
      <c r="D74" s="1" t="str">
        <f>laps_times[[#This Row],[jméno]]</f>
        <v>Havel Milan</v>
      </c>
      <c r="E74" s="2">
        <f>laps_times[[#This Row],[roč]]</f>
        <v>1969</v>
      </c>
      <c r="F74" s="2" t="str">
        <f>laps_times[[#This Row],[kat]]</f>
        <v>M40</v>
      </c>
      <c r="G74" s="2">
        <f>laps_times[[#This Row],[poř_kat]]</f>
        <v>26</v>
      </c>
      <c r="H74" s="1" t="str">
        <f>IF(ISBLANK(laps_times[[#This Row],[klub]]),"-",laps_times[[#This Row],[klub]])</f>
        <v>Zdouň Hrádek</v>
      </c>
      <c r="I74" s="166">
        <f>laps_times[[#This Row],[celk. čas]]</f>
        <v>0.17068287037037036</v>
      </c>
      <c r="J74" s="28">
        <f>SUM(laps_times[[#This Row],[1]:[6]])</f>
        <v>1.3847222222222223E-2</v>
      </c>
      <c r="K74" s="29">
        <f>SUM(laps_times[[#This Row],[7]:[12]])</f>
        <v>1.4605324074074074E-2</v>
      </c>
      <c r="L74" s="29">
        <f>SUM(laps_times[[#This Row],[13]:[18]])</f>
        <v>1.5121527777777779E-2</v>
      </c>
      <c r="M74" s="29">
        <f>SUM(laps_times[[#This Row],[19]:[24]])</f>
        <v>1.5449074074074075E-2</v>
      </c>
      <c r="N74" s="29">
        <f>SUM(laps_times[[#This Row],[25]:[30]])</f>
        <v>1.557638888888889E-2</v>
      </c>
      <c r="O74" s="29">
        <f>SUM(laps_times[[#This Row],[31]:[36]])</f>
        <v>1.5859953703703702E-2</v>
      </c>
      <c r="P74" s="29">
        <f>SUM(laps_times[[#This Row],[37]:[42]])</f>
        <v>1.6232638888888887E-2</v>
      </c>
      <c r="Q74" s="29">
        <f>SUM(laps_times[[#This Row],[43]:[48]])</f>
        <v>1.6947916666666667E-2</v>
      </c>
      <c r="R74" s="29">
        <f>SUM(laps_times[[#This Row],[49]:[54]])</f>
        <v>1.7474537037037035E-2</v>
      </c>
      <c r="S74" s="29">
        <f>SUM(laps_times[[#This Row],[55]:[60]])</f>
        <v>1.7863425925925928E-2</v>
      </c>
      <c r="T74" s="30">
        <f>SUM(laps_times[[#This Row],[61]:[64]])</f>
        <v>1.170486111111111E-2</v>
      </c>
      <c r="U74" s="44">
        <f>IF(km4_splits_ranks[[#This Row],[1 - 6]]="DNF","DNF",RANK(km4_splits_ranks[[#This Row],[1 - 6]],km4_splits_ranks[1 - 6],1))</f>
        <v>45</v>
      </c>
      <c r="V74" s="45">
        <f>IF(km4_splits_ranks[[#This Row],[7 - 12]]="DNF","DNF",RANK(km4_splits_ranks[[#This Row],[7 - 12]],km4_splits_ranks[7 - 12],1))</f>
        <v>80</v>
      </c>
      <c r="W74" s="45">
        <f>IF(km4_splits_ranks[[#This Row],[13 - 18]]="DNF","DNF",RANK(km4_splits_ranks[[#This Row],[13 - 18]],km4_splits_ranks[13 - 18],1))</f>
        <v>84</v>
      </c>
      <c r="X74" s="45">
        <f>IF(km4_splits_ranks[[#This Row],[19 - 24]]="DNF","DNF",RANK(km4_splits_ranks[[#This Row],[19 - 24]],km4_splits_ranks[19 - 24],1))</f>
        <v>83</v>
      </c>
      <c r="Y74" s="45">
        <f>IF(km4_splits_ranks[[#This Row],[25 - 30]]="DNF","DNF",RANK(km4_splits_ranks[[#This Row],[25 - 30]],km4_splits_ranks[25 - 30],1))</f>
        <v>80</v>
      </c>
      <c r="Z74" s="45">
        <f>IF(km4_splits_ranks[[#This Row],[31 - 36]]="DNF","DNF",RANK(km4_splits_ranks[[#This Row],[31 - 36]],km4_splits_ranks[31 - 36],1))</f>
        <v>76</v>
      </c>
      <c r="AA74" s="45">
        <f>IF(km4_splits_ranks[[#This Row],[37 - 42]]="DNF","DNF",RANK(km4_splits_ranks[[#This Row],[37 - 42]],km4_splits_ranks[37 - 42],1))</f>
        <v>73</v>
      </c>
      <c r="AB74" s="45">
        <f>IF(km4_splits_ranks[[#This Row],[43 - 48]]="DNF","DNF",RANK(km4_splits_ranks[[#This Row],[43 - 48]],km4_splits_ranks[43 - 48],1))</f>
        <v>70</v>
      </c>
      <c r="AC74" s="45">
        <f>IF(km4_splits_ranks[[#This Row],[49 - 54]]="DNF","DNF",RANK(km4_splits_ranks[[#This Row],[49 - 54]],km4_splits_ranks[49 - 54],1))</f>
        <v>65</v>
      </c>
      <c r="AD74" s="45">
        <f>IF(km4_splits_ranks[[#This Row],[55 - 60]]="DNF","DNF",RANK(km4_splits_ranks[[#This Row],[55 - 60]],km4_splits_ranks[55 - 60],1))</f>
        <v>70</v>
      </c>
      <c r="AE74" s="46">
        <f>IF(km4_splits_ranks[[#This Row],[61 - 64]]="DNF","DNF",RANK(km4_splits_ranks[[#This Row],[61 - 64]],km4_splits_ranks[61 - 64],1))</f>
        <v>72</v>
      </c>
      <c r="AF74" s="21">
        <f>km4_splits_ranks[[#This Row],[1 - 6]]</f>
        <v>1.3847222222222223E-2</v>
      </c>
      <c r="AG74" s="17">
        <f>IF(km4_splits_ranks[[#This Row],[7 - 12]]="DNF","DNF",km4_splits_ranks[[#This Row],[6 okr]]+km4_splits_ranks[[#This Row],[7 - 12]])</f>
        <v>2.8452546296296295E-2</v>
      </c>
      <c r="AH74" s="17">
        <f>IF(km4_splits_ranks[[#This Row],[13 - 18]]="DNF","DNF",km4_splits_ranks[[#This Row],[12 okr]]+km4_splits_ranks[[#This Row],[13 - 18]])</f>
        <v>4.3574074074074071E-2</v>
      </c>
      <c r="AI74" s="17">
        <f>IF(km4_splits_ranks[[#This Row],[19 - 24]]="DNF","DNF",km4_splits_ranks[[#This Row],[18 okr]]+km4_splits_ranks[[#This Row],[19 - 24]])</f>
        <v>5.9023148148148144E-2</v>
      </c>
      <c r="AJ74" s="17">
        <f>IF(km4_splits_ranks[[#This Row],[25 - 30]]="DNF","DNF",km4_splits_ranks[[#This Row],[24 okr]]+km4_splits_ranks[[#This Row],[25 - 30]])</f>
        <v>7.4599537037037034E-2</v>
      </c>
      <c r="AK74" s="17">
        <f>IF(km4_splits_ranks[[#This Row],[31 - 36]]="DNF","DNF",km4_splits_ranks[[#This Row],[30 okr]]+km4_splits_ranks[[#This Row],[31 - 36]])</f>
        <v>9.0459490740740736E-2</v>
      </c>
      <c r="AL74" s="17">
        <f>IF(km4_splits_ranks[[#This Row],[37 - 42]]="DNF","DNF",km4_splits_ranks[[#This Row],[36 okr]]+km4_splits_ranks[[#This Row],[37 - 42]])</f>
        <v>0.10669212962962962</v>
      </c>
      <c r="AM74" s="17">
        <f>IF(km4_splits_ranks[[#This Row],[43 - 48]]="DNF","DNF",km4_splits_ranks[[#This Row],[42 okr]]+km4_splits_ranks[[#This Row],[43 - 48]])</f>
        <v>0.1236400462962963</v>
      </c>
      <c r="AN74" s="17">
        <f>IF(km4_splits_ranks[[#This Row],[49 - 54]]="DNF","DNF",km4_splits_ranks[[#This Row],[48 okr]]+km4_splits_ranks[[#This Row],[49 - 54]])</f>
        <v>0.14111458333333332</v>
      </c>
      <c r="AO74" s="17">
        <f>IF(km4_splits_ranks[[#This Row],[55 - 60]]="DNF","DNF",km4_splits_ranks[[#This Row],[54 okr]]+km4_splits_ranks[[#This Row],[55 - 60]])</f>
        <v>0.15897800925925926</v>
      </c>
      <c r="AP74" s="22">
        <f>IF(km4_splits_ranks[[#This Row],[61 - 64]]="DNF","DNF",km4_splits_ranks[[#This Row],[60 okr]]+km4_splits_ranks[[#This Row],[61 - 64]])</f>
        <v>0.17068287037037036</v>
      </c>
      <c r="AQ74" s="47">
        <f>IF(km4_splits_ranks[[#This Row],[6 okr]]="DNF","DNF",RANK(km4_splits_ranks[[#This Row],[6 okr]],km4_splits_ranks[6 okr],1))</f>
        <v>45</v>
      </c>
      <c r="AR74" s="48">
        <f>IF(km4_splits_ranks[[#This Row],[12 okr]]="DNF","DNF",RANK(km4_splits_ranks[[#This Row],[12 okr]],km4_splits_ranks[12 okr],1))</f>
        <v>65</v>
      </c>
      <c r="AS74" s="48">
        <f>IF(km4_splits_ranks[[#This Row],[18 okr]]="DNF","DNF",RANK(km4_splits_ranks[[#This Row],[18 okr]],km4_splits_ranks[18 okr],1))</f>
        <v>74</v>
      </c>
      <c r="AT74" s="48">
        <f>IF(km4_splits_ranks[[#This Row],[24 okr]]="DNF","DNF",RANK(km4_splits_ranks[[#This Row],[24 okr]],km4_splits_ranks[24 okr],1))</f>
        <v>75</v>
      </c>
      <c r="AU74" s="48">
        <f>IF(km4_splits_ranks[[#This Row],[30 okr]]="DNF","DNF",RANK(km4_splits_ranks[[#This Row],[30 okr]],km4_splits_ranks[30 okr],1))</f>
        <v>78</v>
      </c>
      <c r="AV74" s="48">
        <f>IF(km4_splits_ranks[[#This Row],[36 okr]]="DNF","DNF",RANK(km4_splits_ranks[[#This Row],[36 okr]],km4_splits_ranks[36 okr],1))</f>
        <v>78</v>
      </c>
      <c r="AW74" s="48">
        <f>IF(km4_splits_ranks[[#This Row],[42 okr]]="DNF","DNF",RANK(km4_splits_ranks[[#This Row],[42 okr]],km4_splits_ranks[42 okr],1))</f>
        <v>73</v>
      </c>
      <c r="AX74" s="48">
        <f>IF(km4_splits_ranks[[#This Row],[48 okr]]="DNF","DNF",RANK(km4_splits_ranks[[#This Row],[48 okr]],km4_splits_ranks[48 okr],1))</f>
        <v>72</v>
      </c>
      <c r="AY74" s="48">
        <f>IF(km4_splits_ranks[[#This Row],[54 okr]]="DNF","DNF",RANK(km4_splits_ranks[[#This Row],[54 okr]],km4_splits_ranks[54 okr],1))</f>
        <v>72</v>
      </c>
      <c r="AZ74" s="48">
        <f>IF(km4_splits_ranks[[#This Row],[60 okr]]="DNF","DNF",RANK(km4_splits_ranks[[#This Row],[60 okr]],km4_splits_ranks[60 okr],1))</f>
        <v>72</v>
      </c>
      <c r="BA74" s="48">
        <f>IF(km4_splits_ranks[[#This Row],[64 okr]]="DNF","DNF",RANK(km4_splits_ranks[[#This Row],[64 okr]],km4_splits_ranks[64 okr],1))</f>
        <v>71</v>
      </c>
    </row>
    <row r="75" spans="2:53" x14ac:dyDescent="0.2">
      <c r="B75" s="4">
        <f>laps_times[[#This Row],[poř]]</f>
        <v>72</v>
      </c>
      <c r="C75" s="1">
        <f>laps_times[[#This Row],[s.č.]]</f>
        <v>85</v>
      </c>
      <c r="D75" s="1" t="str">
        <f>laps_times[[#This Row],[jméno]]</f>
        <v>Pechová Jaroslava</v>
      </c>
      <c r="E75" s="2">
        <f>laps_times[[#This Row],[roč]]</f>
        <v>1982</v>
      </c>
      <c r="F75" s="2" t="str">
        <f>laps_times[[#This Row],[kat]]</f>
        <v>Z2</v>
      </c>
      <c r="G75" s="2">
        <f>laps_times[[#This Row],[poř_kat]]</f>
        <v>4</v>
      </c>
      <c r="H75" s="1" t="str">
        <f>IF(ISBLANK(laps_times[[#This Row],[klub]]),"-",laps_times[[#This Row],[klub]])</f>
        <v>Mexico team</v>
      </c>
      <c r="I75" s="166">
        <f>laps_times[[#This Row],[celk. čas]]</f>
        <v>0.17098611111111109</v>
      </c>
      <c r="J75" s="28">
        <f>SUM(laps_times[[#This Row],[1]:[6]])</f>
        <v>1.4572916666666666E-2</v>
      </c>
      <c r="K75" s="29">
        <f>SUM(laps_times[[#This Row],[7]:[12]])</f>
        <v>1.4643518518518519E-2</v>
      </c>
      <c r="L75" s="29">
        <f>SUM(laps_times[[#This Row],[13]:[18]])</f>
        <v>1.4846064814814815E-2</v>
      </c>
      <c r="M75" s="29">
        <f>SUM(laps_times[[#This Row],[19]:[24]])</f>
        <v>1.516087962962963E-2</v>
      </c>
      <c r="N75" s="29">
        <f>SUM(laps_times[[#This Row],[25]:[30]])</f>
        <v>1.5135416666666669E-2</v>
      </c>
      <c r="O75" s="29">
        <f>SUM(laps_times[[#This Row],[31]:[36]])</f>
        <v>1.5687500000000004E-2</v>
      </c>
      <c r="P75" s="29">
        <f>SUM(laps_times[[#This Row],[37]:[42]])</f>
        <v>1.6409722222222221E-2</v>
      </c>
      <c r="Q75" s="29">
        <f>SUM(laps_times[[#This Row],[43]:[48]])</f>
        <v>1.6418981481481482E-2</v>
      </c>
      <c r="R75" s="29">
        <f>SUM(laps_times[[#This Row],[49]:[54]])</f>
        <v>1.7619212962962962E-2</v>
      </c>
      <c r="S75" s="29">
        <f>SUM(laps_times[[#This Row],[55]:[60]])</f>
        <v>1.7980324074074072E-2</v>
      </c>
      <c r="T75" s="30">
        <f>SUM(laps_times[[#This Row],[61]:[64]])</f>
        <v>1.2511574074074074E-2</v>
      </c>
      <c r="U75" s="44">
        <f>IF(km4_splits_ranks[[#This Row],[1 - 6]]="DNF","DNF",RANK(km4_splits_ranks[[#This Row],[1 - 6]],km4_splits_ranks[1 - 6],1))</f>
        <v>72</v>
      </c>
      <c r="V75" s="45">
        <f>IF(km4_splits_ranks[[#This Row],[7 - 12]]="DNF","DNF",RANK(km4_splits_ranks[[#This Row],[7 - 12]],km4_splits_ranks[7 - 12],1))</f>
        <v>81</v>
      </c>
      <c r="W75" s="45">
        <f>IF(km4_splits_ranks[[#This Row],[13 - 18]]="DNF","DNF",RANK(km4_splits_ranks[[#This Row],[13 - 18]],km4_splits_ranks[13 - 18],1))</f>
        <v>79</v>
      </c>
      <c r="X75" s="45">
        <f>IF(km4_splits_ranks[[#This Row],[19 - 24]]="DNF","DNF",RANK(km4_splits_ranks[[#This Row],[19 - 24]],km4_splits_ranks[19 - 24],1))</f>
        <v>81</v>
      </c>
      <c r="Y75" s="45">
        <f>IF(km4_splits_ranks[[#This Row],[25 - 30]]="DNF","DNF",RANK(km4_splits_ranks[[#This Row],[25 - 30]],km4_splits_ranks[25 - 30],1))</f>
        <v>74</v>
      </c>
      <c r="Z75" s="45">
        <f>IF(km4_splits_ranks[[#This Row],[31 - 36]]="DNF","DNF",RANK(km4_splits_ranks[[#This Row],[31 - 36]],km4_splits_ranks[31 - 36],1))</f>
        <v>74</v>
      </c>
      <c r="AA75" s="45">
        <f>IF(km4_splits_ranks[[#This Row],[37 - 42]]="DNF","DNF",RANK(km4_splits_ranks[[#This Row],[37 - 42]],km4_splits_ranks[37 - 42],1))</f>
        <v>74</v>
      </c>
      <c r="AB75" s="45">
        <f>IF(km4_splits_ranks[[#This Row],[43 - 48]]="DNF","DNF",RANK(km4_splits_ranks[[#This Row],[43 - 48]],km4_splits_ranks[43 - 48],1))</f>
        <v>60</v>
      </c>
      <c r="AC75" s="45">
        <f>IF(km4_splits_ranks[[#This Row],[49 - 54]]="DNF","DNF",RANK(km4_splits_ranks[[#This Row],[49 - 54]],km4_splits_ranks[49 - 54],1))</f>
        <v>68</v>
      </c>
      <c r="AD75" s="45">
        <f>IF(km4_splits_ranks[[#This Row],[55 - 60]]="DNF","DNF",RANK(km4_splits_ranks[[#This Row],[55 - 60]],km4_splits_ranks[55 - 60],1))</f>
        <v>71</v>
      </c>
      <c r="AE75" s="46">
        <f>IF(km4_splits_ranks[[#This Row],[61 - 64]]="DNF","DNF",RANK(km4_splits_ranks[[#This Row],[61 - 64]],km4_splits_ranks[61 - 64],1))</f>
        <v>85</v>
      </c>
      <c r="AF75" s="21">
        <f>km4_splits_ranks[[#This Row],[1 - 6]]</f>
        <v>1.4572916666666666E-2</v>
      </c>
      <c r="AG75" s="17">
        <f>IF(km4_splits_ranks[[#This Row],[7 - 12]]="DNF","DNF",km4_splits_ranks[[#This Row],[6 okr]]+km4_splits_ranks[[#This Row],[7 - 12]])</f>
        <v>2.9216435185185186E-2</v>
      </c>
      <c r="AH75" s="17">
        <f>IF(km4_splits_ranks[[#This Row],[13 - 18]]="DNF","DNF",km4_splits_ranks[[#This Row],[12 okr]]+km4_splits_ranks[[#This Row],[13 - 18]])</f>
        <v>4.4062500000000004E-2</v>
      </c>
      <c r="AI75" s="17">
        <f>IF(km4_splits_ranks[[#This Row],[19 - 24]]="DNF","DNF",km4_splits_ranks[[#This Row],[18 okr]]+km4_splits_ranks[[#This Row],[19 - 24]])</f>
        <v>5.9223379629629633E-2</v>
      </c>
      <c r="AJ75" s="17">
        <f>IF(km4_splits_ranks[[#This Row],[25 - 30]]="DNF","DNF",km4_splits_ranks[[#This Row],[24 okr]]+km4_splits_ranks[[#This Row],[25 - 30]])</f>
        <v>7.4358796296296298E-2</v>
      </c>
      <c r="AK75" s="17">
        <f>IF(km4_splits_ranks[[#This Row],[31 - 36]]="DNF","DNF",km4_splits_ranks[[#This Row],[30 okr]]+km4_splits_ranks[[#This Row],[31 - 36]])</f>
        <v>9.0046296296296305E-2</v>
      </c>
      <c r="AL75" s="17">
        <f>IF(km4_splits_ranks[[#This Row],[37 - 42]]="DNF","DNF",km4_splits_ranks[[#This Row],[36 okr]]+km4_splits_ranks[[#This Row],[37 - 42]])</f>
        <v>0.10645601851851852</v>
      </c>
      <c r="AM75" s="17">
        <f>IF(km4_splits_ranks[[#This Row],[43 - 48]]="DNF","DNF",km4_splits_ranks[[#This Row],[42 okr]]+km4_splits_ranks[[#This Row],[43 - 48]])</f>
        <v>0.122875</v>
      </c>
      <c r="AN75" s="17">
        <f>IF(km4_splits_ranks[[#This Row],[49 - 54]]="DNF","DNF",km4_splits_ranks[[#This Row],[48 okr]]+km4_splits_ranks[[#This Row],[49 - 54]])</f>
        <v>0.14049421296296297</v>
      </c>
      <c r="AO75" s="17">
        <f>IF(km4_splits_ranks[[#This Row],[55 - 60]]="DNF","DNF",km4_splits_ranks[[#This Row],[54 okr]]+km4_splits_ranks[[#This Row],[55 - 60]])</f>
        <v>0.15847453703703704</v>
      </c>
      <c r="AP75" s="22">
        <f>IF(km4_splits_ranks[[#This Row],[61 - 64]]="DNF","DNF",km4_splits_ranks[[#This Row],[60 okr]]+km4_splits_ranks[[#This Row],[61 - 64]])</f>
        <v>0.17098611111111112</v>
      </c>
      <c r="AQ75" s="47">
        <f>IF(km4_splits_ranks[[#This Row],[6 okr]]="DNF","DNF",RANK(km4_splits_ranks[[#This Row],[6 okr]],km4_splits_ranks[6 okr],1))</f>
        <v>72</v>
      </c>
      <c r="AR75" s="48">
        <f>IF(km4_splits_ranks[[#This Row],[12 okr]]="DNF","DNF",RANK(km4_splits_ranks[[#This Row],[12 okr]],km4_splits_ranks[12 okr],1))</f>
        <v>77</v>
      </c>
      <c r="AS75" s="48">
        <f>IF(km4_splits_ranks[[#This Row],[18 okr]]="DNF","DNF",RANK(km4_splits_ranks[[#This Row],[18 okr]],km4_splits_ranks[18 okr],1))</f>
        <v>76</v>
      </c>
      <c r="AT75" s="48">
        <f>IF(km4_splits_ranks[[#This Row],[24 okr]]="DNF","DNF",RANK(km4_splits_ranks[[#This Row],[24 okr]],km4_splits_ranks[24 okr],1))</f>
        <v>80</v>
      </c>
      <c r="AU75" s="48">
        <f>IF(km4_splits_ranks[[#This Row],[30 okr]]="DNF","DNF",RANK(km4_splits_ranks[[#This Row],[30 okr]],km4_splits_ranks[30 okr],1))</f>
        <v>77</v>
      </c>
      <c r="AV75" s="48">
        <f>IF(km4_splits_ranks[[#This Row],[36 okr]]="DNF","DNF",RANK(km4_splits_ranks[[#This Row],[36 okr]],km4_splits_ranks[36 okr],1))</f>
        <v>76</v>
      </c>
      <c r="AW75" s="48">
        <f>IF(km4_splits_ranks[[#This Row],[42 okr]]="DNF","DNF",RANK(km4_splits_ranks[[#This Row],[42 okr]],km4_splits_ranks[42 okr],1))</f>
        <v>72</v>
      </c>
      <c r="AX75" s="48">
        <f>IF(km4_splits_ranks[[#This Row],[48 okr]]="DNF","DNF",RANK(km4_splits_ranks[[#This Row],[48 okr]],km4_splits_ranks[48 okr],1))</f>
        <v>71</v>
      </c>
      <c r="AY75" s="48">
        <f>IF(km4_splits_ranks[[#This Row],[54 okr]]="DNF","DNF",RANK(km4_splits_ranks[[#This Row],[54 okr]],km4_splits_ranks[54 okr],1))</f>
        <v>70</v>
      </c>
      <c r="AZ75" s="48">
        <f>IF(km4_splits_ranks[[#This Row],[60 okr]]="DNF","DNF",RANK(km4_splits_ranks[[#This Row],[60 okr]],km4_splits_ranks[60 okr],1))</f>
        <v>71</v>
      </c>
      <c r="BA75" s="48">
        <f>IF(km4_splits_ranks[[#This Row],[64 okr]]="DNF","DNF",RANK(km4_splits_ranks[[#This Row],[64 okr]],km4_splits_ranks[64 okr],1))</f>
        <v>72</v>
      </c>
    </row>
    <row r="76" spans="2:53" x14ac:dyDescent="0.2">
      <c r="B76" s="4">
        <f>laps_times[[#This Row],[poř]]</f>
        <v>73</v>
      </c>
      <c r="C76" s="1">
        <f>laps_times[[#This Row],[s.č.]]</f>
        <v>63</v>
      </c>
      <c r="D76" s="1" t="str">
        <f>laps_times[[#This Row],[jméno]]</f>
        <v>Kyselý Petr</v>
      </c>
      <c r="E76" s="2">
        <f>laps_times[[#This Row],[roč]]</f>
        <v>1964</v>
      </c>
      <c r="F76" s="2" t="str">
        <f>laps_times[[#This Row],[kat]]</f>
        <v>M50</v>
      </c>
      <c r="G76" s="2">
        <f>laps_times[[#This Row],[poř_kat]]</f>
        <v>15</v>
      </c>
      <c r="H76" s="1" t="str">
        <f>IF(ISBLANK(laps_times[[#This Row],[klub]]),"-",laps_times[[#This Row],[klub]])</f>
        <v>TJ Zduchovice</v>
      </c>
      <c r="I76" s="166">
        <f>laps_times[[#This Row],[celk. čas]]</f>
        <v>0.17207870370370371</v>
      </c>
      <c r="J76" s="28">
        <f>SUM(laps_times[[#This Row],[1]:[6]])</f>
        <v>1.587152777777778E-2</v>
      </c>
      <c r="K76" s="29">
        <f>SUM(laps_times[[#This Row],[7]:[12]])</f>
        <v>1.517824074074074E-2</v>
      </c>
      <c r="L76" s="29">
        <f>SUM(laps_times[[#This Row],[13]:[18]])</f>
        <v>1.5113425925925926E-2</v>
      </c>
      <c r="M76" s="29">
        <f>SUM(laps_times[[#This Row],[19]:[24]])</f>
        <v>1.545486111111111E-2</v>
      </c>
      <c r="N76" s="29">
        <f>SUM(laps_times[[#This Row],[25]:[30]])</f>
        <v>1.5660879629629629E-2</v>
      </c>
      <c r="O76" s="29">
        <f>SUM(laps_times[[#This Row],[31]:[36]])</f>
        <v>1.6060185185185184E-2</v>
      </c>
      <c r="P76" s="29">
        <f>SUM(laps_times[[#This Row],[37]:[42]])</f>
        <v>1.6621527777777777E-2</v>
      </c>
      <c r="Q76" s="29">
        <f>SUM(laps_times[[#This Row],[43]:[48]])</f>
        <v>1.7229166666666663E-2</v>
      </c>
      <c r="R76" s="29">
        <f>SUM(laps_times[[#This Row],[49]:[54]])</f>
        <v>1.7615740740740737E-2</v>
      </c>
      <c r="S76" s="29">
        <f>SUM(laps_times[[#This Row],[55]:[60]])</f>
        <v>1.7013888888888891E-2</v>
      </c>
      <c r="T76" s="30">
        <f>SUM(laps_times[[#This Row],[61]:[64]])</f>
        <v>1.0259259259259258E-2</v>
      </c>
      <c r="U76" s="44">
        <f>IF(km4_splits_ranks[[#This Row],[1 - 6]]="DNF","DNF",RANK(km4_splits_ranks[[#This Row],[1 - 6]],km4_splits_ranks[1 - 6],1))</f>
        <v>92</v>
      </c>
      <c r="V76" s="45">
        <f>IF(km4_splits_ranks[[#This Row],[7 - 12]]="DNF","DNF",RANK(km4_splits_ranks[[#This Row],[7 - 12]],km4_splits_ranks[7 - 12],1))</f>
        <v>91</v>
      </c>
      <c r="W76" s="45">
        <f>IF(km4_splits_ranks[[#This Row],[13 - 18]]="DNF","DNF",RANK(km4_splits_ranks[[#This Row],[13 - 18]],km4_splits_ranks[13 - 18],1))</f>
        <v>83</v>
      </c>
      <c r="X76" s="45">
        <f>IF(km4_splits_ranks[[#This Row],[19 - 24]]="DNF","DNF",RANK(km4_splits_ranks[[#This Row],[19 - 24]],km4_splits_ranks[19 - 24],1))</f>
        <v>84</v>
      </c>
      <c r="Y76" s="45">
        <f>IF(km4_splits_ranks[[#This Row],[25 - 30]]="DNF","DNF",RANK(km4_splits_ranks[[#This Row],[25 - 30]],km4_splits_ranks[25 - 30],1))</f>
        <v>83</v>
      </c>
      <c r="Z76" s="45">
        <f>IF(km4_splits_ranks[[#This Row],[31 - 36]]="DNF","DNF",RANK(km4_splits_ranks[[#This Row],[31 - 36]],km4_splits_ranks[31 - 36],1))</f>
        <v>79</v>
      </c>
      <c r="AA76" s="45">
        <f>IF(km4_splits_ranks[[#This Row],[37 - 42]]="DNF","DNF",RANK(km4_splits_ranks[[#This Row],[37 - 42]],km4_splits_ranks[37 - 42],1))</f>
        <v>79</v>
      </c>
      <c r="AB76" s="45">
        <f>IF(km4_splits_ranks[[#This Row],[43 - 48]]="DNF","DNF",RANK(km4_splits_ranks[[#This Row],[43 - 48]],km4_splits_ranks[43 - 48],1))</f>
        <v>74</v>
      </c>
      <c r="AC76" s="45">
        <f>IF(km4_splits_ranks[[#This Row],[49 - 54]]="DNF","DNF",RANK(km4_splits_ranks[[#This Row],[49 - 54]],km4_splits_ranks[49 - 54],1))</f>
        <v>67</v>
      </c>
      <c r="AD76" s="45">
        <f>IF(km4_splits_ranks[[#This Row],[55 - 60]]="DNF","DNF",RANK(km4_splits_ranks[[#This Row],[55 - 60]],km4_splits_ranks[55 - 60],1))</f>
        <v>55</v>
      </c>
      <c r="AE76" s="46">
        <f>IF(km4_splits_ranks[[#This Row],[61 - 64]]="DNF","DNF",RANK(km4_splits_ranks[[#This Row],[61 - 64]],km4_splits_ranks[61 - 64],1))</f>
        <v>45</v>
      </c>
      <c r="AF76" s="21">
        <f>km4_splits_ranks[[#This Row],[1 - 6]]</f>
        <v>1.587152777777778E-2</v>
      </c>
      <c r="AG76" s="17">
        <f>IF(km4_splits_ranks[[#This Row],[7 - 12]]="DNF","DNF",km4_splits_ranks[[#This Row],[6 okr]]+km4_splits_ranks[[#This Row],[7 - 12]])</f>
        <v>3.1049768518518518E-2</v>
      </c>
      <c r="AH76" s="17">
        <f>IF(km4_splits_ranks[[#This Row],[13 - 18]]="DNF","DNF",km4_splits_ranks[[#This Row],[12 okr]]+km4_splits_ranks[[#This Row],[13 - 18]])</f>
        <v>4.6163194444444444E-2</v>
      </c>
      <c r="AI76" s="17">
        <f>IF(km4_splits_ranks[[#This Row],[19 - 24]]="DNF","DNF",km4_splits_ranks[[#This Row],[18 okr]]+km4_splits_ranks[[#This Row],[19 - 24]])</f>
        <v>6.1618055555555551E-2</v>
      </c>
      <c r="AJ76" s="17">
        <f>IF(km4_splits_ranks[[#This Row],[25 - 30]]="DNF","DNF",km4_splits_ranks[[#This Row],[24 okr]]+km4_splits_ranks[[#This Row],[25 - 30]])</f>
        <v>7.727893518518518E-2</v>
      </c>
      <c r="AK76" s="17">
        <f>IF(km4_splits_ranks[[#This Row],[31 - 36]]="DNF","DNF",km4_splits_ranks[[#This Row],[30 okr]]+km4_splits_ranks[[#This Row],[31 - 36]])</f>
        <v>9.3339120370370371E-2</v>
      </c>
      <c r="AL76" s="17">
        <f>IF(km4_splits_ranks[[#This Row],[37 - 42]]="DNF","DNF",km4_splits_ranks[[#This Row],[36 okr]]+km4_splits_ranks[[#This Row],[37 - 42]])</f>
        <v>0.10996064814814815</v>
      </c>
      <c r="AM76" s="17">
        <f>IF(km4_splits_ranks[[#This Row],[43 - 48]]="DNF","DNF",km4_splits_ranks[[#This Row],[42 okr]]+km4_splits_ranks[[#This Row],[43 - 48]])</f>
        <v>0.12718981481481481</v>
      </c>
      <c r="AN76" s="17">
        <f>IF(km4_splits_ranks[[#This Row],[49 - 54]]="DNF","DNF",km4_splits_ranks[[#This Row],[48 okr]]+km4_splits_ranks[[#This Row],[49 - 54]])</f>
        <v>0.14480555555555555</v>
      </c>
      <c r="AO76" s="17">
        <f>IF(km4_splits_ranks[[#This Row],[55 - 60]]="DNF","DNF",km4_splits_ranks[[#This Row],[54 okr]]+km4_splits_ranks[[#This Row],[55 - 60]])</f>
        <v>0.16181944444444443</v>
      </c>
      <c r="AP76" s="22">
        <f>IF(km4_splits_ranks[[#This Row],[61 - 64]]="DNF","DNF",km4_splits_ranks[[#This Row],[60 okr]]+km4_splits_ranks[[#This Row],[61 - 64]])</f>
        <v>0.17207870370370368</v>
      </c>
      <c r="AQ76" s="47">
        <f>IF(km4_splits_ranks[[#This Row],[6 okr]]="DNF","DNF",RANK(km4_splits_ranks[[#This Row],[6 okr]],km4_splits_ranks[6 okr],1))</f>
        <v>92</v>
      </c>
      <c r="AR76" s="48">
        <f>IF(km4_splits_ranks[[#This Row],[12 okr]]="DNF","DNF",RANK(km4_splits_ranks[[#This Row],[12 okr]],km4_splits_ranks[12 okr],1))</f>
        <v>91</v>
      </c>
      <c r="AS76" s="48">
        <f>IF(km4_splits_ranks[[#This Row],[18 okr]]="DNF","DNF",RANK(km4_splits_ranks[[#This Row],[18 okr]],km4_splits_ranks[18 okr],1))</f>
        <v>89</v>
      </c>
      <c r="AT76" s="48">
        <f>IF(km4_splits_ranks[[#This Row],[24 okr]]="DNF","DNF",RANK(km4_splits_ranks[[#This Row],[24 okr]],km4_splits_ranks[24 okr],1))</f>
        <v>90</v>
      </c>
      <c r="AU76" s="48">
        <f>IF(km4_splits_ranks[[#This Row],[30 okr]]="DNF","DNF",RANK(km4_splits_ranks[[#This Row],[30 okr]],km4_splits_ranks[30 okr],1))</f>
        <v>89</v>
      </c>
      <c r="AV76" s="48">
        <f>IF(km4_splits_ranks[[#This Row],[36 okr]]="DNF","DNF",RANK(km4_splits_ranks[[#This Row],[36 okr]],km4_splits_ranks[36 okr],1))</f>
        <v>85</v>
      </c>
      <c r="AW76" s="48">
        <f>IF(km4_splits_ranks[[#This Row],[42 okr]]="DNF","DNF",RANK(km4_splits_ranks[[#This Row],[42 okr]],km4_splits_ranks[42 okr],1))</f>
        <v>83</v>
      </c>
      <c r="AX76" s="48">
        <f>IF(km4_splits_ranks[[#This Row],[48 okr]]="DNF","DNF",RANK(km4_splits_ranks[[#This Row],[48 okr]],km4_splits_ranks[48 okr],1))</f>
        <v>79</v>
      </c>
      <c r="AY76" s="48">
        <f>IF(km4_splits_ranks[[#This Row],[54 okr]]="DNF","DNF",RANK(km4_splits_ranks[[#This Row],[54 okr]],km4_splits_ranks[54 okr],1))</f>
        <v>77</v>
      </c>
      <c r="AZ76" s="48">
        <f>IF(km4_splits_ranks[[#This Row],[60 okr]]="DNF","DNF",RANK(km4_splits_ranks[[#This Row],[60 okr]],km4_splits_ranks[60 okr],1))</f>
        <v>73</v>
      </c>
      <c r="BA76" s="48">
        <f>IF(km4_splits_ranks[[#This Row],[64 okr]]="DNF","DNF",RANK(km4_splits_ranks[[#This Row],[64 okr]],km4_splits_ranks[64 okr],1))</f>
        <v>73</v>
      </c>
    </row>
    <row r="77" spans="2:53" x14ac:dyDescent="0.2">
      <c r="B77" s="4">
        <f>laps_times[[#This Row],[poř]]</f>
        <v>74</v>
      </c>
      <c r="C77" s="1">
        <f>laps_times[[#This Row],[s.č.]]</f>
        <v>60</v>
      </c>
      <c r="D77" s="1" t="str">
        <f>laps_times[[#This Row],[jméno]]</f>
        <v>Krumer Miroslav</v>
      </c>
      <c r="E77" s="2">
        <f>laps_times[[#This Row],[roč]]</f>
        <v>1949</v>
      </c>
      <c r="F77" s="2" t="str">
        <f>laps_times[[#This Row],[kat]]</f>
        <v>M60</v>
      </c>
      <c r="G77" s="2">
        <f>laps_times[[#This Row],[poř_kat]]</f>
        <v>4</v>
      </c>
      <c r="H77" s="1" t="str">
        <f>IF(ISBLANK(laps_times[[#This Row],[klub]]),"-",laps_times[[#This Row],[klub]])</f>
        <v>MK Ostrov</v>
      </c>
      <c r="I77" s="166">
        <f>laps_times[[#This Row],[celk. čas]]</f>
        <v>0.17438773148148148</v>
      </c>
      <c r="J77" s="28">
        <f>SUM(laps_times[[#This Row],[1]:[6]])</f>
        <v>1.571875E-2</v>
      </c>
      <c r="K77" s="29">
        <f>SUM(laps_times[[#This Row],[7]:[12]])</f>
        <v>1.5100694444444444E-2</v>
      </c>
      <c r="L77" s="29">
        <f>SUM(laps_times[[#This Row],[13]:[18]])</f>
        <v>1.5357638888888888E-2</v>
      </c>
      <c r="M77" s="29">
        <f>SUM(laps_times[[#This Row],[19]:[24]])</f>
        <v>1.5510416666666667E-2</v>
      </c>
      <c r="N77" s="29">
        <f>SUM(laps_times[[#This Row],[25]:[30]])</f>
        <v>1.5582175925925926E-2</v>
      </c>
      <c r="O77" s="29">
        <f>SUM(laps_times[[#This Row],[31]:[36]])</f>
        <v>1.5901620370370372E-2</v>
      </c>
      <c r="P77" s="29">
        <f>SUM(laps_times[[#This Row],[37]:[42]])</f>
        <v>1.6009259259259258E-2</v>
      </c>
      <c r="Q77" s="29">
        <f>SUM(laps_times[[#This Row],[43]:[48]])</f>
        <v>1.6516203703703703E-2</v>
      </c>
      <c r="R77" s="29">
        <f>SUM(laps_times[[#This Row],[49]:[54]])</f>
        <v>1.7732638888888888E-2</v>
      </c>
      <c r="S77" s="29">
        <f>SUM(laps_times[[#This Row],[55]:[60]])</f>
        <v>1.8658564814814815E-2</v>
      </c>
      <c r="T77" s="30">
        <f>SUM(laps_times[[#This Row],[61]:[64]])</f>
        <v>1.2299768518518517E-2</v>
      </c>
      <c r="U77" s="44">
        <f>IF(km4_splits_ranks[[#This Row],[1 - 6]]="DNF","DNF",RANK(km4_splits_ranks[[#This Row],[1 - 6]],km4_splits_ranks[1 - 6],1))</f>
        <v>88</v>
      </c>
      <c r="V77" s="45">
        <f>IF(km4_splits_ranks[[#This Row],[7 - 12]]="DNF","DNF",RANK(km4_splits_ranks[[#This Row],[7 - 12]],km4_splits_ranks[7 - 12],1))</f>
        <v>89</v>
      </c>
      <c r="W77" s="45">
        <f>IF(km4_splits_ranks[[#This Row],[13 - 18]]="DNF","DNF",RANK(km4_splits_ranks[[#This Row],[13 - 18]],km4_splits_ranks[13 - 18],1))</f>
        <v>89</v>
      </c>
      <c r="X77" s="45">
        <f>IF(km4_splits_ranks[[#This Row],[19 - 24]]="DNF","DNF",RANK(km4_splits_ranks[[#This Row],[19 - 24]],km4_splits_ranks[19 - 24],1))</f>
        <v>85</v>
      </c>
      <c r="Y77" s="45">
        <f>IF(km4_splits_ranks[[#This Row],[25 - 30]]="DNF","DNF",RANK(km4_splits_ranks[[#This Row],[25 - 30]],km4_splits_ranks[25 - 30],1))</f>
        <v>81</v>
      </c>
      <c r="Z77" s="45">
        <f>IF(km4_splits_ranks[[#This Row],[31 - 36]]="DNF","DNF",RANK(km4_splits_ranks[[#This Row],[31 - 36]],km4_splits_ranks[31 - 36],1))</f>
        <v>77</v>
      </c>
      <c r="AA77" s="45">
        <f>IF(km4_splits_ranks[[#This Row],[37 - 42]]="DNF","DNF",RANK(km4_splits_ranks[[#This Row],[37 - 42]],km4_splits_ranks[37 - 42],1))</f>
        <v>65</v>
      </c>
      <c r="AB77" s="45">
        <f>IF(km4_splits_ranks[[#This Row],[43 - 48]]="DNF","DNF",RANK(km4_splits_ranks[[#This Row],[43 - 48]],km4_splits_ranks[43 - 48],1))</f>
        <v>64</v>
      </c>
      <c r="AC77" s="45">
        <f>IF(km4_splits_ranks[[#This Row],[49 - 54]]="DNF","DNF",RANK(km4_splits_ranks[[#This Row],[49 - 54]],km4_splits_ranks[49 - 54],1))</f>
        <v>72</v>
      </c>
      <c r="AD77" s="45">
        <f>IF(km4_splits_ranks[[#This Row],[55 - 60]]="DNF","DNF",RANK(km4_splits_ranks[[#This Row],[55 - 60]],km4_splits_ranks[55 - 60],1))</f>
        <v>77</v>
      </c>
      <c r="AE77" s="46">
        <f>IF(km4_splits_ranks[[#This Row],[61 - 64]]="DNF","DNF",RANK(km4_splits_ranks[[#This Row],[61 - 64]],km4_splits_ranks[61 - 64],1))</f>
        <v>83</v>
      </c>
      <c r="AF77" s="21">
        <f>km4_splits_ranks[[#This Row],[1 - 6]]</f>
        <v>1.571875E-2</v>
      </c>
      <c r="AG77" s="17">
        <f>IF(km4_splits_ranks[[#This Row],[7 - 12]]="DNF","DNF",km4_splits_ranks[[#This Row],[6 okr]]+km4_splits_ranks[[#This Row],[7 - 12]])</f>
        <v>3.0819444444444444E-2</v>
      </c>
      <c r="AH77" s="17">
        <f>IF(km4_splits_ranks[[#This Row],[13 - 18]]="DNF","DNF",km4_splits_ranks[[#This Row],[12 okr]]+km4_splits_ranks[[#This Row],[13 - 18]])</f>
        <v>4.6177083333333334E-2</v>
      </c>
      <c r="AI77" s="17">
        <f>IF(km4_splits_ranks[[#This Row],[19 - 24]]="DNF","DNF",km4_splits_ranks[[#This Row],[18 okr]]+km4_splits_ranks[[#This Row],[19 - 24]])</f>
        <v>6.1687499999999999E-2</v>
      </c>
      <c r="AJ77" s="17">
        <f>IF(km4_splits_ranks[[#This Row],[25 - 30]]="DNF","DNF",km4_splits_ranks[[#This Row],[24 okr]]+km4_splits_ranks[[#This Row],[25 - 30]])</f>
        <v>7.7269675925925929E-2</v>
      </c>
      <c r="AK77" s="17">
        <f>IF(km4_splits_ranks[[#This Row],[31 - 36]]="DNF","DNF",km4_splits_ranks[[#This Row],[30 okr]]+km4_splits_ranks[[#This Row],[31 - 36]])</f>
        <v>9.3171296296296308E-2</v>
      </c>
      <c r="AL77" s="17">
        <f>IF(km4_splits_ranks[[#This Row],[37 - 42]]="DNF","DNF",km4_splits_ranks[[#This Row],[36 okr]]+km4_splits_ranks[[#This Row],[37 - 42]])</f>
        <v>0.10918055555555556</v>
      </c>
      <c r="AM77" s="17">
        <f>IF(km4_splits_ranks[[#This Row],[43 - 48]]="DNF","DNF",km4_splits_ranks[[#This Row],[42 okr]]+km4_splits_ranks[[#This Row],[43 - 48]])</f>
        <v>0.12569675925925927</v>
      </c>
      <c r="AN77" s="17">
        <f>IF(km4_splits_ranks[[#This Row],[49 - 54]]="DNF","DNF",km4_splits_ranks[[#This Row],[48 okr]]+km4_splits_ranks[[#This Row],[49 - 54]])</f>
        <v>0.14342939814814815</v>
      </c>
      <c r="AO77" s="17">
        <f>IF(km4_splits_ranks[[#This Row],[55 - 60]]="DNF","DNF",km4_splits_ranks[[#This Row],[54 okr]]+km4_splits_ranks[[#This Row],[55 - 60]])</f>
        <v>0.16208796296296296</v>
      </c>
      <c r="AP77" s="22">
        <f>IF(km4_splits_ranks[[#This Row],[61 - 64]]="DNF","DNF",km4_splits_ranks[[#This Row],[60 okr]]+km4_splits_ranks[[#This Row],[61 - 64]])</f>
        <v>0.17438773148148148</v>
      </c>
      <c r="AQ77" s="47">
        <f>IF(km4_splits_ranks[[#This Row],[6 okr]]="DNF","DNF",RANK(km4_splits_ranks[[#This Row],[6 okr]],km4_splits_ranks[6 okr],1))</f>
        <v>88</v>
      </c>
      <c r="AR77" s="48">
        <f>IF(km4_splits_ranks[[#This Row],[12 okr]]="DNF","DNF",RANK(km4_splits_ranks[[#This Row],[12 okr]],km4_splits_ranks[12 okr],1))</f>
        <v>89</v>
      </c>
      <c r="AS77" s="48">
        <f>IF(km4_splits_ranks[[#This Row],[18 okr]]="DNF","DNF",RANK(km4_splits_ranks[[#This Row],[18 okr]],km4_splits_ranks[18 okr],1))</f>
        <v>90</v>
      </c>
      <c r="AT77" s="48">
        <f>IF(km4_splits_ranks[[#This Row],[24 okr]]="DNF","DNF",RANK(km4_splits_ranks[[#This Row],[24 okr]],km4_splits_ranks[24 okr],1))</f>
        <v>91</v>
      </c>
      <c r="AU77" s="48">
        <f>IF(km4_splits_ranks[[#This Row],[30 okr]]="DNF","DNF",RANK(km4_splits_ranks[[#This Row],[30 okr]],km4_splits_ranks[30 okr],1))</f>
        <v>88</v>
      </c>
      <c r="AV77" s="48">
        <f>IF(km4_splits_ranks[[#This Row],[36 okr]]="DNF","DNF",RANK(km4_splits_ranks[[#This Row],[36 okr]],km4_splits_ranks[36 okr],1))</f>
        <v>83</v>
      </c>
      <c r="AW77" s="48">
        <f>IF(km4_splits_ranks[[#This Row],[42 okr]]="DNF","DNF",RANK(km4_splits_ranks[[#This Row],[42 okr]],km4_splits_ranks[42 okr],1))</f>
        <v>82</v>
      </c>
      <c r="AX77" s="48">
        <f>IF(km4_splits_ranks[[#This Row],[48 okr]]="DNF","DNF",RANK(km4_splits_ranks[[#This Row],[48 okr]],km4_splits_ranks[48 okr],1))</f>
        <v>77</v>
      </c>
      <c r="AY77" s="48">
        <f>IF(km4_splits_ranks[[#This Row],[54 okr]]="DNF","DNF",RANK(km4_splits_ranks[[#This Row],[54 okr]],km4_splits_ranks[54 okr],1))</f>
        <v>74</v>
      </c>
      <c r="AZ77" s="48">
        <f>IF(km4_splits_ranks[[#This Row],[60 okr]]="DNF","DNF",RANK(km4_splits_ranks[[#This Row],[60 okr]],km4_splits_ranks[60 okr],1))</f>
        <v>74</v>
      </c>
      <c r="BA77" s="48">
        <f>IF(km4_splits_ranks[[#This Row],[64 okr]]="DNF","DNF",RANK(km4_splits_ranks[[#This Row],[64 okr]],km4_splits_ranks[64 okr],1))</f>
        <v>74</v>
      </c>
    </row>
    <row r="78" spans="2:53" x14ac:dyDescent="0.2">
      <c r="B78" s="4">
        <f>laps_times[[#This Row],[poř]]</f>
        <v>75</v>
      </c>
      <c r="C78" s="1">
        <f>laps_times[[#This Row],[s.č.]]</f>
        <v>42</v>
      </c>
      <c r="D78" s="1" t="str">
        <f>laps_times[[#This Row],[jméno]]</f>
        <v>Hrček Petr</v>
      </c>
      <c r="E78" s="2">
        <f>laps_times[[#This Row],[roč]]</f>
        <v>1961</v>
      </c>
      <c r="F78" s="2" t="str">
        <f>laps_times[[#This Row],[kat]]</f>
        <v>M50</v>
      </c>
      <c r="G78" s="2">
        <f>laps_times[[#This Row],[poř_kat]]</f>
        <v>16</v>
      </c>
      <c r="H78" s="1" t="str">
        <f>IF(ISBLANK(laps_times[[#This Row],[klub]]),"-",laps_times[[#This Row],[klub]])</f>
        <v>-</v>
      </c>
      <c r="I78" s="166">
        <f>laps_times[[#This Row],[celk. čas]]</f>
        <v>0.17527430555555557</v>
      </c>
      <c r="J78" s="28">
        <f>SUM(laps_times[[#This Row],[1]:[6]])</f>
        <v>1.5167824074074073E-2</v>
      </c>
      <c r="K78" s="29">
        <f>SUM(laps_times[[#This Row],[7]:[12]])</f>
        <v>1.4895833333333332E-2</v>
      </c>
      <c r="L78" s="29">
        <f>SUM(laps_times[[#This Row],[13]:[18]])</f>
        <v>1.5216435185185184E-2</v>
      </c>
      <c r="M78" s="29">
        <f>SUM(laps_times[[#This Row],[19]:[24]])</f>
        <v>1.5648148148148147E-2</v>
      </c>
      <c r="N78" s="29">
        <f>SUM(laps_times[[#This Row],[25]:[30]])</f>
        <v>1.6084490740740739E-2</v>
      </c>
      <c r="O78" s="29">
        <f>SUM(laps_times[[#This Row],[31]:[36]])</f>
        <v>1.6259259259259261E-2</v>
      </c>
      <c r="P78" s="29">
        <f>SUM(laps_times[[#This Row],[37]:[42]])</f>
        <v>1.6837962962962961E-2</v>
      </c>
      <c r="Q78" s="29">
        <f>SUM(laps_times[[#This Row],[43]:[48]])</f>
        <v>1.7339120370370369E-2</v>
      </c>
      <c r="R78" s="29">
        <f>SUM(laps_times[[#This Row],[49]:[54]])</f>
        <v>1.7677083333333336E-2</v>
      </c>
      <c r="S78" s="29">
        <f>SUM(laps_times[[#This Row],[55]:[60]])</f>
        <v>1.8060185185185186E-2</v>
      </c>
      <c r="T78" s="30">
        <f>SUM(laps_times[[#This Row],[61]:[64]])</f>
        <v>1.2087962962962964E-2</v>
      </c>
      <c r="U78" s="44">
        <f>IF(km4_splits_ranks[[#This Row],[1 - 6]]="DNF","DNF",RANK(km4_splits_ranks[[#This Row],[1 - 6]],km4_splits_ranks[1 - 6],1))</f>
        <v>83</v>
      </c>
      <c r="V78" s="45">
        <f>IF(km4_splits_ranks[[#This Row],[7 - 12]]="DNF","DNF",RANK(km4_splits_ranks[[#This Row],[7 - 12]],km4_splits_ranks[7 - 12],1))</f>
        <v>87</v>
      </c>
      <c r="W78" s="45">
        <f>IF(km4_splits_ranks[[#This Row],[13 - 18]]="DNF","DNF",RANK(km4_splits_ranks[[#This Row],[13 - 18]],km4_splits_ranks[13 - 18],1))</f>
        <v>86</v>
      </c>
      <c r="X78" s="45">
        <f>IF(km4_splits_ranks[[#This Row],[19 - 24]]="DNF","DNF",RANK(km4_splits_ranks[[#This Row],[19 - 24]],km4_splits_ranks[19 - 24],1))</f>
        <v>87</v>
      </c>
      <c r="Y78" s="45">
        <f>IF(km4_splits_ranks[[#This Row],[25 - 30]]="DNF","DNF",RANK(km4_splits_ranks[[#This Row],[25 - 30]],km4_splits_ranks[25 - 30],1))</f>
        <v>87</v>
      </c>
      <c r="Z78" s="45">
        <f>IF(km4_splits_ranks[[#This Row],[31 - 36]]="DNF","DNF",RANK(km4_splits_ranks[[#This Row],[31 - 36]],km4_splits_ranks[31 - 36],1))</f>
        <v>82</v>
      </c>
      <c r="AA78" s="45">
        <f>IF(km4_splits_ranks[[#This Row],[37 - 42]]="DNF","DNF",RANK(km4_splits_ranks[[#This Row],[37 - 42]],km4_splits_ranks[37 - 42],1))</f>
        <v>81</v>
      </c>
      <c r="AB78" s="45">
        <f>IF(km4_splits_ranks[[#This Row],[43 - 48]]="DNF","DNF",RANK(km4_splits_ranks[[#This Row],[43 - 48]],km4_splits_ranks[43 - 48],1))</f>
        <v>75</v>
      </c>
      <c r="AC78" s="45">
        <f>IF(km4_splits_ranks[[#This Row],[49 - 54]]="DNF","DNF",RANK(km4_splits_ranks[[#This Row],[49 - 54]],km4_splits_ranks[49 - 54],1))</f>
        <v>69</v>
      </c>
      <c r="AD78" s="45">
        <f>IF(km4_splits_ranks[[#This Row],[55 - 60]]="DNF","DNF",RANK(km4_splits_ranks[[#This Row],[55 - 60]],km4_splits_ranks[55 - 60],1))</f>
        <v>73</v>
      </c>
      <c r="AE78" s="46">
        <f>IF(km4_splits_ranks[[#This Row],[61 - 64]]="DNF","DNF",RANK(km4_splits_ranks[[#This Row],[61 - 64]],km4_splits_ranks[61 - 64],1))</f>
        <v>81</v>
      </c>
      <c r="AF78" s="21">
        <f>km4_splits_ranks[[#This Row],[1 - 6]]</f>
        <v>1.5167824074074073E-2</v>
      </c>
      <c r="AG78" s="17">
        <f>IF(km4_splits_ranks[[#This Row],[7 - 12]]="DNF","DNF",km4_splits_ranks[[#This Row],[6 okr]]+km4_splits_ranks[[#This Row],[7 - 12]])</f>
        <v>3.0063657407407407E-2</v>
      </c>
      <c r="AH78" s="17">
        <f>IF(km4_splits_ranks[[#This Row],[13 - 18]]="DNF","DNF",km4_splits_ranks[[#This Row],[12 okr]]+km4_splits_ranks[[#This Row],[13 - 18]])</f>
        <v>4.5280092592592594E-2</v>
      </c>
      <c r="AI78" s="17">
        <f>IF(km4_splits_ranks[[#This Row],[19 - 24]]="DNF","DNF",km4_splits_ranks[[#This Row],[18 okr]]+km4_splits_ranks[[#This Row],[19 - 24]])</f>
        <v>6.0928240740740741E-2</v>
      </c>
      <c r="AJ78" s="17">
        <f>IF(km4_splits_ranks[[#This Row],[25 - 30]]="DNF","DNF",km4_splits_ranks[[#This Row],[24 okr]]+km4_splits_ranks[[#This Row],[25 - 30]])</f>
        <v>7.7012731481481481E-2</v>
      </c>
      <c r="AK78" s="17">
        <f>IF(km4_splits_ranks[[#This Row],[31 - 36]]="DNF","DNF",km4_splits_ranks[[#This Row],[30 okr]]+km4_splits_ranks[[#This Row],[31 - 36]])</f>
        <v>9.3271990740740746E-2</v>
      </c>
      <c r="AL78" s="17">
        <f>IF(km4_splits_ranks[[#This Row],[37 - 42]]="DNF","DNF",km4_splits_ranks[[#This Row],[36 okr]]+km4_splits_ranks[[#This Row],[37 - 42]])</f>
        <v>0.1101099537037037</v>
      </c>
      <c r="AM78" s="17">
        <f>IF(km4_splits_ranks[[#This Row],[43 - 48]]="DNF","DNF",km4_splits_ranks[[#This Row],[42 okr]]+km4_splits_ranks[[#This Row],[43 - 48]])</f>
        <v>0.12744907407407408</v>
      </c>
      <c r="AN78" s="17">
        <f>IF(km4_splits_ranks[[#This Row],[49 - 54]]="DNF","DNF",km4_splits_ranks[[#This Row],[48 okr]]+km4_splits_ranks[[#This Row],[49 - 54]])</f>
        <v>0.14512615740740742</v>
      </c>
      <c r="AO78" s="17">
        <f>IF(km4_splits_ranks[[#This Row],[55 - 60]]="DNF","DNF",km4_splits_ranks[[#This Row],[54 okr]]+km4_splits_ranks[[#This Row],[55 - 60]])</f>
        <v>0.1631863425925926</v>
      </c>
      <c r="AP78" s="22">
        <f>IF(km4_splits_ranks[[#This Row],[61 - 64]]="DNF","DNF",km4_splits_ranks[[#This Row],[60 okr]]+km4_splits_ranks[[#This Row],[61 - 64]])</f>
        <v>0.17527430555555557</v>
      </c>
      <c r="AQ78" s="47">
        <f>IF(km4_splits_ranks[[#This Row],[6 okr]]="DNF","DNF",RANK(km4_splits_ranks[[#This Row],[6 okr]],km4_splits_ranks[6 okr],1))</f>
        <v>83</v>
      </c>
      <c r="AR78" s="48">
        <f>IF(km4_splits_ranks[[#This Row],[12 okr]]="DNF","DNF",RANK(km4_splits_ranks[[#This Row],[12 okr]],km4_splits_ranks[12 okr],1))</f>
        <v>85</v>
      </c>
      <c r="AS78" s="48">
        <f>IF(km4_splits_ranks[[#This Row],[18 okr]]="DNF","DNF",RANK(km4_splits_ranks[[#This Row],[18 okr]],km4_splits_ranks[18 okr],1))</f>
        <v>84</v>
      </c>
      <c r="AT78" s="48">
        <f>IF(km4_splits_ranks[[#This Row],[24 okr]]="DNF","DNF",RANK(km4_splits_ranks[[#This Row],[24 okr]],km4_splits_ranks[24 okr],1))</f>
        <v>85</v>
      </c>
      <c r="AU78" s="48">
        <f>IF(km4_splits_ranks[[#This Row],[30 okr]]="DNF","DNF",RANK(km4_splits_ranks[[#This Row],[30 okr]],km4_splits_ranks[30 okr],1))</f>
        <v>84</v>
      </c>
      <c r="AV78" s="48">
        <f>IF(km4_splits_ranks[[#This Row],[36 okr]]="DNF","DNF",RANK(km4_splits_ranks[[#This Row],[36 okr]],km4_splits_ranks[36 okr],1))</f>
        <v>84</v>
      </c>
      <c r="AW78" s="48">
        <f>IF(km4_splits_ranks[[#This Row],[42 okr]]="DNF","DNF",RANK(km4_splits_ranks[[#This Row],[42 okr]],km4_splits_ranks[42 okr],1))</f>
        <v>84</v>
      </c>
      <c r="AX78" s="48">
        <f>IF(km4_splits_ranks[[#This Row],[48 okr]]="DNF","DNF",RANK(km4_splits_ranks[[#This Row],[48 okr]],km4_splits_ranks[48 okr],1))</f>
        <v>80</v>
      </c>
      <c r="AY78" s="48">
        <f>IF(km4_splits_ranks[[#This Row],[54 okr]]="DNF","DNF",RANK(km4_splits_ranks[[#This Row],[54 okr]],km4_splits_ranks[54 okr],1))</f>
        <v>78</v>
      </c>
      <c r="AZ78" s="48">
        <f>IF(km4_splits_ranks[[#This Row],[60 okr]]="DNF","DNF",RANK(km4_splits_ranks[[#This Row],[60 okr]],km4_splits_ranks[60 okr],1))</f>
        <v>76</v>
      </c>
      <c r="BA78" s="48">
        <f>IF(km4_splits_ranks[[#This Row],[64 okr]]="DNF","DNF",RANK(km4_splits_ranks[[#This Row],[64 okr]],km4_splits_ranks[64 okr],1))</f>
        <v>75</v>
      </c>
    </row>
    <row r="79" spans="2:53" x14ac:dyDescent="0.2">
      <c r="B79" s="4">
        <f>laps_times[[#This Row],[poř]]</f>
        <v>76</v>
      </c>
      <c r="C79" s="1">
        <f>laps_times[[#This Row],[s.č.]]</f>
        <v>133</v>
      </c>
      <c r="D79" s="1" t="str">
        <f>laps_times[[#This Row],[jméno]]</f>
        <v>Ulma Tomáš</v>
      </c>
      <c r="E79" s="2">
        <f>laps_times[[#This Row],[roč]]</f>
        <v>1964</v>
      </c>
      <c r="F79" s="2" t="str">
        <f>laps_times[[#This Row],[kat]]</f>
        <v>M50</v>
      </c>
      <c r="G79" s="2">
        <f>laps_times[[#This Row],[poř_kat]]</f>
        <v>17</v>
      </c>
      <c r="H79" s="1" t="str">
        <f>IF(ISBLANK(laps_times[[#This Row],[klub]]),"-",laps_times[[#This Row],[klub]])</f>
        <v>-</v>
      </c>
      <c r="I79" s="166">
        <f>laps_times[[#This Row],[celk. čas]]</f>
        <v>0.17565624999999999</v>
      </c>
      <c r="J79" s="28">
        <f>SUM(laps_times[[#This Row],[1]:[6]])</f>
        <v>1.5943287037037037E-2</v>
      </c>
      <c r="K79" s="29">
        <f>SUM(laps_times[[#This Row],[7]:[12]])</f>
        <v>1.578125E-2</v>
      </c>
      <c r="L79" s="29">
        <f>SUM(laps_times[[#This Row],[13]:[18]])</f>
        <v>1.6089120370370372E-2</v>
      </c>
      <c r="M79" s="29">
        <f>SUM(laps_times[[#This Row],[19]:[24]])</f>
        <v>1.6380787037037037E-2</v>
      </c>
      <c r="N79" s="29">
        <f>SUM(laps_times[[#This Row],[25]:[30]])</f>
        <v>1.6537037037037038E-2</v>
      </c>
      <c r="O79" s="29">
        <f>SUM(laps_times[[#This Row],[31]:[36]])</f>
        <v>1.6394675925925927E-2</v>
      </c>
      <c r="P79" s="29">
        <f>SUM(laps_times[[#This Row],[37]:[42]])</f>
        <v>1.6690972222222222E-2</v>
      </c>
      <c r="Q79" s="29">
        <f>SUM(laps_times[[#This Row],[43]:[48]])</f>
        <v>1.6697916666666666E-2</v>
      </c>
      <c r="R79" s="29">
        <f>SUM(laps_times[[#This Row],[49]:[54]])</f>
        <v>1.7685185185185186E-2</v>
      </c>
      <c r="S79" s="29">
        <f>SUM(laps_times[[#This Row],[55]:[60]])</f>
        <v>1.6734953703703703E-2</v>
      </c>
      <c r="T79" s="30">
        <f>SUM(laps_times[[#This Row],[61]:[64]])</f>
        <v>1.0721064814814815E-2</v>
      </c>
      <c r="U79" s="44">
        <f>IF(km4_splits_ranks[[#This Row],[1 - 6]]="DNF","DNF",RANK(km4_splits_ranks[[#This Row],[1 - 6]],km4_splits_ranks[1 - 6],1))</f>
        <v>93</v>
      </c>
      <c r="V79" s="45">
        <f>IF(km4_splits_ranks[[#This Row],[7 - 12]]="DNF","DNF",RANK(km4_splits_ranks[[#This Row],[7 - 12]],km4_splits_ranks[7 - 12],1))</f>
        <v>96</v>
      </c>
      <c r="W79" s="45">
        <f>IF(km4_splits_ranks[[#This Row],[13 - 18]]="DNF","DNF",RANK(km4_splits_ranks[[#This Row],[13 - 18]],km4_splits_ranks[13 - 18],1))</f>
        <v>96</v>
      </c>
      <c r="X79" s="45">
        <f>IF(km4_splits_ranks[[#This Row],[19 - 24]]="DNF","DNF",RANK(km4_splits_ranks[[#This Row],[19 - 24]],km4_splits_ranks[19 - 24],1))</f>
        <v>96</v>
      </c>
      <c r="Y79" s="45">
        <f>IF(km4_splits_ranks[[#This Row],[25 - 30]]="DNF","DNF",RANK(km4_splits_ranks[[#This Row],[25 - 30]],km4_splits_ranks[25 - 30],1))</f>
        <v>93</v>
      </c>
      <c r="Z79" s="45">
        <f>IF(km4_splits_ranks[[#This Row],[31 - 36]]="DNF","DNF",RANK(km4_splits_ranks[[#This Row],[31 - 36]],km4_splits_ranks[31 - 36],1))</f>
        <v>84</v>
      </c>
      <c r="AA79" s="45">
        <f>IF(km4_splits_ranks[[#This Row],[37 - 42]]="DNF","DNF",RANK(km4_splits_ranks[[#This Row],[37 - 42]],km4_splits_ranks[37 - 42],1))</f>
        <v>80</v>
      </c>
      <c r="AB79" s="45">
        <f>IF(km4_splits_ranks[[#This Row],[43 - 48]]="DNF","DNF",RANK(km4_splits_ranks[[#This Row],[43 - 48]],km4_splits_ranks[43 - 48],1))</f>
        <v>66</v>
      </c>
      <c r="AC79" s="45">
        <f>IF(km4_splits_ranks[[#This Row],[49 - 54]]="DNF","DNF",RANK(km4_splits_ranks[[#This Row],[49 - 54]],km4_splits_ranks[49 - 54],1))</f>
        <v>70</v>
      </c>
      <c r="AD79" s="45">
        <f>IF(km4_splits_ranks[[#This Row],[55 - 60]]="DNF","DNF",RANK(km4_splits_ranks[[#This Row],[55 - 60]],km4_splits_ranks[55 - 60],1))</f>
        <v>54</v>
      </c>
      <c r="AE79" s="46">
        <f>IF(km4_splits_ranks[[#This Row],[61 - 64]]="DNF","DNF",RANK(km4_splits_ranks[[#This Row],[61 - 64]],km4_splits_ranks[61 - 64],1))</f>
        <v>53</v>
      </c>
      <c r="AF79" s="21">
        <f>km4_splits_ranks[[#This Row],[1 - 6]]</f>
        <v>1.5943287037037037E-2</v>
      </c>
      <c r="AG79" s="17">
        <f>IF(km4_splits_ranks[[#This Row],[7 - 12]]="DNF","DNF",km4_splits_ranks[[#This Row],[6 okr]]+km4_splits_ranks[[#This Row],[7 - 12]])</f>
        <v>3.1724537037037037E-2</v>
      </c>
      <c r="AH79" s="17">
        <f>IF(km4_splits_ranks[[#This Row],[13 - 18]]="DNF","DNF",km4_splits_ranks[[#This Row],[12 okr]]+km4_splits_ranks[[#This Row],[13 - 18]])</f>
        <v>4.7813657407407409E-2</v>
      </c>
      <c r="AI79" s="17">
        <f>IF(km4_splits_ranks[[#This Row],[19 - 24]]="DNF","DNF",km4_splits_ranks[[#This Row],[18 okr]]+km4_splits_ranks[[#This Row],[19 - 24]])</f>
        <v>6.4194444444444443E-2</v>
      </c>
      <c r="AJ79" s="17">
        <f>IF(km4_splits_ranks[[#This Row],[25 - 30]]="DNF","DNF",km4_splits_ranks[[#This Row],[24 okr]]+km4_splits_ranks[[#This Row],[25 - 30]])</f>
        <v>8.0731481481481487E-2</v>
      </c>
      <c r="AK79" s="17">
        <f>IF(km4_splits_ranks[[#This Row],[31 - 36]]="DNF","DNF",km4_splits_ranks[[#This Row],[30 okr]]+km4_splits_ranks[[#This Row],[31 - 36]])</f>
        <v>9.7126157407407418E-2</v>
      </c>
      <c r="AL79" s="17">
        <f>IF(km4_splits_ranks[[#This Row],[37 - 42]]="DNF","DNF",km4_splits_ranks[[#This Row],[36 okr]]+km4_splits_ranks[[#This Row],[37 - 42]])</f>
        <v>0.11381712962962964</v>
      </c>
      <c r="AM79" s="17">
        <f>IF(km4_splits_ranks[[#This Row],[43 - 48]]="DNF","DNF",km4_splits_ranks[[#This Row],[42 okr]]+km4_splits_ranks[[#This Row],[43 - 48]])</f>
        <v>0.13051504629629632</v>
      </c>
      <c r="AN79" s="17">
        <f>IF(km4_splits_ranks[[#This Row],[49 - 54]]="DNF","DNF",km4_splits_ranks[[#This Row],[48 okr]]+km4_splits_ranks[[#This Row],[49 - 54]])</f>
        <v>0.14820023148148151</v>
      </c>
      <c r="AO79" s="17">
        <f>IF(km4_splits_ranks[[#This Row],[55 - 60]]="DNF","DNF",km4_splits_ranks[[#This Row],[54 okr]]+km4_splits_ranks[[#This Row],[55 - 60]])</f>
        <v>0.16493518518518521</v>
      </c>
      <c r="AP79" s="22">
        <f>IF(km4_splits_ranks[[#This Row],[61 - 64]]="DNF","DNF",km4_splits_ranks[[#This Row],[60 okr]]+km4_splits_ranks[[#This Row],[61 - 64]])</f>
        <v>0.17565625000000001</v>
      </c>
      <c r="AQ79" s="47">
        <f>IF(km4_splits_ranks[[#This Row],[6 okr]]="DNF","DNF",RANK(km4_splits_ranks[[#This Row],[6 okr]],km4_splits_ranks[6 okr],1))</f>
        <v>93</v>
      </c>
      <c r="AR79" s="48">
        <f>IF(km4_splits_ranks[[#This Row],[12 okr]]="DNF","DNF",RANK(km4_splits_ranks[[#This Row],[12 okr]],km4_splits_ranks[12 okr],1))</f>
        <v>94</v>
      </c>
      <c r="AS79" s="48">
        <f>IF(km4_splits_ranks[[#This Row],[18 okr]]="DNF","DNF",RANK(km4_splits_ranks[[#This Row],[18 okr]],km4_splits_ranks[18 okr],1))</f>
        <v>96</v>
      </c>
      <c r="AT79" s="48">
        <f>IF(km4_splits_ranks[[#This Row],[24 okr]]="DNF","DNF",RANK(km4_splits_ranks[[#This Row],[24 okr]],km4_splits_ranks[24 okr],1))</f>
        <v>96</v>
      </c>
      <c r="AU79" s="48">
        <f>IF(km4_splits_ranks[[#This Row],[30 okr]]="DNF","DNF",RANK(km4_splits_ranks[[#This Row],[30 okr]],km4_splits_ranks[30 okr],1))</f>
        <v>95</v>
      </c>
      <c r="AV79" s="48">
        <f>IF(km4_splits_ranks[[#This Row],[36 okr]]="DNF","DNF",RANK(km4_splits_ranks[[#This Row],[36 okr]],km4_splits_ranks[36 okr],1))</f>
        <v>93</v>
      </c>
      <c r="AW79" s="48">
        <f>IF(km4_splits_ranks[[#This Row],[42 okr]]="DNF","DNF",RANK(km4_splits_ranks[[#This Row],[42 okr]],km4_splits_ranks[42 okr],1))</f>
        <v>91</v>
      </c>
      <c r="AX79" s="48">
        <f>IF(km4_splits_ranks[[#This Row],[48 okr]]="DNF","DNF",RANK(km4_splits_ranks[[#This Row],[48 okr]],km4_splits_ranks[48 okr],1))</f>
        <v>88</v>
      </c>
      <c r="AY79" s="48">
        <f>IF(km4_splits_ranks[[#This Row],[54 okr]]="DNF","DNF",RANK(km4_splits_ranks[[#This Row],[54 okr]],km4_splits_ranks[54 okr],1))</f>
        <v>83</v>
      </c>
      <c r="AZ79" s="48">
        <f>IF(km4_splits_ranks[[#This Row],[60 okr]]="DNF","DNF",RANK(km4_splits_ranks[[#This Row],[60 okr]],km4_splits_ranks[60 okr],1))</f>
        <v>78</v>
      </c>
      <c r="BA79" s="48">
        <f>IF(km4_splits_ranks[[#This Row],[64 okr]]="DNF","DNF",RANK(km4_splits_ranks[[#This Row],[64 okr]],km4_splits_ranks[64 okr],1))</f>
        <v>76</v>
      </c>
    </row>
    <row r="80" spans="2:53" x14ac:dyDescent="0.2">
      <c r="B80" s="4">
        <f>laps_times[[#This Row],[poř]]</f>
        <v>77</v>
      </c>
      <c r="C80" s="1">
        <f>laps_times[[#This Row],[s.č.]]</f>
        <v>49</v>
      </c>
      <c r="D80" s="1" t="str">
        <f>laps_times[[#This Row],[jméno]]</f>
        <v>Klíma Petr</v>
      </c>
      <c r="E80" s="2">
        <f>laps_times[[#This Row],[roč]]</f>
        <v>1996</v>
      </c>
      <c r="F80" s="2" t="str">
        <f>laps_times[[#This Row],[kat]]</f>
        <v>M20</v>
      </c>
      <c r="G80" s="2">
        <f>laps_times[[#This Row],[poř_kat]]</f>
        <v>3</v>
      </c>
      <c r="H80" s="1" t="str">
        <f>IF(ISBLANK(laps_times[[#This Row],[klub]]),"-",laps_times[[#This Row],[klub]])</f>
        <v>-</v>
      </c>
      <c r="I80" s="166">
        <f>laps_times[[#This Row],[celk. čas]]</f>
        <v>0.17602430555555557</v>
      </c>
      <c r="J80" s="28">
        <f>SUM(laps_times[[#This Row],[1]:[6]])</f>
        <v>1.4221064814814817E-2</v>
      </c>
      <c r="K80" s="29">
        <f>SUM(laps_times[[#This Row],[7]:[12]])</f>
        <v>1.3738425925925926E-2</v>
      </c>
      <c r="L80" s="29">
        <f>SUM(laps_times[[#This Row],[13]:[18]])</f>
        <v>1.6430555555555556E-2</v>
      </c>
      <c r="M80" s="29">
        <f>SUM(laps_times[[#This Row],[19]:[24]])</f>
        <v>1.4678240740740742E-2</v>
      </c>
      <c r="N80" s="29">
        <f>SUM(laps_times[[#This Row],[25]:[30]])</f>
        <v>1.4734953703703703E-2</v>
      </c>
      <c r="O80" s="29">
        <f>SUM(laps_times[[#This Row],[31]:[36]])</f>
        <v>1.6199074074074074E-2</v>
      </c>
      <c r="P80" s="29">
        <f>SUM(laps_times[[#This Row],[37]:[42]])</f>
        <v>1.7439814814814814E-2</v>
      </c>
      <c r="Q80" s="29">
        <f>SUM(laps_times[[#This Row],[43]:[48]])</f>
        <v>1.7629629629629627E-2</v>
      </c>
      <c r="R80" s="29">
        <f>SUM(laps_times[[#This Row],[49]:[54]])</f>
        <v>1.8684027777777779E-2</v>
      </c>
      <c r="S80" s="29">
        <f>SUM(laps_times[[#This Row],[55]:[60]])</f>
        <v>1.9359953703703706E-2</v>
      </c>
      <c r="T80" s="30">
        <f>SUM(laps_times[[#This Row],[61]:[64]])</f>
        <v>1.2908564814814814E-2</v>
      </c>
      <c r="U80" s="44">
        <f>IF(km4_splits_ranks[[#This Row],[1 - 6]]="DNF","DNF",RANK(km4_splits_ranks[[#This Row],[1 - 6]],km4_splits_ranks[1 - 6],1))</f>
        <v>57</v>
      </c>
      <c r="V80" s="45">
        <f>IF(km4_splits_ranks[[#This Row],[7 - 12]]="DNF","DNF",RANK(km4_splits_ranks[[#This Row],[7 - 12]],km4_splits_ranks[7 - 12],1))</f>
        <v>53</v>
      </c>
      <c r="W80" s="45">
        <f>IF(km4_splits_ranks[[#This Row],[13 - 18]]="DNF","DNF",RANK(km4_splits_ranks[[#This Row],[13 - 18]],km4_splits_ranks[13 - 18],1))</f>
        <v>103</v>
      </c>
      <c r="X80" s="45">
        <f>IF(km4_splits_ranks[[#This Row],[19 - 24]]="DNF","DNF",RANK(km4_splits_ranks[[#This Row],[19 - 24]],km4_splits_ranks[19 - 24],1))</f>
        <v>72</v>
      </c>
      <c r="Y80" s="45">
        <f>IF(km4_splits_ranks[[#This Row],[25 - 30]]="DNF","DNF",RANK(km4_splits_ranks[[#This Row],[25 - 30]],km4_splits_ranks[25 - 30],1))</f>
        <v>68</v>
      </c>
      <c r="Z80" s="45">
        <f>IF(km4_splits_ranks[[#This Row],[31 - 36]]="DNF","DNF",RANK(km4_splits_ranks[[#This Row],[31 - 36]],km4_splits_ranks[31 - 36],1))</f>
        <v>81</v>
      </c>
      <c r="AA80" s="45">
        <f>IF(km4_splits_ranks[[#This Row],[37 - 42]]="DNF","DNF",RANK(km4_splits_ranks[[#This Row],[37 - 42]],km4_splits_ranks[37 - 42],1))</f>
        <v>87</v>
      </c>
      <c r="AB80" s="45">
        <f>IF(km4_splits_ranks[[#This Row],[43 - 48]]="DNF","DNF",RANK(km4_splits_ranks[[#This Row],[43 - 48]],km4_splits_ranks[43 - 48],1))</f>
        <v>78</v>
      </c>
      <c r="AC80" s="45">
        <f>IF(km4_splits_ranks[[#This Row],[49 - 54]]="DNF","DNF",RANK(km4_splits_ranks[[#This Row],[49 - 54]],km4_splits_ranks[49 - 54],1))</f>
        <v>82</v>
      </c>
      <c r="AD80" s="45">
        <f>IF(km4_splits_ranks[[#This Row],[55 - 60]]="DNF","DNF",RANK(km4_splits_ranks[[#This Row],[55 - 60]],km4_splits_ranks[55 - 60],1))</f>
        <v>84</v>
      </c>
      <c r="AE80" s="46">
        <f>IF(km4_splits_ranks[[#This Row],[61 - 64]]="DNF","DNF",RANK(km4_splits_ranks[[#This Row],[61 - 64]],km4_splits_ranks[61 - 64],1))</f>
        <v>90</v>
      </c>
      <c r="AF80" s="21">
        <f>km4_splits_ranks[[#This Row],[1 - 6]]</f>
        <v>1.4221064814814817E-2</v>
      </c>
      <c r="AG80" s="17">
        <f>IF(km4_splits_ranks[[#This Row],[7 - 12]]="DNF","DNF",km4_splits_ranks[[#This Row],[6 okr]]+km4_splits_ranks[[#This Row],[7 - 12]])</f>
        <v>2.7959490740740743E-2</v>
      </c>
      <c r="AH80" s="17">
        <f>IF(km4_splits_ranks[[#This Row],[13 - 18]]="DNF","DNF",km4_splits_ranks[[#This Row],[12 okr]]+km4_splits_ranks[[#This Row],[13 - 18]])</f>
        <v>4.4390046296296296E-2</v>
      </c>
      <c r="AI80" s="17">
        <f>IF(km4_splits_ranks[[#This Row],[19 - 24]]="DNF","DNF",km4_splits_ranks[[#This Row],[18 okr]]+km4_splits_ranks[[#This Row],[19 - 24]])</f>
        <v>5.9068287037037037E-2</v>
      </c>
      <c r="AJ80" s="17">
        <f>IF(km4_splits_ranks[[#This Row],[25 - 30]]="DNF","DNF",km4_splits_ranks[[#This Row],[24 okr]]+km4_splits_ranks[[#This Row],[25 - 30]])</f>
        <v>7.3803240740740739E-2</v>
      </c>
      <c r="AK80" s="17">
        <f>IF(km4_splits_ranks[[#This Row],[31 - 36]]="DNF","DNF",km4_splits_ranks[[#This Row],[30 okr]]+km4_splits_ranks[[#This Row],[31 - 36]])</f>
        <v>9.0002314814814813E-2</v>
      </c>
      <c r="AL80" s="17">
        <f>IF(km4_splits_ranks[[#This Row],[37 - 42]]="DNF","DNF",km4_splits_ranks[[#This Row],[36 okr]]+km4_splits_ranks[[#This Row],[37 - 42]])</f>
        <v>0.10744212962962962</v>
      </c>
      <c r="AM80" s="17">
        <f>IF(km4_splits_ranks[[#This Row],[43 - 48]]="DNF","DNF",km4_splits_ranks[[#This Row],[42 okr]]+km4_splits_ranks[[#This Row],[43 - 48]])</f>
        <v>0.12507175925925926</v>
      </c>
      <c r="AN80" s="17">
        <f>IF(km4_splits_ranks[[#This Row],[49 - 54]]="DNF","DNF",km4_splits_ranks[[#This Row],[48 okr]]+km4_splits_ranks[[#This Row],[49 - 54]])</f>
        <v>0.14375578703703704</v>
      </c>
      <c r="AO80" s="17">
        <f>IF(km4_splits_ranks[[#This Row],[55 - 60]]="DNF","DNF",km4_splits_ranks[[#This Row],[54 okr]]+km4_splits_ranks[[#This Row],[55 - 60]])</f>
        <v>0.16311574074074076</v>
      </c>
      <c r="AP80" s="22">
        <f>IF(km4_splits_ranks[[#This Row],[61 - 64]]="DNF","DNF",km4_splits_ranks[[#This Row],[60 okr]]+km4_splits_ranks[[#This Row],[61 - 64]])</f>
        <v>0.17602430555555557</v>
      </c>
      <c r="AQ80" s="47">
        <f>IF(km4_splits_ranks[[#This Row],[6 okr]]="DNF","DNF",RANK(km4_splits_ranks[[#This Row],[6 okr]],km4_splits_ranks[6 okr],1))</f>
        <v>57</v>
      </c>
      <c r="AR80" s="48">
        <f>IF(km4_splits_ranks[[#This Row],[12 okr]]="DNF","DNF",RANK(km4_splits_ranks[[#This Row],[12 okr]],km4_splits_ranks[12 okr],1))</f>
        <v>58</v>
      </c>
      <c r="AS80" s="48">
        <f>IF(km4_splits_ranks[[#This Row],[18 okr]]="DNF","DNF",RANK(km4_splits_ranks[[#This Row],[18 okr]],km4_splits_ranks[18 okr],1))</f>
        <v>81</v>
      </c>
      <c r="AT80" s="48">
        <f>IF(km4_splits_ranks[[#This Row],[24 okr]]="DNF","DNF",RANK(km4_splits_ranks[[#This Row],[24 okr]],km4_splits_ranks[24 okr],1))</f>
        <v>77</v>
      </c>
      <c r="AU80" s="48">
        <f>IF(km4_splits_ranks[[#This Row],[30 okr]]="DNF","DNF",RANK(km4_splits_ranks[[#This Row],[30 okr]],km4_splits_ranks[30 okr],1))</f>
        <v>74</v>
      </c>
      <c r="AV80" s="48">
        <f>IF(km4_splits_ranks[[#This Row],[36 okr]]="DNF","DNF",RANK(km4_splits_ranks[[#This Row],[36 okr]],km4_splits_ranks[36 okr],1))</f>
        <v>75</v>
      </c>
      <c r="AW80" s="48">
        <f>IF(km4_splits_ranks[[#This Row],[42 okr]]="DNF","DNF",RANK(km4_splits_ranks[[#This Row],[42 okr]],km4_splits_ranks[42 okr],1))</f>
        <v>77</v>
      </c>
      <c r="AX80" s="48">
        <f>IF(km4_splits_ranks[[#This Row],[48 okr]]="DNF","DNF",RANK(km4_splits_ranks[[#This Row],[48 okr]],km4_splits_ranks[48 okr],1))</f>
        <v>75</v>
      </c>
      <c r="AY80" s="48">
        <f>IF(km4_splits_ranks[[#This Row],[54 okr]]="DNF","DNF",RANK(km4_splits_ranks[[#This Row],[54 okr]],km4_splits_ranks[54 okr],1))</f>
        <v>75</v>
      </c>
      <c r="AZ80" s="48">
        <f>IF(km4_splits_ranks[[#This Row],[60 okr]]="DNF","DNF",RANK(km4_splits_ranks[[#This Row],[60 okr]],km4_splits_ranks[60 okr],1))</f>
        <v>75</v>
      </c>
      <c r="BA80" s="48">
        <f>IF(km4_splits_ranks[[#This Row],[64 okr]]="DNF","DNF",RANK(km4_splits_ranks[[#This Row],[64 okr]],km4_splits_ranks[64 okr],1))</f>
        <v>77</v>
      </c>
    </row>
    <row r="81" spans="2:53" x14ac:dyDescent="0.2">
      <c r="B81" s="4">
        <f>laps_times[[#This Row],[poř]]</f>
        <v>78</v>
      </c>
      <c r="C81" s="1">
        <f>laps_times[[#This Row],[s.č.]]</f>
        <v>77</v>
      </c>
      <c r="D81" s="1" t="str">
        <f>laps_times[[#This Row],[jméno]]</f>
        <v>Vlčková Kateřina</v>
      </c>
      <c r="E81" s="2">
        <f>laps_times[[#This Row],[roč]]</f>
        <v>1977</v>
      </c>
      <c r="F81" s="2" t="str">
        <f>laps_times[[#This Row],[kat]]</f>
        <v>Z2</v>
      </c>
      <c r="G81" s="2">
        <f>laps_times[[#This Row],[poř_kat]]</f>
        <v>5</v>
      </c>
      <c r="H81" s="1" t="str">
        <f>IF(ISBLANK(laps_times[[#This Row],[klub]]),"-",laps_times[[#This Row],[klub]])</f>
        <v>BezvaÚči</v>
      </c>
      <c r="I81" s="166">
        <f>laps_times[[#This Row],[celk. čas]]</f>
        <v>0.17650462962962962</v>
      </c>
      <c r="J81" s="28">
        <f>SUM(laps_times[[#This Row],[1]:[6]])</f>
        <v>1.4931712962962963E-2</v>
      </c>
      <c r="K81" s="29">
        <f>SUM(laps_times[[#This Row],[7]:[12]])</f>
        <v>1.450925925925926E-2</v>
      </c>
      <c r="L81" s="29">
        <f>SUM(laps_times[[#This Row],[13]:[18]])</f>
        <v>1.4932870370370369E-2</v>
      </c>
      <c r="M81" s="29">
        <f>SUM(laps_times[[#This Row],[19]:[24]])</f>
        <v>1.5420138888888889E-2</v>
      </c>
      <c r="N81" s="29">
        <f>SUM(laps_times[[#This Row],[25]:[30]])</f>
        <v>1.5652777777777779E-2</v>
      </c>
      <c r="O81" s="29">
        <f>SUM(laps_times[[#This Row],[31]:[36]])</f>
        <v>1.5730324074074074E-2</v>
      </c>
      <c r="P81" s="29">
        <f>SUM(laps_times[[#This Row],[37]:[42]])</f>
        <v>1.620138888888889E-2</v>
      </c>
      <c r="Q81" s="29">
        <f>SUM(laps_times[[#This Row],[43]:[48]])</f>
        <v>1.8215277777777778E-2</v>
      </c>
      <c r="R81" s="29">
        <f>SUM(laps_times[[#This Row],[49]:[54]])</f>
        <v>2.1953703703703704E-2</v>
      </c>
      <c r="S81" s="29">
        <f>SUM(laps_times[[#This Row],[55]:[60]])</f>
        <v>1.7484953703703704E-2</v>
      </c>
      <c r="T81" s="30">
        <f>SUM(laps_times[[#This Row],[61]:[64]])</f>
        <v>1.1472222222222222E-2</v>
      </c>
      <c r="U81" s="44">
        <f>IF(km4_splits_ranks[[#This Row],[1 - 6]]="DNF","DNF",RANK(km4_splits_ranks[[#This Row],[1 - 6]],km4_splits_ranks[1 - 6],1))</f>
        <v>75</v>
      </c>
      <c r="V81" s="45">
        <f>IF(km4_splits_ranks[[#This Row],[7 - 12]]="DNF","DNF",RANK(km4_splits_ranks[[#This Row],[7 - 12]],km4_splits_ranks[7 - 12],1))</f>
        <v>78</v>
      </c>
      <c r="W81" s="45">
        <f>IF(km4_splits_ranks[[#This Row],[13 - 18]]="DNF","DNF",RANK(km4_splits_ranks[[#This Row],[13 - 18]],km4_splits_ranks[13 - 18],1))</f>
        <v>82</v>
      </c>
      <c r="X81" s="45">
        <f>IF(km4_splits_ranks[[#This Row],[19 - 24]]="DNF","DNF",RANK(km4_splits_ranks[[#This Row],[19 - 24]],km4_splits_ranks[19 - 24],1))</f>
        <v>82</v>
      </c>
      <c r="Y81" s="45">
        <f>IF(km4_splits_ranks[[#This Row],[25 - 30]]="DNF","DNF",RANK(km4_splits_ranks[[#This Row],[25 - 30]],km4_splits_ranks[25 - 30],1))</f>
        <v>82</v>
      </c>
      <c r="Z81" s="45">
        <f>IF(km4_splits_ranks[[#This Row],[31 - 36]]="DNF","DNF",RANK(km4_splits_ranks[[#This Row],[31 - 36]],km4_splits_ranks[31 - 36],1))</f>
        <v>75</v>
      </c>
      <c r="AA81" s="45">
        <f>IF(km4_splits_ranks[[#This Row],[37 - 42]]="DNF","DNF",RANK(km4_splits_ranks[[#This Row],[37 - 42]],km4_splits_ranks[37 - 42],1))</f>
        <v>71</v>
      </c>
      <c r="AB81" s="45">
        <f>IF(km4_splits_ranks[[#This Row],[43 - 48]]="DNF","DNF",RANK(km4_splits_ranks[[#This Row],[43 - 48]],km4_splits_ranks[43 - 48],1))</f>
        <v>85</v>
      </c>
      <c r="AC81" s="45">
        <f>IF(km4_splits_ranks[[#This Row],[49 - 54]]="DNF","DNF",RANK(km4_splits_ranks[[#This Row],[49 - 54]],km4_splits_ranks[49 - 54],1))</f>
        <v>97</v>
      </c>
      <c r="AD81" s="45">
        <f>IF(km4_splits_ranks[[#This Row],[55 - 60]]="DNF","DNF",RANK(km4_splits_ranks[[#This Row],[55 - 60]],km4_splits_ranks[55 - 60],1))</f>
        <v>61</v>
      </c>
      <c r="AE81" s="46">
        <f>IF(km4_splits_ranks[[#This Row],[61 - 64]]="DNF","DNF",RANK(km4_splits_ranks[[#This Row],[61 - 64]],km4_splits_ranks[61 - 64],1))</f>
        <v>67</v>
      </c>
      <c r="AF81" s="21">
        <f>km4_splits_ranks[[#This Row],[1 - 6]]</f>
        <v>1.4931712962962963E-2</v>
      </c>
      <c r="AG81" s="17">
        <f>IF(km4_splits_ranks[[#This Row],[7 - 12]]="DNF","DNF",km4_splits_ranks[[#This Row],[6 okr]]+km4_splits_ranks[[#This Row],[7 - 12]])</f>
        <v>2.9440972222222223E-2</v>
      </c>
      <c r="AH81" s="17">
        <f>IF(km4_splits_ranks[[#This Row],[13 - 18]]="DNF","DNF",km4_splits_ranks[[#This Row],[12 okr]]+km4_splits_ranks[[#This Row],[13 - 18]])</f>
        <v>4.437384259259259E-2</v>
      </c>
      <c r="AI81" s="17">
        <f>IF(km4_splits_ranks[[#This Row],[19 - 24]]="DNF","DNF",km4_splits_ranks[[#This Row],[18 okr]]+km4_splits_ranks[[#This Row],[19 - 24]])</f>
        <v>5.9793981481481476E-2</v>
      </c>
      <c r="AJ81" s="17">
        <f>IF(km4_splits_ranks[[#This Row],[25 - 30]]="DNF","DNF",km4_splits_ranks[[#This Row],[24 okr]]+km4_splits_ranks[[#This Row],[25 - 30]])</f>
        <v>7.5446759259259255E-2</v>
      </c>
      <c r="AK81" s="17">
        <f>IF(km4_splits_ranks[[#This Row],[31 - 36]]="DNF","DNF",km4_splits_ranks[[#This Row],[30 okr]]+km4_splits_ranks[[#This Row],[31 - 36]])</f>
        <v>9.1177083333333325E-2</v>
      </c>
      <c r="AL81" s="17">
        <f>IF(km4_splits_ranks[[#This Row],[37 - 42]]="DNF","DNF",km4_splits_ranks[[#This Row],[36 okr]]+km4_splits_ranks[[#This Row],[37 - 42]])</f>
        <v>0.10737847222222222</v>
      </c>
      <c r="AM81" s="17">
        <f>IF(km4_splits_ranks[[#This Row],[43 - 48]]="DNF","DNF",km4_splits_ranks[[#This Row],[42 okr]]+km4_splits_ranks[[#This Row],[43 - 48]])</f>
        <v>0.12559375</v>
      </c>
      <c r="AN81" s="17">
        <f>IF(km4_splits_ranks[[#This Row],[49 - 54]]="DNF","DNF",km4_splits_ranks[[#This Row],[48 okr]]+km4_splits_ranks[[#This Row],[49 - 54]])</f>
        <v>0.1475474537037037</v>
      </c>
      <c r="AO81" s="17">
        <f>IF(km4_splits_ranks[[#This Row],[55 - 60]]="DNF","DNF",km4_splits_ranks[[#This Row],[54 okr]]+km4_splits_ranks[[#This Row],[55 - 60]])</f>
        <v>0.16503240740740741</v>
      </c>
      <c r="AP81" s="22">
        <f>IF(km4_splits_ranks[[#This Row],[61 - 64]]="DNF","DNF",km4_splits_ranks[[#This Row],[60 okr]]+km4_splits_ranks[[#This Row],[61 - 64]])</f>
        <v>0.17650462962962962</v>
      </c>
      <c r="AQ81" s="47">
        <f>IF(km4_splits_ranks[[#This Row],[6 okr]]="DNF","DNF",RANK(km4_splits_ranks[[#This Row],[6 okr]],km4_splits_ranks[6 okr],1))</f>
        <v>75</v>
      </c>
      <c r="AR81" s="48">
        <f>IF(km4_splits_ranks[[#This Row],[12 okr]]="DNF","DNF",RANK(km4_splits_ranks[[#This Row],[12 okr]],km4_splits_ranks[12 okr],1))</f>
        <v>78</v>
      </c>
      <c r="AS81" s="48">
        <f>IF(km4_splits_ranks[[#This Row],[18 okr]]="DNF","DNF",RANK(km4_splits_ranks[[#This Row],[18 okr]],km4_splits_ranks[18 okr],1))</f>
        <v>80</v>
      </c>
      <c r="AT81" s="48">
        <f>IF(km4_splits_ranks[[#This Row],[24 okr]]="DNF","DNF",RANK(km4_splits_ranks[[#This Row],[24 okr]],km4_splits_ranks[24 okr],1))</f>
        <v>81</v>
      </c>
      <c r="AU81" s="48">
        <f>IF(km4_splits_ranks[[#This Row],[30 okr]]="DNF","DNF",RANK(km4_splits_ranks[[#This Row],[30 okr]],km4_splits_ranks[30 okr],1))</f>
        <v>80</v>
      </c>
      <c r="AV81" s="48">
        <f>IF(km4_splits_ranks[[#This Row],[36 okr]]="DNF","DNF",RANK(km4_splits_ranks[[#This Row],[36 okr]],km4_splits_ranks[36 okr],1))</f>
        <v>80</v>
      </c>
      <c r="AW81" s="48">
        <f>IF(km4_splits_ranks[[#This Row],[42 okr]]="DNF","DNF",RANK(km4_splits_ranks[[#This Row],[42 okr]],km4_splits_ranks[42 okr],1))</f>
        <v>76</v>
      </c>
      <c r="AX81" s="48">
        <f>IF(km4_splits_ranks[[#This Row],[48 okr]]="DNF","DNF",RANK(km4_splits_ranks[[#This Row],[48 okr]],km4_splits_ranks[48 okr],1))</f>
        <v>76</v>
      </c>
      <c r="AY81" s="48">
        <f>IF(km4_splits_ranks[[#This Row],[54 okr]]="DNF","DNF",RANK(km4_splits_ranks[[#This Row],[54 okr]],km4_splits_ranks[54 okr],1))</f>
        <v>81</v>
      </c>
      <c r="AZ81" s="48">
        <f>IF(km4_splits_ranks[[#This Row],[60 okr]]="DNF","DNF",RANK(km4_splits_ranks[[#This Row],[60 okr]],km4_splits_ranks[60 okr],1))</f>
        <v>79</v>
      </c>
      <c r="BA81" s="48">
        <f>IF(km4_splits_ranks[[#This Row],[64 okr]]="DNF","DNF",RANK(km4_splits_ranks[[#This Row],[64 okr]],km4_splits_ranks[64 okr],1))</f>
        <v>78</v>
      </c>
    </row>
    <row r="82" spans="2:53" x14ac:dyDescent="0.2">
      <c r="B82" s="4">
        <f>laps_times[[#This Row],[poř]]</f>
        <v>79</v>
      </c>
      <c r="C82" s="1">
        <f>laps_times[[#This Row],[s.č.]]</f>
        <v>92</v>
      </c>
      <c r="D82" s="1" t="str">
        <f>laps_times[[#This Row],[jméno]]</f>
        <v>Podmelová Vilma</v>
      </c>
      <c r="E82" s="2">
        <f>laps_times[[#This Row],[roč]]</f>
        <v>1962</v>
      </c>
      <c r="F82" s="2" t="str">
        <f>laps_times[[#This Row],[kat]]</f>
        <v>Z2</v>
      </c>
      <c r="G82" s="2">
        <f>laps_times[[#This Row],[poř_kat]]</f>
        <v>6</v>
      </c>
      <c r="H82" s="1" t="str">
        <f>IF(ISBLANK(laps_times[[#This Row],[klub]]),"-",laps_times[[#This Row],[klub]])</f>
        <v>AC Moravská Slávia</v>
      </c>
      <c r="I82" s="166">
        <f>laps_times[[#This Row],[celk. čas]]</f>
        <v>0.17734143518518519</v>
      </c>
      <c r="J82" s="28">
        <f>SUM(laps_times[[#This Row],[1]:[6]])</f>
        <v>1.5561342592592592E-2</v>
      </c>
      <c r="K82" s="29">
        <f>SUM(laps_times[[#This Row],[7]:[12]])</f>
        <v>1.4865740740740742E-2</v>
      </c>
      <c r="L82" s="29">
        <f>SUM(laps_times[[#This Row],[13]:[18]])</f>
        <v>1.5385416666666667E-2</v>
      </c>
      <c r="M82" s="29">
        <f>SUM(laps_times[[#This Row],[19]:[24]])</f>
        <v>1.5671296296296294E-2</v>
      </c>
      <c r="N82" s="29">
        <f>SUM(laps_times[[#This Row],[25]:[30]])</f>
        <v>1.623263888888889E-2</v>
      </c>
      <c r="O82" s="29">
        <f>SUM(laps_times[[#This Row],[31]:[36]])</f>
        <v>1.6939814814814814E-2</v>
      </c>
      <c r="P82" s="29">
        <f>SUM(laps_times[[#This Row],[37]:[42]])</f>
        <v>1.744212962962963E-2</v>
      </c>
      <c r="Q82" s="29">
        <f>SUM(laps_times[[#This Row],[43]:[48]])</f>
        <v>1.7811342592592594E-2</v>
      </c>
      <c r="R82" s="29">
        <f>SUM(laps_times[[#This Row],[49]:[54]])</f>
        <v>1.7819444444444443E-2</v>
      </c>
      <c r="S82" s="29">
        <f>SUM(laps_times[[#This Row],[55]:[60]])</f>
        <v>1.7738425925925928E-2</v>
      </c>
      <c r="T82" s="30">
        <f>SUM(laps_times[[#This Row],[61]:[64]])</f>
        <v>1.1873842592592592E-2</v>
      </c>
      <c r="U82" s="44">
        <f>IF(km4_splits_ranks[[#This Row],[1 - 6]]="DNF","DNF",RANK(km4_splits_ranks[[#This Row],[1 - 6]],km4_splits_ranks[1 - 6],1))</f>
        <v>86</v>
      </c>
      <c r="V82" s="45">
        <f>IF(km4_splits_ranks[[#This Row],[7 - 12]]="DNF","DNF",RANK(km4_splits_ranks[[#This Row],[7 - 12]],km4_splits_ranks[7 - 12],1))</f>
        <v>84</v>
      </c>
      <c r="W82" s="45">
        <f>IF(km4_splits_ranks[[#This Row],[13 - 18]]="DNF","DNF",RANK(km4_splits_ranks[[#This Row],[13 - 18]],km4_splits_ranks[13 - 18],1))</f>
        <v>90</v>
      </c>
      <c r="X82" s="45">
        <f>IF(km4_splits_ranks[[#This Row],[19 - 24]]="DNF","DNF",RANK(km4_splits_ranks[[#This Row],[19 - 24]],km4_splits_ranks[19 - 24],1))</f>
        <v>88</v>
      </c>
      <c r="Y82" s="45">
        <f>IF(km4_splits_ranks[[#This Row],[25 - 30]]="DNF","DNF",RANK(km4_splits_ranks[[#This Row],[25 - 30]],km4_splits_ranks[25 - 30],1))</f>
        <v>88</v>
      </c>
      <c r="Z82" s="45">
        <f>IF(km4_splits_ranks[[#This Row],[31 - 36]]="DNF","DNF",RANK(km4_splits_ranks[[#This Row],[31 - 36]],km4_splits_ranks[31 - 36],1))</f>
        <v>90</v>
      </c>
      <c r="AA82" s="45">
        <f>IF(km4_splits_ranks[[#This Row],[37 - 42]]="DNF","DNF",RANK(km4_splits_ranks[[#This Row],[37 - 42]],km4_splits_ranks[37 - 42],1))</f>
        <v>88</v>
      </c>
      <c r="AB82" s="45">
        <f>IF(km4_splits_ranks[[#This Row],[43 - 48]]="DNF","DNF",RANK(km4_splits_ranks[[#This Row],[43 - 48]],km4_splits_ranks[43 - 48],1))</f>
        <v>81</v>
      </c>
      <c r="AC82" s="45">
        <f>IF(km4_splits_ranks[[#This Row],[49 - 54]]="DNF","DNF",RANK(km4_splits_ranks[[#This Row],[49 - 54]],km4_splits_ranks[49 - 54],1))</f>
        <v>75</v>
      </c>
      <c r="AD82" s="45">
        <f>IF(km4_splits_ranks[[#This Row],[55 - 60]]="DNF","DNF",RANK(km4_splits_ranks[[#This Row],[55 - 60]],km4_splits_ranks[55 - 60],1))</f>
        <v>68</v>
      </c>
      <c r="AE82" s="46">
        <f>IF(km4_splits_ranks[[#This Row],[61 - 64]]="DNF","DNF",RANK(km4_splits_ranks[[#This Row],[61 - 64]],km4_splits_ranks[61 - 64],1))</f>
        <v>75</v>
      </c>
      <c r="AF82" s="21">
        <f>km4_splits_ranks[[#This Row],[1 - 6]]</f>
        <v>1.5561342592592592E-2</v>
      </c>
      <c r="AG82" s="17">
        <f>IF(km4_splits_ranks[[#This Row],[7 - 12]]="DNF","DNF",km4_splits_ranks[[#This Row],[6 okr]]+km4_splits_ranks[[#This Row],[7 - 12]])</f>
        <v>3.0427083333333334E-2</v>
      </c>
      <c r="AH82" s="17">
        <f>IF(km4_splits_ranks[[#This Row],[13 - 18]]="DNF","DNF",km4_splits_ranks[[#This Row],[12 okr]]+km4_splits_ranks[[#This Row],[13 - 18]])</f>
        <v>4.5812499999999999E-2</v>
      </c>
      <c r="AI82" s="17">
        <f>IF(km4_splits_ranks[[#This Row],[19 - 24]]="DNF","DNF",km4_splits_ranks[[#This Row],[18 okr]]+km4_splits_ranks[[#This Row],[19 - 24]])</f>
        <v>6.1483796296296293E-2</v>
      </c>
      <c r="AJ82" s="17">
        <f>IF(km4_splits_ranks[[#This Row],[25 - 30]]="DNF","DNF",km4_splits_ranks[[#This Row],[24 okr]]+km4_splits_ranks[[#This Row],[25 - 30]])</f>
        <v>7.7716435185185187E-2</v>
      </c>
      <c r="AK82" s="17">
        <f>IF(km4_splits_ranks[[#This Row],[31 - 36]]="DNF","DNF",km4_splits_ranks[[#This Row],[30 okr]]+km4_splits_ranks[[#This Row],[31 - 36]])</f>
        <v>9.4656249999999997E-2</v>
      </c>
      <c r="AL82" s="17">
        <f>IF(km4_splits_ranks[[#This Row],[37 - 42]]="DNF","DNF",km4_splits_ranks[[#This Row],[36 okr]]+km4_splits_ranks[[#This Row],[37 - 42]])</f>
        <v>0.11209837962962962</v>
      </c>
      <c r="AM82" s="17">
        <f>IF(km4_splits_ranks[[#This Row],[43 - 48]]="DNF","DNF",km4_splits_ranks[[#This Row],[42 okr]]+km4_splits_ranks[[#This Row],[43 - 48]])</f>
        <v>0.12990972222222222</v>
      </c>
      <c r="AN82" s="17">
        <f>IF(km4_splits_ranks[[#This Row],[49 - 54]]="DNF","DNF",km4_splits_ranks[[#This Row],[48 okr]]+km4_splits_ranks[[#This Row],[49 - 54]])</f>
        <v>0.14772916666666666</v>
      </c>
      <c r="AO82" s="17">
        <f>IF(km4_splits_ranks[[#This Row],[55 - 60]]="DNF","DNF",km4_splits_ranks[[#This Row],[54 okr]]+km4_splits_ranks[[#This Row],[55 - 60]])</f>
        <v>0.16546759259259258</v>
      </c>
      <c r="AP82" s="22">
        <f>IF(km4_splits_ranks[[#This Row],[61 - 64]]="DNF","DNF",km4_splits_ranks[[#This Row],[60 okr]]+km4_splits_ranks[[#This Row],[61 - 64]])</f>
        <v>0.17734143518518516</v>
      </c>
      <c r="AQ82" s="47">
        <f>IF(km4_splits_ranks[[#This Row],[6 okr]]="DNF","DNF",RANK(km4_splits_ranks[[#This Row],[6 okr]],km4_splits_ranks[6 okr],1))</f>
        <v>86</v>
      </c>
      <c r="AR82" s="48">
        <f>IF(km4_splits_ranks[[#This Row],[12 okr]]="DNF","DNF",RANK(km4_splits_ranks[[#This Row],[12 okr]],km4_splits_ranks[12 okr],1))</f>
        <v>86</v>
      </c>
      <c r="AS82" s="48">
        <f>IF(km4_splits_ranks[[#This Row],[18 okr]]="DNF","DNF",RANK(km4_splits_ranks[[#This Row],[18 okr]],km4_splits_ranks[18 okr],1))</f>
        <v>87</v>
      </c>
      <c r="AT82" s="48">
        <f>IF(km4_splits_ranks[[#This Row],[24 okr]]="DNF","DNF",RANK(km4_splits_ranks[[#This Row],[24 okr]],km4_splits_ranks[24 okr],1))</f>
        <v>88</v>
      </c>
      <c r="AU82" s="48">
        <f>IF(km4_splits_ranks[[#This Row],[30 okr]]="DNF","DNF",RANK(km4_splits_ranks[[#This Row],[30 okr]],km4_splits_ranks[30 okr],1))</f>
        <v>92</v>
      </c>
      <c r="AV82" s="48">
        <f>IF(km4_splits_ranks[[#This Row],[36 okr]]="DNF","DNF",RANK(km4_splits_ranks[[#This Row],[36 okr]],km4_splits_ranks[36 okr],1))</f>
        <v>90</v>
      </c>
      <c r="AW82" s="48">
        <f>IF(km4_splits_ranks[[#This Row],[42 okr]]="DNF","DNF",RANK(km4_splits_ranks[[#This Row],[42 okr]],km4_splits_ranks[42 okr],1))</f>
        <v>88</v>
      </c>
      <c r="AX82" s="48">
        <f>IF(km4_splits_ranks[[#This Row],[48 okr]]="DNF","DNF",RANK(km4_splits_ranks[[#This Row],[48 okr]],km4_splits_ranks[48 okr],1))</f>
        <v>86</v>
      </c>
      <c r="AY82" s="48">
        <f>IF(km4_splits_ranks[[#This Row],[54 okr]]="DNF","DNF",RANK(km4_splits_ranks[[#This Row],[54 okr]],km4_splits_ranks[54 okr],1))</f>
        <v>82</v>
      </c>
      <c r="AZ82" s="48">
        <f>IF(km4_splits_ranks[[#This Row],[60 okr]]="DNF","DNF",RANK(km4_splits_ranks[[#This Row],[60 okr]],km4_splits_ranks[60 okr],1))</f>
        <v>80</v>
      </c>
      <c r="BA82" s="48">
        <f>IF(km4_splits_ranks[[#This Row],[64 okr]]="DNF","DNF",RANK(km4_splits_ranks[[#This Row],[64 okr]],km4_splits_ranks[64 okr],1))</f>
        <v>79</v>
      </c>
    </row>
    <row r="83" spans="2:53" x14ac:dyDescent="0.2">
      <c r="B83" s="4">
        <f>laps_times[[#This Row],[poř]]</f>
        <v>80</v>
      </c>
      <c r="C83" s="1">
        <f>laps_times[[#This Row],[s.č.]]</f>
        <v>86</v>
      </c>
      <c r="D83" s="1" t="str">
        <f>laps_times[[#This Row],[jméno]]</f>
        <v>Petr Martin</v>
      </c>
      <c r="E83" s="2">
        <f>laps_times[[#This Row],[roč]]</f>
        <v>1978</v>
      </c>
      <c r="F83" s="2" t="str">
        <f>laps_times[[#This Row],[kat]]</f>
        <v>M30</v>
      </c>
      <c r="G83" s="2">
        <f>laps_times[[#This Row],[poř_kat]]</f>
        <v>23</v>
      </c>
      <c r="H83" s="1" t="str">
        <f>IF(ISBLANK(laps_times[[#This Row],[klub]]),"-",laps_times[[#This Row],[klub]])</f>
        <v>Homolští chrti</v>
      </c>
      <c r="I83" s="166">
        <f>laps_times[[#This Row],[celk. čas]]</f>
        <v>0.17839583333333334</v>
      </c>
      <c r="J83" s="28">
        <f>SUM(laps_times[[#This Row],[1]:[6]])</f>
        <v>1.6500000000000001E-2</v>
      </c>
      <c r="K83" s="29">
        <f>SUM(laps_times[[#This Row],[7]:[12]])</f>
        <v>1.5501157407407406E-2</v>
      </c>
      <c r="L83" s="29">
        <f>SUM(laps_times[[#This Row],[13]:[18]])</f>
        <v>1.4770833333333334E-2</v>
      </c>
      <c r="M83" s="29">
        <f>SUM(laps_times[[#This Row],[19]:[24]])</f>
        <v>1.4628472222222223E-2</v>
      </c>
      <c r="N83" s="29">
        <f>SUM(laps_times[[#This Row],[25]:[30]])</f>
        <v>1.4811342592592593E-2</v>
      </c>
      <c r="O83" s="29">
        <f>SUM(laps_times[[#This Row],[31]:[36]])</f>
        <v>1.5412037037037038E-2</v>
      </c>
      <c r="P83" s="29">
        <f>SUM(laps_times[[#This Row],[37]:[42]])</f>
        <v>1.6121527777777776E-2</v>
      </c>
      <c r="Q83" s="29">
        <f>SUM(laps_times[[#This Row],[43]:[48]])</f>
        <v>1.7215277777777777E-2</v>
      </c>
      <c r="R83" s="29">
        <f>SUM(laps_times[[#This Row],[49]:[54]])</f>
        <v>1.8361111111111109E-2</v>
      </c>
      <c r="S83" s="29">
        <f>SUM(laps_times[[#This Row],[55]:[60]])</f>
        <v>2.0666666666666667E-2</v>
      </c>
      <c r="T83" s="30">
        <f>SUM(laps_times[[#This Row],[61]:[64]])</f>
        <v>1.4407407407407407E-2</v>
      </c>
      <c r="U83" s="44">
        <f>IF(km4_splits_ranks[[#This Row],[1 - 6]]="DNF","DNF",RANK(km4_splits_ranks[[#This Row],[1 - 6]],km4_splits_ranks[1 - 6],1))</f>
        <v>97</v>
      </c>
      <c r="V83" s="45">
        <f>IF(km4_splits_ranks[[#This Row],[7 - 12]]="DNF","DNF",RANK(km4_splits_ranks[[#This Row],[7 - 12]],km4_splits_ranks[7 - 12],1))</f>
        <v>95</v>
      </c>
      <c r="W83" s="45">
        <f>IF(km4_splits_ranks[[#This Row],[13 - 18]]="DNF","DNF",RANK(km4_splits_ranks[[#This Row],[13 - 18]],km4_splits_ranks[13 - 18],1))</f>
        <v>77</v>
      </c>
      <c r="X83" s="45">
        <f>IF(km4_splits_ranks[[#This Row],[19 - 24]]="DNF","DNF",RANK(km4_splits_ranks[[#This Row],[19 - 24]],km4_splits_ranks[19 - 24],1))</f>
        <v>71</v>
      </c>
      <c r="Y83" s="45">
        <f>IF(km4_splits_ranks[[#This Row],[25 - 30]]="DNF","DNF",RANK(km4_splits_ranks[[#This Row],[25 - 30]],km4_splits_ranks[25 - 30],1))</f>
        <v>69</v>
      </c>
      <c r="Z83" s="45">
        <f>IF(km4_splits_ranks[[#This Row],[31 - 36]]="DNF","DNF",RANK(km4_splits_ranks[[#This Row],[31 - 36]],km4_splits_ranks[31 - 36],1))</f>
        <v>70</v>
      </c>
      <c r="AA83" s="45">
        <f>IF(km4_splits_ranks[[#This Row],[37 - 42]]="DNF","DNF",RANK(km4_splits_ranks[[#This Row],[37 - 42]],km4_splits_ranks[37 - 42],1))</f>
        <v>69</v>
      </c>
      <c r="AB83" s="45">
        <f>IF(km4_splits_ranks[[#This Row],[43 - 48]]="DNF","DNF",RANK(km4_splits_ranks[[#This Row],[43 - 48]],km4_splits_ranks[43 - 48],1))</f>
        <v>73</v>
      </c>
      <c r="AC83" s="45">
        <f>IF(km4_splits_ranks[[#This Row],[49 - 54]]="DNF","DNF",RANK(km4_splits_ranks[[#This Row],[49 - 54]],km4_splits_ranks[49 - 54],1))</f>
        <v>80</v>
      </c>
      <c r="AD83" s="45">
        <f>IF(km4_splits_ranks[[#This Row],[55 - 60]]="DNF","DNF",RANK(km4_splits_ranks[[#This Row],[55 - 60]],km4_splits_ranks[55 - 60],1))</f>
        <v>94</v>
      </c>
      <c r="AE83" s="46">
        <f>IF(km4_splits_ranks[[#This Row],[61 - 64]]="DNF","DNF",RANK(km4_splits_ranks[[#This Row],[61 - 64]],km4_splits_ranks[61 - 64],1))</f>
        <v>100</v>
      </c>
      <c r="AF83" s="21">
        <f>km4_splits_ranks[[#This Row],[1 - 6]]</f>
        <v>1.6500000000000001E-2</v>
      </c>
      <c r="AG83" s="17">
        <f>IF(km4_splits_ranks[[#This Row],[7 - 12]]="DNF","DNF",km4_splits_ranks[[#This Row],[6 okr]]+km4_splits_ranks[[#This Row],[7 - 12]])</f>
        <v>3.2001157407407409E-2</v>
      </c>
      <c r="AH83" s="17">
        <f>IF(km4_splits_ranks[[#This Row],[13 - 18]]="DNF","DNF",km4_splits_ranks[[#This Row],[12 okr]]+km4_splits_ranks[[#This Row],[13 - 18]])</f>
        <v>4.6771990740740746E-2</v>
      </c>
      <c r="AI83" s="17">
        <f>IF(km4_splits_ranks[[#This Row],[19 - 24]]="DNF","DNF",km4_splits_ranks[[#This Row],[18 okr]]+km4_splits_ranks[[#This Row],[19 - 24]])</f>
        <v>6.1400462962962969E-2</v>
      </c>
      <c r="AJ83" s="17">
        <f>IF(km4_splits_ranks[[#This Row],[25 - 30]]="DNF","DNF",km4_splits_ranks[[#This Row],[24 okr]]+km4_splits_ranks[[#This Row],[25 - 30]])</f>
        <v>7.6211805555555567E-2</v>
      </c>
      <c r="AK83" s="17">
        <f>IF(km4_splits_ranks[[#This Row],[31 - 36]]="DNF","DNF",km4_splits_ranks[[#This Row],[30 okr]]+km4_splits_ranks[[#This Row],[31 - 36]])</f>
        <v>9.1623842592592611E-2</v>
      </c>
      <c r="AL83" s="17">
        <f>IF(km4_splits_ranks[[#This Row],[37 - 42]]="DNF","DNF",km4_splits_ranks[[#This Row],[36 okr]]+km4_splits_ranks[[#This Row],[37 - 42]])</f>
        <v>0.10774537037037038</v>
      </c>
      <c r="AM83" s="17">
        <f>IF(km4_splits_ranks[[#This Row],[43 - 48]]="DNF","DNF",km4_splits_ranks[[#This Row],[42 okr]]+km4_splits_ranks[[#This Row],[43 - 48]])</f>
        <v>0.12496064814814815</v>
      </c>
      <c r="AN83" s="17">
        <f>IF(km4_splits_ranks[[#This Row],[49 - 54]]="DNF","DNF",km4_splits_ranks[[#This Row],[48 okr]]+km4_splits_ranks[[#This Row],[49 - 54]])</f>
        <v>0.14332175925925927</v>
      </c>
      <c r="AO83" s="17">
        <f>IF(km4_splits_ranks[[#This Row],[55 - 60]]="DNF","DNF",km4_splits_ranks[[#This Row],[54 okr]]+km4_splits_ranks[[#This Row],[55 - 60]])</f>
        <v>0.16398842592592594</v>
      </c>
      <c r="AP83" s="22">
        <f>IF(km4_splits_ranks[[#This Row],[61 - 64]]="DNF","DNF",km4_splits_ranks[[#This Row],[60 okr]]+km4_splits_ranks[[#This Row],[61 - 64]])</f>
        <v>0.17839583333333334</v>
      </c>
      <c r="AQ83" s="47">
        <f>IF(km4_splits_ranks[[#This Row],[6 okr]]="DNF","DNF",RANK(km4_splits_ranks[[#This Row],[6 okr]],km4_splits_ranks[6 okr],1))</f>
        <v>97</v>
      </c>
      <c r="AR83" s="48">
        <f>IF(km4_splits_ranks[[#This Row],[12 okr]]="DNF","DNF",RANK(km4_splits_ranks[[#This Row],[12 okr]],km4_splits_ranks[12 okr],1))</f>
        <v>97</v>
      </c>
      <c r="AS83" s="48">
        <f>IF(km4_splits_ranks[[#This Row],[18 okr]]="DNF","DNF",RANK(km4_splits_ranks[[#This Row],[18 okr]],km4_splits_ranks[18 okr],1))</f>
        <v>93</v>
      </c>
      <c r="AT83" s="48">
        <f>IF(km4_splits_ranks[[#This Row],[24 okr]]="DNF","DNF",RANK(km4_splits_ranks[[#This Row],[24 okr]],km4_splits_ranks[24 okr],1))</f>
        <v>86</v>
      </c>
      <c r="AU83" s="48">
        <f>IF(km4_splits_ranks[[#This Row],[30 okr]]="DNF","DNF",RANK(km4_splits_ranks[[#This Row],[30 okr]],km4_splits_ranks[30 okr],1))</f>
        <v>82</v>
      </c>
      <c r="AV83" s="48">
        <f>IF(km4_splits_ranks[[#This Row],[36 okr]]="DNF","DNF",RANK(km4_splits_ranks[[#This Row],[36 okr]],km4_splits_ranks[36 okr],1))</f>
        <v>81</v>
      </c>
      <c r="AW83" s="48">
        <f>IF(km4_splits_ranks[[#This Row],[42 okr]]="DNF","DNF",RANK(km4_splits_ranks[[#This Row],[42 okr]],km4_splits_ranks[42 okr],1))</f>
        <v>79</v>
      </c>
      <c r="AX83" s="48">
        <f>IF(km4_splits_ranks[[#This Row],[48 okr]]="DNF","DNF",RANK(km4_splits_ranks[[#This Row],[48 okr]],km4_splits_ranks[48 okr],1))</f>
        <v>74</v>
      </c>
      <c r="AY83" s="48">
        <f>IF(km4_splits_ranks[[#This Row],[54 okr]]="DNF","DNF",RANK(km4_splits_ranks[[#This Row],[54 okr]],km4_splits_ranks[54 okr],1))</f>
        <v>73</v>
      </c>
      <c r="AZ83" s="48">
        <f>IF(km4_splits_ranks[[#This Row],[60 okr]]="DNF","DNF",RANK(km4_splits_ranks[[#This Row],[60 okr]],km4_splits_ranks[60 okr],1))</f>
        <v>77</v>
      </c>
      <c r="BA83" s="48">
        <f>IF(km4_splits_ranks[[#This Row],[64 okr]]="DNF","DNF",RANK(km4_splits_ranks[[#This Row],[64 okr]],km4_splits_ranks[64 okr],1))</f>
        <v>80</v>
      </c>
    </row>
    <row r="84" spans="2:53" x14ac:dyDescent="0.2">
      <c r="B84" s="4">
        <f>laps_times[[#This Row],[poř]]</f>
        <v>81</v>
      </c>
      <c r="C84" s="1">
        <f>laps_times[[#This Row],[s.č.]]</f>
        <v>50</v>
      </c>
      <c r="D84" s="1" t="str">
        <f>laps_times[[#This Row],[jméno]]</f>
        <v>Jančář Stanislav</v>
      </c>
      <c r="E84" s="2">
        <f>laps_times[[#This Row],[roč]]</f>
        <v>1967</v>
      </c>
      <c r="F84" s="2" t="str">
        <f>laps_times[[#This Row],[kat]]</f>
        <v>M50</v>
      </c>
      <c r="G84" s="2">
        <f>laps_times[[#This Row],[poř_kat]]</f>
        <v>18</v>
      </c>
      <c r="H84" s="1" t="str">
        <f>IF(ISBLANK(laps_times[[#This Row],[klub]]),"-",laps_times[[#This Row],[klub]])</f>
        <v>MK Seitl Ostrava</v>
      </c>
      <c r="I84" s="166">
        <f>laps_times[[#This Row],[celk. čas]]</f>
        <v>0.17869907407407407</v>
      </c>
      <c r="J84" s="28">
        <f>SUM(laps_times[[#This Row],[1]:[6]])</f>
        <v>1.5064814814814816E-2</v>
      </c>
      <c r="K84" s="29">
        <f>SUM(laps_times[[#This Row],[7]:[12]])</f>
        <v>1.4778935185185185E-2</v>
      </c>
      <c r="L84" s="29">
        <f>SUM(laps_times[[#This Row],[13]:[18]])</f>
        <v>1.5260416666666665E-2</v>
      </c>
      <c r="M84" s="29">
        <f>SUM(laps_times[[#This Row],[19]:[24]])</f>
        <v>1.5745370370370371E-2</v>
      </c>
      <c r="N84" s="29">
        <f>SUM(laps_times[[#This Row],[25]:[30]])</f>
        <v>1.6276620370370368E-2</v>
      </c>
      <c r="O84" s="29">
        <f>SUM(laps_times[[#This Row],[31]:[36]])</f>
        <v>1.6755787037037038E-2</v>
      </c>
      <c r="P84" s="29">
        <f>SUM(laps_times[[#This Row],[37]:[42]])</f>
        <v>1.6978009259259262E-2</v>
      </c>
      <c r="Q84" s="29">
        <f>SUM(laps_times[[#This Row],[43]:[48]])</f>
        <v>1.7795138888888888E-2</v>
      </c>
      <c r="R84" s="29">
        <f>SUM(laps_times[[#This Row],[49]:[54]])</f>
        <v>1.815162037037037E-2</v>
      </c>
      <c r="S84" s="29">
        <f>SUM(laps_times[[#This Row],[55]:[60]])</f>
        <v>1.9277777777777776E-2</v>
      </c>
      <c r="T84" s="30">
        <f>SUM(laps_times[[#This Row],[61]:[64]])</f>
        <v>1.2614583333333332E-2</v>
      </c>
      <c r="U84" s="44">
        <f>IF(km4_splits_ranks[[#This Row],[1 - 6]]="DNF","DNF",RANK(km4_splits_ranks[[#This Row],[1 - 6]],km4_splits_ranks[1 - 6],1))</f>
        <v>78</v>
      </c>
      <c r="V84" s="45">
        <f>IF(km4_splits_ranks[[#This Row],[7 - 12]]="DNF","DNF",RANK(km4_splits_ranks[[#This Row],[7 - 12]],km4_splits_ranks[7 - 12],1))</f>
        <v>83</v>
      </c>
      <c r="W84" s="45">
        <f>IF(km4_splits_ranks[[#This Row],[13 - 18]]="DNF","DNF",RANK(km4_splits_ranks[[#This Row],[13 - 18]],km4_splits_ranks[13 - 18],1))</f>
        <v>87</v>
      </c>
      <c r="X84" s="45">
        <f>IF(km4_splits_ranks[[#This Row],[19 - 24]]="DNF","DNF",RANK(km4_splits_ranks[[#This Row],[19 - 24]],km4_splits_ranks[19 - 24],1))</f>
        <v>92</v>
      </c>
      <c r="Y84" s="45">
        <f>IF(km4_splits_ranks[[#This Row],[25 - 30]]="DNF","DNF",RANK(km4_splits_ranks[[#This Row],[25 - 30]],km4_splits_ranks[25 - 30],1))</f>
        <v>89</v>
      </c>
      <c r="Z84" s="45">
        <f>IF(km4_splits_ranks[[#This Row],[31 - 36]]="DNF","DNF",RANK(km4_splits_ranks[[#This Row],[31 - 36]],km4_splits_ranks[31 - 36],1))</f>
        <v>87</v>
      </c>
      <c r="AA84" s="45">
        <f>IF(km4_splits_ranks[[#This Row],[37 - 42]]="DNF","DNF",RANK(km4_splits_ranks[[#This Row],[37 - 42]],km4_splits_ranks[37 - 42],1))</f>
        <v>83</v>
      </c>
      <c r="AB84" s="45">
        <f>IF(km4_splits_ranks[[#This Row],[43 - 48]]="DNF","DNF",RANK(km4_splits_ranks[[#This Row],[43 - 48]],km4_splits_ranks[43 - 48],1))</f>
        <v>80</v>
      </c>
      <c r="AC84" s="45">
        <f>IF(km4_splits_ranks[[#This Row],[49 - 54]]="DNF","DNF",RANK(km4_splits_ranks[[#This Row],[49 - 54]],km4_splits_ranks[49 - 54],1))</f>
        <v>79</v>
      </c>
      <c r="AD84" s="45">
        <f>IF(km4_splits_ranks[[#This Row],[55 - 60]]="DNF","DNF",RANK(km4_splits_ranks[[#This Row],[55 - 60]],km4_splits_ranks[55 - 60],1))</f>
        <v>82</v>
      </c>
      <c r="AE84" s="46">
        <f>IF(km4_splits_ranks[[#This Row],[61 - 64]]="DNF","DNF",RANK(km4_splits_ranks[[#This Row],[61 - 64]],km4_splits_ranks[61 - 64],1))</f>
        <v>86</v>
      </c>
      <c r="AF84" s="21">
        <f>km4_splits_ranks[[#This Row],[1 - 6]]</f>
        <v>1.5064814814814816E-2</v>
      </c>
      <c r="AG84" s="17">
        <f>IF(km4_splits_ranks[[#This Row],[7 - 12]]="DNF","DNF",km4_splits_ranks[[#This Row],[6 okr]]+km4_splits_ranks[[#This Row],[7 - 12]])</f>
        <v>2.9843750000000002E-2</v>
      </c>
      <c r="AH84" s="17">
        <f>IF(km4_splits_ranks[[#This Row],[13 - 18]]="DNF","DNF",km4_splits_ranks[[#This Row],[12 okr]]+km4_splits_ranks[[#This Row],[13 - 18]])</f>
        <v>4.5104166666666667E-2</v>
      </c>
      <c r="AI84" s="17">
        <f>IF(km4_splits_ranks[[#This Row],[19 - 24]]="DNF","DNF",km4_splits_ranks[[#This Row],[18 okr]]+km4_splits_ranks[[#This Row],[19 - 24]])</f>
        <v>6.0849537037037035E-2</v>
      </c>
      <c r="AJ84" s="17">
        <f>IF(km4_splits_ranks[[#This Row],[25 - 30]]="DNF","DNF",km4_splits_ranks[[#This Row],[24 okr]]+km4_splits_ranks[[#This Row],[25 - 30]])</f>
        <v>7.71261574074074E-2</v>
      </c>
      <c r="AK84" s="17">
        <f>IF(km4_splits_ranks[[#This Row],[31 - 36]]="DNF","DNF",km4_splits_ranks[[#This Row],[30 okr]]+km4_splits_ranks[[#This Row],[31 - 36]])</f>
        <v>9.3881944444444435E-2</v>
      </c>
      <c r="AL84" s="17">
        <f>IF(km4_splits_ranks[[#This Row],[37 - 42]]="DNF","DNF",km4_splits_ranks[[#This Row],[36 okr]]+km4_splits_ranks[[#This Row],[37 - 42]])</f>
        <v>0.11085995370370369</v>
      </c>
      <c r="AM84" s="17">
        <f>IF(km4_splits_ranks[[#This Row],[43 - 48]]="DNF","DNF",km4_splits_ranks[[#This Row],[42 okr]]+km4_splits_ranks[[#This Row],[43 - 48]])</f>
        <v>0.12865509259259258</v>
      </c>
      <c r="AN84" s="17">
        <f>IF(km4_splits_ranks[[#This Row],[49 - 54]]="DNF","DNF",km4_splits_ranks[[#This Row],[48 okr]]+km4_splits_ranks[[#This Row],[49 - 54]])</f>
        <v>0.14680671296296297</v>
      </c>
      <c r="AO84" s="17">
        <f>IF(km4_splits_ranks[[#This Row],[55 - 60]]="DNF","DNF",km4_splits_ranks[[#This Row],[54 okr]]+km4_splits_ranks[[#This Row],[55 - 60]])</f>
        <v>0.16608449074074075</v>
      </c>
      <c r="AP84" s="22">
        <f>IF(km4_splits_ranks[[#This Row],[61 - 64]]="DNF","DNF",km4_splits_ranks[[#This Row],[60 okr]]+km4_splits_ranks[[#This Row],[61 - 64]])</f>
        <v>0.17869907407407409</v>
      </c>
      <c r="AQ84" s="47">
        <f>IF(km4_splits_ranks[[#This Row],[6 okr]]="DNF","DNF",RANK(km4_splits_ranks[[#This Row],[6 okr]],km4_splits_ranks[6 okr],1))</f>
        <v>78</v>
      </c>
      <c r="AR84" s="48">
        <f>IF(km4_splits_ranks[[#This Row],[12 okr]]="DNF","DNF",RANK(km4_splits_ranks[[#This Row],[12 okr]],km4_splits_ranks[12 okr],1))</f>
        <v>82</v>
      </c>
      <c r="AS84" s="48">
        <f>IF(km4_splits_ranks[[#This Row],[18 okr]]="DNF","DNF",RANK(km4_splits_ranks[[#This Row],[18 okr]],km4_splits_ranks[18 okr],1))</f>
        <v>83</v>
      </c>
      <c r="AT84" s="48">
        <f>IF(km4_splits_ranks[[#This Row],[24 okr]]="DNF","DNF",RANK(km4_splits_ranks[[#This Row],[24 okr]],km4_splits_ranks[24 okr],1))</f>
        <v>84</v>
      </c>
      <c r="AU84" s="48">
        <f>IF(km4_splits_ranks[[#This Row],[30 okr]]="DNF","DNF",RANK(km4_splits_ranks[[#This Row],[30 okr]],km4_splits_ranks[30 okr],1))</f>
        <v>87</v>
      </c>
      <c r="AV84" s="48">
        <f>IF(km4_splits_ranks[[#This Row],[36 okr]]="DNF","DNF",RANK(km4_splits_ranks[[#This Row],[36 okr]],km4_splits_ranks[36 okr],1))</f>
        <v>86</v>
      </c>
      <c r="AW84" s="48">
        <f>IF(km4_splits_ranks[[#This Row],[42 okr]]="DNF","DNF",RANK(km4_splits_ranks[[#This Row],[42 okr]],km4_splits_ranks[42 okr],1))</f>
        <v>85</v>
      </c>
      <c r="AX84" s="48">
        <f>IF(km4_splits_ranks[[#This Row],[48 okr]]="DNF","DNF",RANK(km4_splits_ranks[[#This Row],[48 okr]],km4_splits_ranks[48 okr],1))</f>
        <v>83</v>
      </c>
      <c r="AY84" s="48">
        <f>IF(km4_splits_ranks[[#This Row],[54 okr]]="DNF","DNF",RANK(km4_splits_ranks[[#This Row],[54 okr]],km4_splits_ranks[54 okr],1))</f>
        <v>80</v>
      </c>
      <c r="AZ84" s="48">
        <f>IF(km4_splits_ranks[[#This Row],[60 okr]]="DNF","DNF",RANK(km4_splits_ranks[[#This Row],[60 okr]],km4_splits_ranks[60 okr],1))</f>
        <v>81</v>
      </c>
      <c r="BA84" s="48">
        <f>IF(km4_splits_ranks[[#This Row],[64 okr]]="DNF","DNF",RANK(km4_splits_ranks[[#This Row],[64 okr]],km4_splits_ranks[64 okr],1))</f>
        <v>81</v>
      </c>
    </row>
    <row r="85" spans="2:53" x14ac:dyDescent="0.2">
      <c r="B85" s="4">
        <f>laps_times[[#This Row],[poř]]</f>
        <v>82</v>
      </c>
      <c r="C85" s="1">
        <f>laps_times[[#This Row],[s.č.]]</f>
        <v>61</v>
      </c>
      <c r="D85" s="1" t="str">
        <f>laps_times[[#This Row],[jméno]]</f>
        <v>Kubičková Eliška Anna</v>
      </c>
      <c r="E85" s="2">
        <f>laps_times[[#This Row],[roč]]</f>
        <v>1966</v>
      </c>
      <c r="F85" s="2" t="str">
        <f>laps_times[[#This Row],[kat]]</f>
        <v>Z2</v>
      </c>
      <c r="G85" s="2">
        <f>laps_times[[#This Row],[poř_kat]]</f>
        <v>7</v>
      </c>
      <c r="H85" s="1" t="str">
        <f>IF(ISBLANK(laps_times[[#This Row],[klub]]),"-",laps_times[[#This Row],[klub]])</f>
        <v>SC MARATHON PLZEŇ</v>
      </c>
      <c r="I85" s="166">
        <f>laps_times[[#This Row],[celk. čas]]</f>
        <v>0.17931944444444445</v>
      </c>
      <c r="J85" s="28">
        <f>SUM(laps_times[[#This Row],[1]:[6]])</f>
        <v>1.7600694444444447E-2</v>
      </c>
      <c r="K85" s="29">
        <f>SUM(laps_times[[#This Row],[7]:[12]])</f>
        <v>1.7314814814814814E-2</v>
      </c>
      <c r="L85" s="29">
        <f>SUM(laps_times[[#This Row],[13]:[18]])</f>
        <v>1.669212962962963E-2</v>
      </c>
      <c r="M85" s="29">
        <f>SUM(laps_times[[#This Row],[19]:[24]])</f>
        <v>1.6909722222222222E-2</v>
      </c>
      <c r="N85" s="29">
        <f>SUM(laps_times[[#This Row],[25]:[30]])</f>
        <v>1.6446759259259258E-2</v>
      </c>
      <c r="O85" s="29">
        <f>SUM(laps_times[[#This Row],[31]:[36]])</f>
        <v>1.6157407407407409E-2</v>
      </c>
      <c r="P85" s="29">
        <f>SUM(laps_times[[#This Row],[37]:[42]])</f>
        <v>1.6429398148148148E-2</v>
      </c>
      <c r="Q85" s="29">
        <f>SUM(laps_times[[#This Row],[43]:[48]])</f>
        <v>1.6444444444444446E-2</v>
      </c>
      <c r="R85" s="29">
        <f>SUM(laps_times[[#This Row],[49]:[54]])</f>
        <v>1.7203703703703704E-2</v>
      </c>
      <c r="S85" s="29">
        <f>SUM(laps_times[[#This Row],[55]:[60]])</f>
        <v>1.7033564814814817E-2</v>
      </c>
      <c r="T85" s="30">
        <f>SUM(laps_times[[#This Row],[61]:[64]])</f>
        <v>1.1086805555555555E-2</v>
      </c>
      <c r="U85" s="44">
        <f>IF(km4_splits_ranks[[#This Row],[1 - 6]]="DNF","DNF",RANK(km4_splits_ranks[[#This Row],[1 - 6]],km4_splits_ranks[1 - 6],1))</f>
        <v>108</v>
      </c>
      <c r="V85" s="45">
        <f>IF(km4_splits_ranks[[#This Row],[7 - 12]]="DNF","DNF",RANK(km4_splits_ranks[[#This Row],[7 - 12]],km4_splits_ranks[7 - 12],1))</f>
        <v>108</v>
      </c>
      <c r="W85" s="45">
        <f>IF(km4_splits_ranks[[#This Row],[13 - 18]]="DNF","DNF",RANK(km4_splits_ranks[[#This Row],[13 - 18]],km4_splits_ranks[13 - 18],1))</f>
        <v>104</v>
      </c>
      <c r="X85" s="45">
        <f>IF(km4_splits_ranks[[#This Row],[19 - 24]]="DNF","DNF",RANK(km4_splits_ranks[[#This Row],[19 - 24]],km4_splits_ranks[19 - 24],1))</f>
        <v>103</v>
      </c>
      <c r="Y85" s="45">
        <f>IF(km4_splits_ranks[[#This Row],[25 - 30]]="DNF","DNF",RANK(km4_splits_ranks[[#This Row],[25 - 30]],km4_splits_ranks[25 - 30],1))</f>
        <v>91</v>
      </c>
      <c r="Z85" s="45">
        <f>IF(km4_splits_ranks[[#This Row],[31 - 36]]="DNF","DNF",RANK(km4_splits_ranks[[#This Row],[31 - 36]],km4_splits_ranks[31 - 36],1))</f>
        <v>80</v>
      </c>
      <c r="AA85" s="45">
        <f>IF(km4_splits_ranks[[#This Row],[37 - 42]]="DNF","DNF",RANK(km4_splits_ranks[[#This Row],[37 - 42]],km4_splits_ranks[37 - 42],1))</f>
        <v>75</v>
      </c>
      <c r="AB85" s="45">
        <f>IF(km4_splits_ranks[[#This Row],[43 - 48]]="DNF","DNF",RANK(km4_splits_ranks[[#This Row],[43 - 48]],km4_splits_ranks[43 - 48],1))</f>
        <v>63</v>
      </c>
      <c r="AC85" s="45">
        <f>IF(km4_splits_ranks[[#This Row],[49 - 54]]="DNF","DNF",RANK(km4_splits_ranks[[#This Row],[49 - 54]],km4_splits_ranks[49 - 54],1))</f>
        <v>62</v>
      </c>
      <c r="AD85" s="45">
        <f>IF(km4_splits_ranks[[#This Row],[55 - 60]]="DNF","DNF",RANK(km4_splits_ranks[[#This Row],[55 - 60]],km4_splits_ranks[55 - 60],1))</f>
        <v>56</v>
      </c>
      <c r="AE85" s="46">
        <f>IF(km4_splits_ranks[[#This Row],[61 - 64]]="DNF","DNF",RANK(km4_splits_ranks[[#This Row],[61 - 64]],km4_splits_ranks[61 - 64],1))</f>
        <v>58</v>
      </c>
      <c r="AF85" s="21">
        <f>km4_splits_ranks[[#This Row],[1 - 6]]</f>
        <v>1.7600694444444447E-2</v>
      </c>
      <c r="AG85" s="17">
        <f>IF(km4_splits_ranks[[#This Row],[7 - 12]]="DNF","DNF",km4_splits_ranks[[#This Row],[6 okr]]+km4_splits_ranks[[#This Row],[7 - 12]])</f>
        <v>3.4915509259259264E-2</v>
      </c>
      <c r="AH85" s="17">
        <f>IF(km4_splits_ranks[[#This Row],[13 - 18]]="DNF","DNF",km4_splits_ranks[[#This Row],[12 okr]]+km4_splits_ranks[[#This Row],[13 - 18]])</f>
        <v>5.160763888888889E-2</v>
      </c>
      <c r="AI85" s="17">
        <f>IF(km4_splits_ranks[[#This Row],[19 - 24]]="DNF","DNF",km4_splits_ranks[[#This Row],[18 okr]]+km4_splits_ranks[[#This Row],[19 - 24]])</f>
        <v>6.8517361111111119E-2</v>
      </c>
      <c r="AJ85" s="17">
        <f>IF(km4_splits_ranks[[#This Row],[25 - 30]]="DNF","DNF",km4_splits_ranks[[#This Row],[24 okr]]+km4_splits_ranks[[#This Row],[25 - 30]])</f>
        <v>8.4964120370370377E-2</v>
      </c>
      <c r="AK85" s="17">
        <f>IF(km4_splits_ranks[[#This Row],[31 - 36]]="DNF","DNF",km4_splits_ranks[[#This Row],[30 okr]]+km4_splits_ranks[[#This Row],[31 - 36]])</f>
        <v>0.10112152777777779</v>
      </c>
      <c r="AL85" s="17">
        <f>IF(km4_splits_ranks[[#This Row],[37 - 42]]="DNF","DNF",km4_splits_ranks[[#This Row],[36 okr]]+km4_splits_ranks[[#This Row],[37 - 42]])</f>
        <v>0.11755092592592593</v>
      </c>
      <c r="AM85" s="17">
        <f>IF(km4_splits_ranks[[#This Row],[43 - 48]]="DNF","DNF",km4_splits_ranks[[#This Row],[42 okr]]+km4_splits_ranks[[#This Row],[43 - 48]])</f>
        <v>0.13399537037037038</v>
      </c>
      <c r="AN85" s="17">
        <f>IF(km4_splits_ranks[[#This Row],[49 - 54]]="DNF","DNF",km4_splits_ranks[[#This Row],[48 okr]]+km4_splits_ranks[[#This Row],[49 - 54]])</f>
        <v>0.15119907407407407</v>
      </c>
      <c r="AO85" s="17">
        <f>IF(km4_splits_ranks[[#This Row],[55 - 60]]="DNF","DNF",km4_splits_ranks[[#This Row],[54 okr]]+km4_splits_ranks[[#This Row],[55 - 60]])</f>
        <v>0.1682326388888889</v>
      </c>
      <c r="AP85" s="22">
        <f>IF(km4_splits_ranks[[#This Row],[61 - 64]]="DNF","DNF",km4_splits_ranks[[#This Row],[60 okr]]+km4_splits_ranks[[#This Row],[61 - 64]])</f>
        <v>0.17931944444444445</v>
      </c>
      <c r="AQ85" s="47">
        <f>IF(km4_splits_ranks[[#This Row],[6 okr]]="DNF","DNF",RANK(km4_splits_ranks[[#This Row],[6 okr]],km4_splits_ranks[6 okr],1))</f>
        <v>108</v>
      </c>
      <c r="AR85" s="48">
        <f>IF(km4_splits_ranks[[#This Row],[12 okr]]="DNF","DNF",RANK(km4_splits_ranks[[#This Row],[12 okr]],km4_splits_ranks[12 okr],1))</f>
        <v>109</v>
      </c>
      <c r="AS85" s="48">
        <f>IF(km4_splits_ranks[[#This Row],[18 okr]]="DNF","DNF",RANK(km4_splits_ranks[[#This Row],[18 okr]],km4_splits_ranks[18 okr],1))</f>
        <v>106</v>
      </c>
      <c r="AT85" s="48">
        <f>IF(km4_splits_ranks[[#This Row],[24 okr]]="DNF","DNF",RANK(km4_splits_ranks[[#This Row],[24 okr]],km4_splits_ranks[24 okr],1))</f>
        <v>105</v>
      </c>
      <c r="AU85" s="48">
        <f>IF(km4_splits_ranks[[#This Row],[30 okr]]="DNF","DNF",RANK(km4_splits_ranks[[#This Row],[30 okr]],km4_splits_ranks[30 okr],1))</f>
        <v>104</v>
      </c>
      <c r="AV85" s="48">
        <f>IF(km4_splits_ranks[[#This Row],[36 okr]]="DNF","DNF",RANK(km4_splits_ranks[[#This Row],[36 okr]],km4_splits_ranks[36 okr],1))</f>
        <v>102</v>
      </c>
      <c r="AW85" s="48">
        <f>IF(km4_splits_ranks[[#This Row],[42 okr]]="DNF","DNF",RANK(km4_splits_ranks[[#This Row],[42 okr]],km4_splits_ranks[42 okr],1))</f>
        <v>95</v>
      </c>
      <c r="AX85" s="48">
        <f>IF(km4_splits_ranks[[#This Row],[48 okr]]="DNF","DNF",RANK(km4_splits_ranks[[#This Row],[48 okr]],km4_splits_ranks[48 okr],1))</f>
        <v>92</v>
      </c>
      <c r="AY85" s="48">
        <f>IF(km4_splits_ranks[[#This Row],[54 okr]]="DNF","DNF",RANK(km4_splits_ranks[[#This Row],[54 okr]],km4_splits_ranks[54 okr],1))</f>
        <v>91</v>
      </c>
      <c r="AZ85" s="48">
        <f>IF(km4_splits_ranks[[#This Row],[60 okr]]="DNF","DNF",RANK(km4_splits_ranks[[#This Row],[60 okr]],km4_splits_ranks[60 okr],1))</f>
        <v>85</v>
      </c>
      <c r="BA85" s="48">
        <f>IF(km4_splits_ranks[[#This Row],[64 okr]]="DNF","DNF",RANK(km4_splits_ranks[[#This Row],[64 okr]],km4_splits_ranks[64 okr],1))</f>
        <v>82</v>
      </c>
    </row>
    <row r="86" spans="2:53" x14ac:dyDescent="0.2">
      <c r="B86" s="4">
        <f>laps_times[[#This Row],[poř]]</f>
        <v>83</v>
      </c>
      <c r="C86" s="1">
        <f>laps_times[[#This Row],[s.č.]]</f>
        <v>82</v>
      </c>
      <c r="D86" s="1" t="str">
        <f>laps_times[[#This Row],[jméno]]</f>
        <v>Orlinger Herbert</v>
      </c>
      <c r="E86" s="2">
        <f>laps_times[[#This Row],[roč]]</f>
        <v>1960</v>
      </c>
      <c r="F86" s="2" t="str">
        <f>laps_times[[#This Row],[kat]]</f>
        <v>M50</v>
      </c>
      <c r="G86" s="2">
        <f>laps_times[[#This Row],[poř_kat]]</f>
        <v>19</v>
      </c>
      <c r="H86" s="1" t="str">
        <f>IF(ISBLANK(laps_times[[#This Row],[klub]]),"-",laps_times[[#This Row],[klub]])</f>
        <v>Laufstammtisch Flotte Sohle</v>
      </c>
      <c r="I86" s="166">
        <f>laps_times[[#This Row],[celk. čas]]</f>
        <v>0.17998726851851851</v>
      </c>
      <c r="J86" s="28">
        <f>SUM(laps_times[[#This Row],[1]:[6]])</f>
        <v>1.6186342592592592E-2</v>
      </c>
      <c r="K86" s="29">
        <f>SUM(laps_times[[#This Row],[7]:[12]])</f>
        <v>1.5800925925925927E-2</v>
      </c>
      <c r="L86" s="29">
        <f>SUM(laps_times[[#This Row],[13]:[18]])</f>
        <v>1.6041666666666669E-2</v>
      </c>
      <c r="M86" s="29">
        <f>SUM(laps_times[[#This Row],[19]:[24]])</f>
        <v>1.6275462962962964E-2</v>
      </c>
      <c r="N86" s="29">
        <f>SUM(laps_times[[#This Row],[25]:[30]])</f>
        <v>1.6497685185185185E-2</v>
      </c>
      <c r="O86" s="29">
        <f>SUM(laps_times[[#This Row],[31]:[36]])</f>
        <v>1.6354166666666666E-2</v>
      </c>
      <c r="P86" s="29">
        <f>SUM(laps_times[[#This Row],[37]:[42]])</f>
        <v>1.7403935185185185E-2</v>
      </c>
      <c r="Q86" s="29">
        <f>SUM(laps_times[[#This Row],[43]:[48]])</f>
        <v>1.7612268518518517E-2</v>
      </c>
      <c r="R86" s="29">
        <f>SUM(laps_times[[#This Row],[49]:[54]])</f>
        <v>1.7912037037037035E-2</v>
      </c>
      <c r="S86" s="29">
        <f>SUM(laps_times[[#This Row],[55]:[60]])</f>
        <v>1.8299768518518521E-2</v>
      </c>
      <c r="T86" s="30">
        <f>SUM(laps_times[[#This Row],[61]:[64]])</f>
        <v>1.1603009259259259E-2</v>
      </c>
      <c r="U86" s="44">
        <f>IF(km4_splits_ranks[[#This Row],[1 - 6]]="DNF","DNF",RANK(km4_splits_ranks[[#This Row],[1 - 6]],km4_splits_ranks[1 - 6],1))</f>
        <v>95</v>
      </c>
      <c r="V86" s="45">
        <f>IF(km4_splits_ranks[[#This Row],[7 - 12]]="DNF","DNF",RANK(km4_splits_ranks[[#This Row],[7 - 12]],km4_splits_ranks[7 - 12],1))</f>
        <v>97</v>
      </c>
      <c r="W86" s="45">
        <f>IF(km4_splits_ranks[[#This Row],[13 - 18]]="DNF","DNF",RANK(km4_splits_ranks[[#This Row],[13 - 18]],km4_splits_ranks[13 - 18],1))</f>
        <v>95</v>
      </c>
      <c r="X86" s="45">
        <f>IF(km4_splits_ranks[[#This Row],[19 - 24]]="DNF","DNF",RANK(km4_splits_ranks[[#This Row],[19 - 24]],km4_splits_ranks[19 - 24],1))</f>
        <v>95</v>
      </c>
      <c r="Y86" s="45">
        <f>IF(km4_splits_ranks[[#This Row],[25 - 30]]="DNF","DNF",RANK(km4_splits_ranks[[#This Row],[25 - 30]],km4_splits_ranks[25 - 30],1))</f>
        <v>92</v>
      </c>
      <c r="Z86" s="45">
        <f>IF(km4_splits_ranks[[#This Row],[31 - 36]]="DNF","DNF",RANK(km4_splits_ranks[[#This Row],[31 - 36]],km4_splits_ranks[31 - 36],1))</f>
        <v>83</v>
      </c>
      <c r="AA86" s="45">
        <f>IF(km4_splits_ranks[[#This Row],[37 - 42]]="DNF","DNF",RANK(km4_splits_ranks[[#This Row],[37 - 42]],km4_splits_ranks[37 - 42],1))</f>
        <v>86</v>
      </c>
      <c r="AB86" s="45">
        <f>IF(km4_splits_ranks[[#This Row],[43 - 48]]="DNF","DNF",RANK(km4_splits_ranks[[#This Row],[43 - 48]],km4_splits_ranks[43 - 48],1))</f>
        <v>77</v>
      </c>
      <c r="AC86" s="45">
        <f>IF(km4_splits_ranks[[#This Row],[49 - 54]]="DNF","DNF",RANK(km4_splits_ranks[[#This Row],[49 - 54]],km4_splits_ranks[49 - 54],1))</f>
        <v>77</v>
      </c>
      <c r="AD86" s="45">
        <f>IF(km4_splits_ranks[[#This Row],[55 - 60]]="DNF","DNF",RANK(km4_splits_ranks[[#This Row],[55 - 60]],km4_splits_ranks[55 - 60],1))</f>
        <v>75</v>
      </c>
      <c r="AE86" s="46">
        <f>IF(km4_splits_ranks[[#This Row],[61 - 64]]="DNF","DNF",RANK(km4_splits_ranks[[#This Row],[61 - 64]],km4_splits_ranks[61 - 64],1))</f>
        <v>68</v>
      </c>
      <c r="AF86" s="21">
        <f>km4_splits_ranks[[#This Row],[1 - 6]]</f>
        <v>1.6186342592592592E-2</v>
      </c>
      <c r="AG86" s="17">
        <f>IF(km4_splits_ranks[[#This Row],[7 - 12]]="DNF","DNF",km4_splits_ranks[[#This Row],[6 okr]]+km4_splits_ranks[[#This Row],[7 - 12]])</f>
        <v>3.1987268518518519E-2</v>
      </c>
      <c r="AH86" s="17">
        <f>IF(km4_splits_ranks[[#This Row],[13 - 18]]="DNF","DNF",km4_splits_ranks[[#This Row],[12 okr]]+km4_splits_ranks[[#This Row],[13 - 18]])</f>
        <v>4.8028935185185188E-2</v>
      </c>
      <c r="AI86" s="17">
        <f>IF(km4_splits_ranks[[#This Row],[19 - 24]]="DNF","DNF",km4_splits_ranks[[#This Row],[18 okr]]+km4_splits_ranks[[#This Row],[19 - 24]])</f>
        <v>6.4304398148148145E-2</v>
      </c>
      <c r="AJ86" s="17">
        <f>IF(km4_splits_ranks[[#This Row],[25 - 30]]="DNF","DNF",km4_splits_ranks[[#This Row],[24 okr]]+km4_splits_ranks[[#This Row],[25 - 30]])</f>
        <v>8.080208333333333E-2</v>
      </c>
      <c r="AK86" s="17">
        <f>IF(km4_splits_ranks[[#This Row],[31 - 36]]="DNF","DNF",km4_splits_ranks[[#This Row],[30 okr]]+km4_splits_ranks[[#This Row],[31 - 36]])</f>
        <v>9.715625E-2</v>
      </c>
      <c r="AL86" s="17">
        <f>IF(km4_splits_ranks[[#This Row],[37 - 42]]="DNF","DNF",km4_splits_ranks[[#This Row],[36 okr]]+km4_splits_ranks[[#This Row],[37 - 42]])</f>
        <v>0.11456018518518518</v>
      </c>
      <c r="AM86" s="17">
        <f>IF(km4_splits_ranks[[#This Row],[43 - 48]]="DNF","DNF",km4_splits_ranks[[#This Row],[42 okr]]+km4_splits_ranks[[#This Row],[43 - 48]])</f>
        <v>0.1321724537037037</v>
      </c>
      <c r="AN86" s="17">
        <f>IF(km4_splits_ranks[[#This Row],[49 - 54]]="DNF","DNF",km4_splits_ranks[[#This Row],[48 okr]]+km4_splits_ranks[[#This Row],[49 - 54]])</f>
        <v>0.15008449074074073</v>
      </c>
      <c r="AO86" s="17">
        <f>IF(km4_splits_ranks[[#This Row],[55 - 60]]="DNF","DNF",km4_splits_ranks[[#This Row],[54 okr]]+km4_splits_ranks[[#This Row],[55 - 60]])</f>
        <v>0.16838425925925926</v>
      </c>
      <c r="AP86" s="22">
        <f>IF(km4_splits_ranks[[#This Row],[61 - 64]]="DNF","DNF",km4_splits_ranks[[#This Row],[60 okr]]+km4_splits_ranks[[#This Row],[61 - 64]])</f>
        <v>0.17998726851851851</v>
      </c>
      <c r="AQ86" s="47">
        <f>IF(km4_splits_ranks[[#This Row],[6 okr]]="DNF","DNF",RANK(km4_splits_ranks[[#This Row],[6 okr]],km4_splits_ranks[6 okr],1))</f>
        <v>95</v>
      </c>
      <c r="AR86" s="48">
        <f>IF(km4_splits_ranks[[#This Row],[12 okr]]="DNF","DNF",RANK(km4_splits_ranks[[#This Row],[12 okr]],km4_splits_ranks[12 okr],1))</f>
        <v>96</v>
      </c>
      <c r="AS86" s="48">
        <f>IF(km4_splits_ranks[[#This Row],[18 okr]]="DNF","DNF",RANK(km4_splits_ranks[[#This Row],[18 okr]],km4_splits_ranks[18 okr],1))</f>
        <v>97</v>
      </c>
      <c r="AT86" s="48">
        <f>IF(km4_splits_ranks[[#This Row],[24 okr]]="DNF","DNF",RANK(km4_splits_ranks[[#This Row],[24 okr]],km4_splits_ranks[24 okr],1))</f>
        <v>97</v>
      </c>
      <c r="AU86" s="48">
        <f>IF(km4_splits_ranks[[#This Row],[30 okr]]="DNF","DNF",RANK(km4_splits_ranks[[#This Row],[30 okr]],km4_splits_ranks[30 okr],1))</f>
        <v>96</v>
      </c>
      <c r="AV86" s="48">
        <f>IF(km4_splits_ranks[[#This Row],[36 okr]]="DNF","DNF",RANK(km4_splits_ranks[[#This Row],[36 okr]],km4_splits_ranks[36 okr],1))</f>
        <v>94</v>
      </c>
      <c r="AW86" s="48">
        <f>IF(km4_splits_ranks[[#This Row],[42 okr]]="DNF","DNF",RANK(km4_splits_ranks[[#This Row],[42 okr]],km4_splits_ranks[42 okr],1))</f>
        <v>92</v>
      </c>
      <c r="AX86" s="48">
        <f>IF(km4_splits_ranks[[#This Row],[48 okr]]="DNF","DNF",RANK(km4_splits_ranks[[#This Row],[48 okr]],km4_splits_ranks[48 okr],1))</f>
        <v>91</v>
      </c>
      <c r="AY86" s="48">
        <f>IF(km4_splits_ranks[[#This Row],[54 okr]]="DNF","DNF",RANK(km4_splits_ranks[[#This Row],[54 okr]],km4_splits_ranks[54 okr],1))</f>
        <v>87</v>
      </c>
      <c r="AZ86" s="48">
        <f>IF(km4_splits_ranks[[#This Row],[60 okr]]="DNF","DNF",RANK(km4_splits_ranks[[#This Row],[60 okr]],km4_splits_ranks[60 okr],1))</f>
        <v>86</v>
      </c>
      <c r="BA86" s="48">
        <f>IF(km4_splits_ranks[[#This Row],[64 okr]]="DNF","DNF",RANK(km4_splits_ranks[[#This Row],[64 okr]],km4_splits_ranks[64 okr],1))</f>
        <v>83</v>
      </c>
    </row>
    <row r="87" spans="2:53" x14ac:dyDescent="0.2">
      <c r="B87" s="4">
        <f>laps_times[[#This Row],[poř]]</f>
        <v>84</v>
      </c>
      <c r="C87" s="1">
        <f>laps_times[[#This Row],[s.č.]]</f>
        <v>44</v>
      </c>
      <c r="D87" s="1" t="str">
        <f>laps_times[[#This Row],[jméno]]</f>
        <v>Hýsková Šárka</v>
      </c>
      <c r="E87" s="2">
        <f>laps_times[[#This Row],[roč]]</f>
        <v>1964</v>
      </c>
      <c r="F87" s="2" t="str">
        <f>laps_times[[#This Row],[kat]]</f>
        <v>Z2</v>
      </c>
      <c r="G87" s="2">
        <f>laps_times[[#This Row],[poř_kat]]</f>
        <v>8</v>
      </c>
      <c r="H87" s="1" t="str">
        <f>IF(ISBLANK(laps_times[[#This Row],[klub]]),"-",laps_times[[#This Row],[klub]])</f>
        <v>Longrun</v>
      </c>
      <c r="I87" s="166">
        <f>laps_times[[#This Row],[celk. čas]]</f>
        <v>0.18031828703703703</v>
      </c>
      <c r="J87" s="28">
        <f>SUM(laps_times[[#This Row],[1]:[6]])</f>
        <v>1.5373842592592593E-2</v>
      </c>
      <c r="K87" s="29">
        <f>SUM(laps_times[[#This Row],[7]:[12]])</f>
        <v>1.5113425925925924E-2</v>
      </c>
      <c r="L87" s="29">
        <f>SUM(laps_times[[#This Row],[13]:[18]])</f>
        <v>1.5341435185185184E-2</v>
      </c>
      <c r="M87" s="29">
        <f>SUM(laps_times[[#This Row],[19]:[24]])</f>
        <v>1.5731481481481482E-2</v>
      </c>
      <c r="N87" s="29">
        <f>SUM(laps_times[[#This Row],[25]:[30]])</f>
        <v>1.5871527777777776E-2</v>
      </c>
      <c r="O87" s="29">
        <f>SUM(laps_times[[#This Row],[31]:[36]])</f>
        <v>1.7222222222222222E-2</v>
      </c>
      <c r="P87" s="29">
        <f>SUM(laps_times[[#This Row],[37]:[42]])</f>
        <v>1.7494212962962965E-2</v>
      </c>
      <c r="Q87" s="29">
        <f>SUM(laps_times[[#This Row],[43]:[48]])</f>
        <v>1.8206018518518517E-2</v>
      </c>
      <c r="R87" s="29">
        <f>SUM(laps_times[[#This Row],[49]:[54]])</f>
        <v>1.9013888888888889E-2</v>
      </c>
      <c r="S87" s="29">
        <f>SUM(laps_times[[#This Row],[55]:[60]])</f>
        <v>1.8666666666666665E-2</v>
      </c>
      <c r="T87" s="30">
        <f>SUM(laps_times[[#This Row],[61]:[64]])</f>
        <v>1.2283564814814815E-2</v>
      </c>
      <c r="U87" s="44">
        <f>IF(km4_splits_ranks[[#This Row],[1 - 6]]="DNF","DNF",RANK(km4_splits_ranks[[#This Row],[1 - 6]],km4_splits_ranks[1 - 6],1))</f>
        <v>85</v>
      </c>
      <c r="V87" s="45">
        <f>IF(km4_splits_ranks[[#This Row],[7 - 12]]="DNF","DNF",RANK(km4_splits_ranks[[#This Row],[7 - 12]],km4_splits_ranks[7 - 12],1))</f>
        <v>90</v>
      </c>
      <c r="W87" s="45">
        <f>IF(km4_splits_ranks[[#This Row],[13 - 18]]="DNF","DNF",RANK(km4_splits_ranks[[#This Row],[13 - 18]],km4_splits_ranks[13 - 18],1))</f>
        <v>88</v>
      </c>
      <c r="X87" s="45">
        <f>IF(km4_splits_ranks[[#This Row],[19 - 24]]="DNF","DNF",RANK(km4_splits_ranks[[#This Row],[19 - 24]],km4_splits_ranks[19 - 24],1))</f>
        <v>91</v>
      </c>
      <c r="Y87" s="45">
        <f>IF(km4_splits_ranks[[#This Row],[25 - 30]]="DNF","DNF",RANK(km4_splits_ranks[[#This Row],[25 - 30]],km4_splits_ranks[25 - 30],1))</f>
        <v>85</v>
      </c>
      <c r="Z87" s="45">
        <f>IF(km4_splits_ranks[[#This Row],[31 - 36]]="DNF","DNF",RANK(km4_splits_ranks[[#This Row],[31 - 36]],km4_splits_ranks[31 - 36],1))</f>
        <v>94</v>
      </c>
      <c r="AA87" s="45">
        <f>IF(km4_splits_ranks[[#This Row],[37 - 42]]="DNF","DNF",RANK(km4_splits_ranks[[#This Row],[37 - 42]],km4_splits_ranks[37 - 42],1))</f>
        <v>89</v>
      </c>
      <c r="AB87" s="45">
        <f>IF(km4_splits_ranks[[#This Row],[43 - 48]]="DNF","DNF",RANK(km4_splits_ranks[[#This Row],[43 - 48]],km4_splits_ranks[43 - 48],1))</f>
        <v>84</v>
      </c>
      <c r="AC87" s="45">
        <f>IF(km4_splits_ranks[[#This Row],[49 - 54]]="DNF","DNF",RANK(km4_splits_ranks[[#This Row],[49 - 54]],km4_splits_ranks[49 - 54],1))</f>
        <v>87</v>
      </c>
      <c r="AD87" s="45">
        <f>IF(km4_splits_ranks[[#This Row],[55 - 60]]="DNF","DNF",RANK(km4_splits_ranks[[#This Row],[55 - 60]],km4_splits_ranks[55 - 60],1))</f>
        <v>78</v>
      </c>
      <c r="AE87" s="46">
        <f>IF(km4_splits_ranks[[#This Row],[61 - 64]]="DNF","DNF",RANK(km4_splits_ranks[[#This Row],[61 - 64]],km4_splits_ranks[61 - 64],1))</f>
        <v>82</v>
      </c>
      <c r="AF87" s="21">
        <f>km4_splits_ranks[[#This Row],[1 - 6]]</f>
        <v>1.5373842592592593E-2</v>
      </c>
      <c r="AG87" s="17">
        <f>IF(km4_splits_ranks[[#This Row],[7 - 12]]="DNF","DNF",km4_splits_ranks[[#This Row],[6 okr]]+km4_splits_ranks[[#This Row],[7 - 12]])</f>
        <v>3.0487268518518518E-2</v>
      </c>
      <c r="AH87" s="17">
        <f>IF(km4_splits_ranks[[#This Row],[13 - 18]]="DNF","DNF",km4_splits_ranks[[#This Row],[12 okr]]+km4_splits_ranks[[#This Row],[13 - 18]])</f>
        <v>4.5828703703703705E-2</v>
      </c>
      <c r="AI87" s="17">
        <f>IF(km4_splits_ranks[[#This Row],[19 - 24]]="DNF","DNF",km4_splits_ranks[[#This Row],[18 okr]]+km4_splits_ranks[[#This Row],[19 - 24]])</f>
        <v>6.156018518518519E-2</v>
      </c>
      <c r="AJ87" s="17">
        <f>IF(km4_splits_ranks[[#This Row],[25 - 30]]="DNF","DNF",km4_splits_ranks[[#This Row],[24 okr]]+km4_splits_ranks[[#This Row],[25 - 30]])</f>
        <v>7.7431712962962973E-2</v>
      </c>
      <c r="AK87" s="17">
        <f>IF(km4_splits_ranks[[#This Row],[31 - 36]]="DNF","DNF",km4_splits_ranks[[#This Row],[30 okr]]+km4_splits_ranks[[#This Row],[31 - 36]])</f>
        <v>9.4653935185185195E-2</v>
      </c>
      <c r="AL87" s="17">
        <f>IF(km4_splits_ranks[[#This Row],[37 - 42]]="DNF","DNF",km4_splits_ranks[[#This Row],[36 okr]]+km4_splits_ranks[[#This Row],[37 - 42]])</f>
        <v>0.11214814814814816</v>
      </c>
      <c r="AM87" s="17">
        <f>IF(km4_splits_ranks[[#This Row],[43 - 48]]="DNF","DNF",km4_splits_ranks[[#This Row],[42 okr]]+km4_splits_ranks[[#This Row],[43 - 48]])</f>
        <v>0.13035416666666669</v>
      </c>
      <c r="AN87" s="17">
        <f>IF(km4_splits_ranks[[#This Row],[49 - 54]]="DNF","DNF",km4_splits_ranks[[#This Row],[48 okr]]+km4_splits_ranks[[#This Row],[49 - 54]])</f>
        <v>0.14936805555555557</v>
      </c>
      <c r="AO87" s="17">
        <f>IF(km4_splits_ranks[[#This Row],[55 - 60]]="DNF","DNF",km4_splits_ranks[[#This Row],[54 okr]]+km4_splits_ranks[[#This Row],[55 - 60]])</f>
        <v>0.16803472222222224</v>
      </c>
      <c r="AP87" s="22">
        <f>IF(km4_splits_ranks[[#This Row],[61 - 64]]="DNF","DNF",km4_splits_ranks[[#This Row],[60 okr]]+km4_splits_ranks[[#This Row],[61 - 64]])</f>
        <v>0.18031828703703706</v>
      </c>
      <c r="AQ87" s="47">
        <f>IF(km4_splits_ranks[[#This Row],[6 okr]]="DNF","DNF",RANK(km4_splits_ranks[[#This Row],[6 okr]],km4_splits_ranks[6 okr],1))</f>
        <v>85</v>
      </c>
      <c r="AR87" s="48">
        <f>IF(km4_splits_ranks[[#This Row],[12 okr]]="DNF","DNF",RANK(km4_splits_ranks[[#This Row],[12 okr]],km4_splits_ranks[12 okr],1))</f>
        <v>87</v>
      </c>
      <c r="AS87" s="48">
        <f>IF(km4_splits_ranks[[#This Row],[18 okr]]="DNF","DNF",RANK(km4_splits_ranks[[#This Row],[18 okr]],km4_splits_ranks[18 okr],1))</f>
        <v>88</v>
      </c>
      <c r="AT87" s="48">
        <f>IF(km4_splits_ranks[[#This Row],[24 okr]]="DNF","DNF",RANK(km4_splits_ranks[[#This Row],[24 okr]],km4_splits_ranks[24 okr],1))</f>
        <v>89</v>
      </c>
      <c r="AU87" s="48">
        <f>IF(km4_splits_ranks[[#This Row],[30 okr]]="DNF","DNF",RANK(km4_splits_ranks[[#This Row],[30 okr]],km4_splits_ranks[30 okr],1))</f>
        <v>91</v>
      </c>
      <c r="AV87" s="48">
        <f>IF(km4_splits_ranks[[#This Row],[36 okr]]="DNF","DNF",RANK(km4_splits_ranks[[#This Row],[36 okr]],km4_splits_ranks[36 okr],1))</f>
        <v>89</v>
      </c>
      <c r="AW87" s="48">
        <f>IF(km4_splits_ranks[[#This Row],[42 okr]]="DNF","DNF",RANK(km4_splits_ranks[[#This Row],[42 okr]],km4_splits_ranks[42 okr],1))</f>
        <v>89</v>
      </c>
      <c r="AX87" s="48">
        <f>IF(km4_splits_ranks[[#This Row],[48 okr]]="DNF","DNF",RANK(km4_splits_ranks[[#This Row],[48 okr]],km4_splits_ranks[48 okr],1))</f>
        <v>87</v>
      </c>
      <c r="AY87" s="48">
        <f>IF(km4_splits_ranks[[#This Row],[54 okr]]="DNF","DNF",RANK(km4_splits_ranks[[#This Row],[54 okr]],km4_splits_ranks[54 okr],1))</f>
        <v>86</v>
      </c>
      <c r="AZ87" s="48">
        <f>IF(km4_splits_ranks[[#This Row],[60 okr]]="DNF","DNF",RANK(km4_splits_ranks[[#This Row],[60 okr]],km4_splits_ranks[60 okr],1))</f>
        <v>84</v>
      </c>
      <c r="BA87" s="48">
        <f>IF(km4_splits_ranks[[#This Row],[64 okr]]="DNF","DNF",RANK(km4_splits_ranks[[#This Row],[64 okr]],km4_splits_ranks[64 okr],1))</f>
        <v>84</v>
      </c>
    </row>
    <row r="88" spans="2:53" x14ac:dyDescent="0.2">
      <c r="B88" s="4">
        <f>laps_times[[#This Row],[poř]]</f>
        <v>85</v>
      </c>
      <c r="C88" s="1">
        <f>laps_times[[#This Row],[s.č.]]</f>
        <v>116</v>
      </c>
      <c r="D88" s="1" t="str">
        <f>laps_times[[#This Row],[jméno]]</f>
        <v>Štípek Marco</v>
      </c>
      <c r="E88" s="2">
        <f>laps_times[[#This Row],[roč]]</f>
        <v>1968</v>
      </c>
      <c r="F88" s="2" t="str">
        <f>laps_times[[#This Row],[kat]]</f>
        <v>M40</v>
      </c>
      <c r="G88" s="2">
        <f>laps_times[[#This Row],[poř_kat]]</f>
        <v>27</v>
      </c>
      <c r="H88" s="1" t="str">
        <f>IF(ISBLANK(laps_times[[#This Row],[klub]]),"-",laps_times[[#This Row],[klub]])</f>
        <v>JE Temelín</v>
      </c>
      <c r="I88" s="166">
        <f>laps_times[[#This Row],[celk. čas]]</f>
        <v>0.18046412037037038</v>
      </c>
      <c r="J88" s="28">
        <f>SUM(laps_times[[#This Row],[1]:[6]])</f>
        <v>1.4903935185185185E-2</v>
      </c>
      <c r="K88" s="29">
        <f>SUM(laps_times[[#This Row],[7]:[12]])</f>
        <v>1.4033564814814815E-2</v>
      </c>
      <c r="L88" s="29">
        <f>SUM(laps_times[[#This Row],[13]:[18]])</f>
        <v>1.4329861111111111E-2</v>
      </c>
      <c r="M88" s="29">
        <f>SUM(laps_times[[#This Row],[19]:[24]])</f>
        <v>1.4513888888888889E-2</v>
      </c>
      <c r="N88" s="29">
        <f>SUM(laps_times[[#This Row],[25]:[30]])</f>
        <v>1.5688657407407408E-2</v>
      </c>
      <c r="O88" s="29">
        <f>SUM(laps_times[[#This Row],[31]:[36]])</f>
        <v>1.6833333333333332E-2</v>
      </c>
      <c r="P88" s="29">
        <f>SUM(laps_times[[#This Row],[37]:[42]])</f>
        <v>1.8249999999999999E-2</v>
      </c>
      <c r="Q88" s="29">
        <f>SUM(laps_times[[#This Row],[43]:[48]])</f>
        <v>1.7835648148148149E-2</v>
      </c>
      <c r="R88" s="29">
        <f>SUM(laps_times[[#This Row],[49]:[54]])</f>
        <v>1.9819444444444445E-2</v>
      </c>
      <c r="S88" s="29">
        <f>SUM(laps_times[[#This Row],[55]:[60]])</f>
        <v>2.0475694444444446E-2</v>
      </c>
      <c r="T88" s="30">
        <f>SUM(laps_times[[#This Row],[61]:[64]])</f>
        <v>1.3780092592592594E-2</v>
      </c>
      <c r="U88" s="44">
        <f>IF(km4_splits_ranks[[#This Row],[1 - 6]]="DNF","DNF",RANK(km4_splits_ranks[[#This Row],[1 - 6]],km4_splits_ranks[1 - 6],1))</f>
        <v>74</v>
      </c>
      <c r="V88" s="45">
        <f>IF(km4_splits_ranks[[#This Row],[7 - 12]]="DNF","DNF",RANK(km4_splits_ranks[[#This Row],[7 - 12]],km4_splits_ranks[7 - 12],1))</f>
        <v>64</v>
      </c>
      <c r="W88" s="45">
        <f>IF(km4_splits_ranks[[#This Row],[13 - 18]]="DNF","DNF",RANK(km4_splits_ranks[[#This Row],[13 - 18]],km4_splits_ranks[13 - 18],1))</f>
        <v>71</v>
      </c>
      <c r="X88" s="45">
        <f>IF(km4_splits_ranks[[#This Row],[19 - 24]]="DNF","DNF",RANK(km4_splits_ranks[[#This Row],[19 - 24]],km4_splits_ranks[19 - 24],1))</f>
        <v>70</v>
      </c>
      <c r="Y88" s="45">
        <f>IF(km4_splits_ranks[[#This Row],[25 - 30]]="DNF","DNF",RANK(km4_splits_ranks[[#This Row],[25 - 30]],km4_splits_ranks[25 - 30],1))</f>
        <v>84</v>
      </c>
      <c r="Z88" s="45">
        <f>IF(km4_splits_ranks[[#This Row],[31 - 36]]="DNF","DNF",RANK(km4_splits_ranks[[#This Row],[31 - 36]],km4_splits_ranks[31 - 36],1))</f>
        <v>88</v>
      </c>
      <c r="AA88" s="45">
        <f>IF(km4_splits_ranks[[#This Row],[37 - 42]]="DNF","DNF",RANK(km4_splits_ranks[[#This Row],[37 - 42]],km4_splits_ranks[37 - 42],1))</f>
        <v>95</v>
      </c>
      <c r="AB88" s="45">
        <f>IF(km4_splits_ranks[[#This Row],[43 - 48]]="DNF","DNF",RANK(km4_splits_ranks[[#This Row],[43 - 48]],km4_splits_ranks[43 - 48],1))</f>
        <v>82</v>
      </c>
      <c r="AC88" s="45">
        <f>IF(km4_splits_ranks[[#This Row],[49 - 54]]="DNF","DNF",RANK(km4_splits_ranks[[#This Row],[49 - 54]],km4_splits_ranks[49 - 54],1))</f>
        <v>91</v>
      </c>
      <c r="AD88" s="45">
        <f>IF(km4_splits_ranks[[#This Row],[55 - 60]]="DNF","DNF",RANK(km4_splits_ranks[[#This Row],[55 - 60]],km4_splits_ranks[55 - 60],1))</f>
        <v>91</v>
      </c>
      <c r="AE88" s="46">
        <f>IF(km4_splits_ranks[[#This Row],[61 - 64]]="DNF","DNF",RANK(km4_splits_ranks[[#This Row],[61 - 64]],km4_splits_ranks[61 - 64],1))</f>
        <v>97</v>
      </c>
      <c r="AF88" s="21">
        <f>km4_splits_ranks[[#This Row],[1 - 6]]</f>
        <v>1.4903935185185185E-2</v>
      </c>
      <c r="AG88" s="17">
        <f>IF(km4_splits_ranks[[#This Row],[7 - 12]]="DNF","DNF",km4_splits_ranks[[#This Row],[6 okr]]+km4_splits_ranks[[#This Row],[7 - 12]])</f>
        <v>2.8937499999999998E-2</v>
      </c>
      <c r="AH88" s="17">
        <f>IF(km4_splits_ranks[[#This Row],[13 - 18]]="DNF","DNF",km4_splits_ranks[[#This Row],[12 okr]]+km4_splits_ranks[[#This Row],[13 - 18]])</f>
        <v>4.3267361111111111E-2</v>
      </c>
      <c r="AI88" s="17">
        <f>IF(km4_splits_ranks[[#This Row],[19 - 24]]="DNF","DNF",km4_splits_ranks[[#This Row],[18 okr]]+km4_splits_ranks[[#This Row],[19 - 24]])</f>
        <v>5.7781249999999999E-2</v>
      </c>
      <c r="AJ88" s="17">
        <f>IF(km4_splits_ranks[[#This Row],[25 - 30]]="DNF","DNF",km4_splits_ranks[[#This Row],[24 okr]]+km4_splits_ranks[[#This Row],[25 - 30]])</f>
        <v>7.3469907407407414E-2</v>
      </c>
      <c r="AK88" s="17">
        <f>IF(km4_splits_ranks[[#This Row],[31 - 36]]="DNF","DNF",km4_splits_ranks[[#This Row],[30 okr]]+km4_splits_ranks[[#This Row],[31 - 36]])</f>
        <v>9.0303240740740753E-2</v>
      </c>
      <c r="AL88" s="17">
        <f>IF(km4_splits_ranks[[#This Row],[37 - 42]]="DNF","DNF",km4_splits_ranks[[#This Row],[36 okr]]+km4_splits_ranks[[#This Row],[37 - 42]])</f>
        <v>0.10855324074074076</v>
      </c>
      <c r="AM88" s="17">
        <f>IF(km4_splits_ranks[[#This Row],[43 - 48]]="DNF","DNF",km4_splits_ranks[[#This Row],[42 okr]]+km4_splits_ranks[[#This Row],[43 - 48]])</f>
        <v>0.12638888888888891</v>
      </c>
      <c r="AN88" s="17">
        <f>IF(km4_splits_ranks[[#This Row],[49 - 54]]="DNF","DNF",km4_splits_ranks[[#This Row],[48 okr]]+km4_splits_ranks[[#This Row],[49 - 54]])</f>
        <v>0.14620833333333336</v>
      </c>
      <c r="AO88" s="17">
        <f>IF(km4_splits_ranks[[#This Row],[55 - 60]]="DNF","DNF",km4_splits_ranks[[#This Row],[54 okr]]+km4_splits_ranks[[#This Row],[55 - 60]])</f>
        <v>0.1666840277777778</v>
      </c>
      <c r="AP88" s="22">
        <f>IF(km4_splits_ranks[[#This Row],[61 - 64]]="DNF","DNF",km4_splits_ranks[[#This Row],[60 okr]]+km4_splits_ranks[[#This Row],[61 - 64]])</f>
        <v>0.18046412037037041</v>
      </c>
      <c r="AQ88" s="47">
        <f>IF(km4_splits_ranks[[#This Row],[6 okr]]="DNF","DNF",RANK(km4_splits_ranks[[#This Row],[6 okr]],km4_splits_ranks[6 okr],1))</f>
        <v>74</v>
      </c>
      <c r="AR88" s="48">
        <f>IF(km4_splits_ranks[[#This Row],[12 okr]]="DNF","DNF",RANK(km4_splits_ranks[[#This Row],[12 okr]],km4_splits_ranks[12 okr],1))</f>
        <v>73</v>
      </c>
      <c r="AS88" s="48">
        <f>IF(km4_splits_ranks[[#This Row],[18 okr]]="DNF","DNF",RANK(km4_splits_ranks[[#This Row],[18 okr]],km4_splits_ranks[18 okr],1))</f>
        <v>70</v>
      </c>
      <c r="AT88" s="48">
        <f>IF(km4_splits_ranks[[#This Row],[24 okr]]="DNF","DNF",RANK(km4_splits_ranks[[#This Row],[24 okr]],km4_splits_ranks[24 okr],1))</f>
        <v>71</v>
      </c>
      <c r="AU88" s="48">
        <f>IF(km4_splits_ranks[[#This Row],[30 okr]]="DNF","DNF",RANK(km4_splits_ranks[[#This Row],[30 okr]],km4_splits_ranks[30 okr],1))</f>
        <v>73</v>
      </c>
      <c r="AV88" s="48">
        <f>IF(km4_splits_ranks[[#This Row],[36 okr]]="DNF","DNF",RANK(km4_splits_ranks[[#This Row],[36 okr]],km4_splits_ranks[36 okr],1))</f>
        <v>77</v>
      </c>
      <c r="AW88" s="48">
        <f>IF(km4_splits_ranks[[#This Row],[42 okr]]="DNF","DNF",RANK(km4_splits_ranks[[#This Row],[42 okr]],km4_splits_ranks[42 okr],1))</f>
        <v>81</v>
      </c>
      <c r="AX88" s="48">
        <f>IF(km4_splits_ranks[[#This Row],[48 okr]]="DNF","DNF",RANK(km4_splits_ranks[[#This Row],[48 okr]],km4_splits_ranks[48 okr],1))</f>
        <v>78</v>
      </c>
      <c r="AY88" s="48">
        <f>IF(km4_splits_ranks[[#This Row],[54 okr]]="DNF","DNF",RANK(km4_splits_ranks[[#This Row],[54 okr]],km4_splits_ranks[54 okr],1))</f>
        <v>79</v>
      </c>
      <c r="AZ88" s="48">
        <f>IF(km4_splits_ranks[[#This Row],[60 okr]]="DNF","DNF",RANK(km4_splits_ranks[[#This Row],[60 okr]],km4_splits_ranks[60 okr],1))</f>
        <v>82</v>
      </c>
      <c r="BA88" s="48">
        <f>IF(km4_splits_ranks[[#This Row],[64 okr]]="DNF","DNF",RANK(km4_splits_ranks[[#This Row],[64 okr]],km4_splits_ranks[64 okr],1))</f>
        <v>85</v>
      </c>
    </row>
    <row r="89" spans="2:53" x14ac:dyDescent="0.2">
      <c r="B89" s="4">
        <f>laps_times[[#This Row],[poř]]</f>
        <v>86</v>
      </c>
      <c r="C89" s="1">
        <f>laps_times[[#This Row],[s.č.]]</f>
        <v>9</v>
      </c>
      <c r="D89" s="1" t="str">
        <f>laps_times[[#This Row],[jméno]]</f>
        <v>Brulík Pavel</v>
      </c>
      <c r="E89" s="2">
        <f>laps_times[[#This Row],[roč]]</f>
        <v>1977</v>
      </c>
      <c r="F89" s="2" t="str">
        <f>laps_times[[#This Row],[kat]]</f>
        <v>M40</v>
      </c>
      <c r="G89" s="2">
        <f>laps_times[[#This Row],[poř_kat]]</f>
        <v>28</v>
      </c>
      <c r="H89" s="1" t="str">
        <f>IF(ISBLANK(laps_times[[#This Row],[klub]]),"-",laps_times[[#This Row],[klub]])</f>
        <v>SRTG ČB</v>
      </c>
      <c r="I89" s="166">
        <f>laps_times[[#This Row],[celk. čas]]</f>
        <v>0.1805451388888889</v>
      </c>
      <c r="J89" s="28">
        <f>SUM(laps_times[[#This Row],[1]:[6]])</f>
        <v>1.6502314814814813E-2</v>
      </c>
      <c r="K89" s="29">
        <f>SUM(laps_times[[#This Row],[7]:[12]])</f>
        <v>1.5332175925925926E-2</v>
      </c>
      <c r="L89" s="29">
        <f>SUM(laps_times[[#This Row],[13]:[18]])</f>
        <v>1.5412037037037037E-2</v>
      </c>
      <c r="M89" s="29">
        <f>SUM(laps_times[[#This Row],[19]:[24]])</f>
        <v>1.484953703703704E-2</v>
      </c>
      <c r="N89" s="29">
        <f>SUM(laps_times[[#This Row],[25]:[30]])</f>
        <v>1.5307870370370371E-2</v>
      </c>
      <c r="O89" s="29">
        <f>SUM(laps_times[[#This Row],[31]:[36]])</f>
        <v>1.7386574074074072E-2</v>
      </c>
      <c r="P89" s="29">
        <f>SUM(laps_times[[#This Row],[37]:[42]])</f>
        <v>1.6886574074074075E-2</v>
      </c>
      <c r="Q89" s="29">
        <f>SUM(laps_times[[#This Row],[43]:[48]])</f>
        <v>1.7500000000000002E-2</v>
      </c>
      <c r="R89" s="29">
        <f>SUM(laps_times[[#This Row],[49]:[54]])</f>
        <v>1.9622685185185187E-2</v>
      </c>
      <c r="S89" s="29">
        <f>SUM(laps_times[[#This Row],[55]:[60]])</f>
        <v>2.0590277777777777E-2</v>
      </c>
      <c r="T89" s="30">
        <f>SUM(laps_times[[#This Row],[61]:[64]])</f>
        <v>1.1155092592592593E-2</v>
      </c>
      <c r="U89" s="44">
        <f>IF(km4_splits_ranks[[#This Row],[1 - 6]]="DNF","DNF",RANK(km4_splits_ranks[[#This Row],[1 - 6]],km4_splits_ranks[1 - 6],1))</f>
        <v>98</v>
      </c>
      <c r="V89" s="45">
        <f>IF(km4_splits_ranks[[#This Row],[7 - 12]]="DNF","DNF",RANK(km4_splits_ranks[[#This Row],[7 - 12]],km4_splits_ranks[7 - 12],1))</f>
        <v>93</v>
      </c>
      <c r="W89" s="45">
        <f>IF(km4_splits_ranks[[#This Row],[13 - 18]]="DNF","DNF",RANK(km4_splits_ranks[[#This Row],[13 - 18]],km4_splits_ranks[13 - 18],1))</f>
        <v>92</v>
      </c>
      <c r="X89" s="45">
        <f>IF(km4_splits_ranks[[#This Row],[19 - 24]]="DNF","DNF",RANK(km4_splits_ranks[[#This Row],[19 - 24]],km4_splits_ranks[19 - 24],1))</f>
        <v>78</v>
      </c>
      <c r="Y89" s="45">
        <f>IF(km4_splits_ranks[[#This Row],[25 - 30]]="DNF","DNF",RANK(km4_splits_ranks[[#This Row],[25 - 30]],km4_splits_ranks[25 - 30],1))</f>
        <v>76</v>
      </c>
      <c r="Z89" s="45">
        <f>IF(km4_splits_ranks[[#This Row],[31 - 36]]="DNF","DNF",RANK(km4_splits_ranks[[#This Row],[31 - 36]],km4_splits_ranks[31 - 36],1))</f>
        <v>95</v>
      </c>
      <c r="AA89" s="45">
        <f>IF(km4_splits_ranks[[#This Row],[37 - 42]]="DNF","DNF",RANK(km4_splits_ranks[[#This Row],[37 - 42]],km4_splits_ranks[37 - 42],1))</f>
        <v>82</v>
      </c>
      <c r="AB89" s="45">
        <f>IF(km4_splits_ranks[[#This Row],[43 - 48]]="DNF","DNF",RANK(km4_splits_ranks[[#This Row],[43 - 48]],km4_splits_ranks[43 - 48],1))</f>
        <v>76</v>
      </c>
      <c r="AC89" s="45">
        <f>IF(km4_splits_ranks[[#This Row],[49 - 54]]="DNF","DNF",RANK(km4_splits_ranks[[#This Row],[49 - 54]],km4_splits_ranks[49 - 54],1))</f>
        <v>90</v>
      </c>
      <c r="AD89" s="45">
        <f>IF(km4_splits_ranks[[#This Row],[55 - 60]]="DNF","DNF",RANK(km4_splits_ranks[[#This Row],[55 - 60]],km4_splits_ranks[55 - 60],1))</f>
        <v>93</v>
      </c>
      <c r="AE89" s="46">
        <f>IF(km4_splits_ranks[[#This Row],[61 - 64]]="DNF","DNF",RANK(km4_splits_ranks[[#This Row],[61 - 64]],km4_splits_ranks[61 - 64],1))</f>
        <v>59</v>
      </c>
      <c r="AF89" s="21">
        <f>km4_splits_ranks[[#This Row],[1 - 6]]</f>
        <v>1.6502314814814813E-2</v>
      </c>
      <c r="AG89" s="17">
        <f>IF(km4_splits_ranks[[#This Row],[7 - 12]]="DNF","DNF",km4_splits_ranks[[#This Row],[6 okr]]+km4_splits_ranks[[#This Row],[7 - 12]])</f>
        <v>3.183449074074074E-2</v>
      </c>
      <c r="AH89" s="17">
        <f>IF(km4_splits_ranks[[#This Row],[13 - 18]]="DNF","DNF",km4_splits_ranks[[#This Row],[12 okr]]+km4_splits_ranks[[#This Row],[13 - 18]])</f>
        <v>4.7246527777777776E-2</v>
      </c>
      <c r="AI89" s="17">
        <f>IF(km4_splits_ranks[[#This Row],[19 - 24]]="DNF","DNF",km4_splits_ranks[[#This Row],[18 okr]]+km4_splits_ranks[[#This Row],[19 - 24]])</f>
        <v>6.2096064814814819E-2</v>
      </c>
      <c r="AJ89" s="17">
        <f>IF(km4_splits_ranks[[#This Row],[25 - 30]]="DNF","DNF",km4_splits_ranks[[#This Row],[24 okr]]+km4_splits_ranks[[#This Row],[25 - 30]])</f>
        <v>7.7403935185185194E-2</v>
      </c>
      <c r="AK89" s="17">
        <f>IF(km4_splits_ranks[[#This Row],[31 - 36]]="DNF","DNF",km4_splits_ranks[[#This Row],[30 okr]]+km4_splits_ranks[[#This Row],[31 - 36]])</f>
        <v>9.4790509259259262E-2</v>
      </c>
      <c r="AL89" s="17">
        <f>IF(km4_splits_ranks[[#This Row],[37 - 42]]="DNF","DNF",km4_splits_ranks[[#This Row],[36 okr]]+km4_splits_ranks[[#This Row],[37 - 42]])</f>
        <v>0.11167708333333334</v>
      </c>
      <c r="AM89" s="17">
        <f>IF(km4_splits_ranks[[#This Row],[43 - 48]]="DNF","DNF",km4_splits_ranks[[#This Row],[42 okr]]+km4_splits_ranks[[#This Row],[43 - 48]])</f>
        <v>0.12917708333333333</v>
      </c>
      <c r="AN89" s="17">
        <f>IF(km4_splits_ranks[[#This Row],[49 - 54]]="DNF","DNF",km4_splits_ranks[[#This Row],[48 okr]]+km4_splits_ranks[[#This Row],[49 - 54]])</f>
        <v>0.1487997685185185</v>
      </c>
      <c r="AO89" s="17">
        <f>IF(km4_splits_ranks[[#This Row],[55 - 60]]="DNF","DNF",km4_splits_ranks[[#This Row],[54 okr]]+km4_splits_ranks[[#This Row],[55 - 60]])</f>
        <v>0.16939004629629628</v>
      </c>
      <c r="AP89" s="22">
        <f>IF(km4_splits_ranks[[#This Row],[61 - 64]]="DNF","DNF",km4_splits_ranks[[#This Row],[60 okr]]+km4_splits_ranks[[#This Row],[61 - 64]])</f>
        <v>0.18054513888888887</v>
      </c>
      <c r="AQ89" s="47">
        <f>IF(km4_splits_ranks[[#This Row],[6 okr]]="DNF","DNF",RANK(km4_splits_ranks[[#This Row],[6 okr]],km4_splits_ranks[6 okr],1))</f>
        <v>98</v>
      </c>
      <c r="AR89" s="48">
        <f>IF(km4_splits_ranks[[#This Row],[12 okr]]="DNF","DNF",RANK(km4_splits_ranks[[#This Row],[12 okr]],km4_splits_ranks[12 okr],1))</f>
        <v>95</v>
      </c>
      <c r="AS89" s="48">
        <f>IF(km4_splits_ranks[[#This Row],[18 okr]]="DNF","DNF",RANK(km4_splits_ranks[[#This Row],[18 okr]],km4_splits_ranks[18 okr],1))</f>
        <v>95</v>
      </c>
      <c r="AT89" s="48">
        <f>IF(km4_splits_ranks[[#This Row],[24 okr]]="DNF","DNF",RANK(km4_splits_ranks[[#This Row],[24 okr]],km4_splits_ranks[24 okr],1))</f>
        <v>93</v>
      </c>
      <c r="AU89" s="48">
        <f>IF(km4_splits_ranks[[#This Row],[30 okr]]="DNF","DNF",RANK(km4_splits_ranks[[#This Row],[30 okr]],km4_splits_ranks[30 okr],1))</f>
        <v>90</v>
      </c>
      <c r="AV89" s="48">
        <f>IF(km4_splits_ranks[[#This Row],[36 okr]]="DNF","DNF",RANK(km4_splits_ranks[[#This Row],[36 okr]],km4_splits_ranks[36 okr],1))</f>
        <v>91</v>
      </c>
      <c r="AW89" s="48">
        <f>IF(km4_splits_ranks[[#This Row],[42 okr]]="DNF","DNF",RANK(km4_splits_ranks[[#This Row],[42 okr]],km4_splits_ranks[42 okr],1))</f>
        <v>87</v>
      </c>
      <c r="AX89" s="48">
        <f>IF(km4_splits_ranks[[#This Row],[48 okr]]="DNF","DNF",RANK(km4_splits_ranks[[#This Row],[48 okr]],km4_splits_ranks[48 okr],1))</f>
        <v>85</v>
      </c>
      <c r="AY89" s="48">
        <f>IF(km4_splits_ranks[[#This Row],[54 okr]]="DNF","DNF",RANK(km4_splits_ranks[[#This Row],[54 okr]],km4_splits_ranks[54 okr],1))</f>
        <v>84</v>
      </c>
      <c r="AZ89" s="48">
        <f>IF(km4_splits_ranks[[#This Row],[60 okr]]="DNF","DNF",RANK(km4_splits_ranks[[#This Row],[60 okr]],km4_splits_ranks[60 okr],1))</f>
        <v>87</v>
      </c>
      <c r="BA89" s="48">
        <f>IF(km4_splits_ranks[[#This Row],[64 okr]]="DNF","DNF",RANK(km4_splits_ranks[[#This Row],[64 okr]],km4_splits_ranks[64 okr],1))</f>
        <v>86</v>
      </c>
    </row>
    <row r="90" spans="2:53" x14ac:dyDescent="0.2">
      <c r="B90" s="4">
        <f>laps_times[[#This Row],[poř]]</f>
        <v>87</v>
      </c>
      <c r="C90" s="1">
        <f>laps_times[[#This Row],[s.č.]]</f>
        <v>32</v>
      </c>
      <c r="D90" s="1" t="str">
        <f>laps_times[[#This Row],[jméno]]</f>
        <v>Hadrava Tomáš</v>
      </c>
      <c r="E90" s="2">
        <f>laps_times[[#This Row],[roč]]</f>
        <v>1978</v>
      </c>
      <c r="F90" s="2" t="str">
        <f>laps_times[[#This Row],[kat]]</f>
        <v>M30</v>
      </c>
      <c r="G90" s="2">
        <f>laps_times[[#This Row],[poř_kat]]</f>
        <v>24</v>
      </c>
      <c r="H90" s="1" t="str">
        <f>IF(ISBLANK(laps_times[[#This Row],[klub]]),"-",laps_times[[#This Row],[klub]])</f>
        <v>3dbox</v>
      </c>
      <c r="I90" s="166">
        <f>laps_times[[#This Row],[celk. čas]]</f>
        <v>0.18141666666666667</v>
      </c>
      <c r="J90" s="28">
        <f>SUM(laps_times[[#This Row],[1]:[6]])</f>
        <v>1.4194444444444444E-2</v>
      </c>
      <c r="K90" s="29">
        <f>SUM(laps_times[[#This Row],[7]:[12]])</f>
        <v>1.3903935185185186E-2</v>
      </c>
      <c r="L90" s="29">
        <f>SUM(laps_times[[#This Row],[13]:[18]])</f>
        <v>1.4076388888888887E-2</v>
      </c>
      <c r="M90" s="29">
        <f>SUM(laps_times[[#This Row],[19]:[24]])</f>
        <v>1.4379629629629631E-2</v>
      </c>
      <c r="N90" s="29">
        <f>SUM(laps_times[[#This Row],[25]:[30]])</f>
        <v>1.4379629629629628E-2</v>
      </c>
      <c r="O90" s="29">
        <f>SUM(laps_times[[#This Row],[31]:[36]])</f>
        <v>1.5144675925925926E-2</v>
      </c>
      <c r="P90" s="29">
        <f>SUM(laps_times[[#This Row],[37]:[42]])</f>
        <v>1.6203703703703706E-2</v>
      </c>
      <c r="Q90" s="29">
        <f>SUM(laps_times[[#This Row],[43]:[48]])</f>
        <v>1.8313657407407407E-2</v>
      </c>
      <c r="R90" s="29">
        <f>SUM(laps_times[[#This Row],[49]:[54]])</f>
        <v>2.3337962962962963E-2</v>
      </c>
      <c r="S90" s="29">
        <f>SUM(laps_times[[#This Row],[55]:[60]])</f>
        <v>2.3787037037037037E-2</v>
      </c>
      <c r="T90" s="30">
        <f>SUM(laps_times[[#This Row],[61]:[64]])</f>
        <v>1.3695601851851853E-2</v>
      </c>
      <c r="U90" s="44">
        <f>IF(km4_splits_ranks[[#This Row],[1 - 6]]="DNF","DNF",RANK(km4_splits_ranks[[#This Row],[1 - 6]],km4_splits_ranks[1 - 6],1))</f>
        <v>54</v>
      </c>
      <c r="V90" s="45">
        <f>IF(km4_splits_ranks[[#This Row],[7 - 12]]="DNF","DNF",RANK(km4_splits_ranks[[#This Row],[7 - 12]],km4_splits_ranks[7 - 12],1))</f>
        <v>60</v>
      </c>
      <c r="W90" s="45">
        <f>IF(km4_splits_ranks[[#This Row],[13 - 18]]="DNF","DNF",RANK(km4_splits_ranks[[#This Row],[13 - 18]],km4_splits_ranks[13 - 18],1))</f>
        <v>57</v>
      </c>
      <c r="X90" s="45">
        <f>IF(km4_splits_ranks[[#This Row],[19 - 24]]="DNF","DNF",RANK(km4_splits_ranks[[#This Row],[19 - 24]],km4_splits_ranks[19 - 24],1))</f>
        <v>67</v>
      </c>
      <c r="Y90" s="45">
        <f>IF(km4_splits_ranks[[#This Row],[25 - 30]]="DNF","DNF",RANK(km4_splits_ranks[[#This Row],[25 - 30]],km4_splits_ranks[25 - 30],1))</f>
        <v>56</v>
      </c>
      <c r="Z90" s="45">
        <f>IF(km4_splits_ranks[[#This Row],[31 - 36]]="DNF","DNF",RANK(km4_splits_ranks[[#This Row],[31 - 36]],km4_splits_ranks[31 - 36],1))</f>
        <v>66</v>
      </c>
      <c r="AA90" s="45">
        <f>IF(km4_splits_ranks[[#This Row],[37 - 42]]="DNF","DNF",RANK(km4_splits_ranks[[#This Row],[37 - 42]],km4_splits_ranks[37 - 42],1))</f>
        <v>72</v>
      </c>
      <c r="AB90" s="45">
        <f>IF(km4_splits_ranks[[#This Row],[43 - 48]]="DNF","DNF",RANK(km4_splits_ranks[[#This Row],[43 - 48]],km4_splits_ranks[43 - 48],1))</f>
        <v>88</v>
      </c>
      <c r="AC90" s="45">
        <f>IF(km4_splits_ranks[[#This Row],[49 - 54]]="DNF","DNF",RANK(km4_splits_ranks[[#This Row],[49 - 54]],km4_splits_ranks[49 - 54],1))</f>
        <v>101</v>
      </c>
      <c r="AD90" s="45">
        <f>IF(km4_splits_ranks[[#This Row],[55 - 60]]="DNF","DNF",RANK(km4_splits_ranks[[#This Row],[55 - 60]],km4_splits_ranks[55 - 60],1))</f>
        <v>101</v>
      </c>
      <c r="AE90" s="46">
        <f>IF(km4_splits_ranks[[#This Row],[61 - 64]]="DNF","DNF",RANK(km4_splits_ranks[[#This Row],[61 - 64]],km4_splits_ranks[61 - 64],1))</f>
        <v>94</v>
      </c>
      <c r="AF90" s="21">
        <f>km4_splits_ranks[[#This Row],[1 - 6]]</f>
        <v>1.4194444444444444E-2</v>
      </c>
      <c r="AG90" s="17">
        <f>IF(km4_splits_ranks[[#This Row],[7 - 12]]="DNF","DNF",km4_splits_ranks[[#This Row],[6 okr]]+km4_splits_ranks[[#This Row],[7 - 12]])</f>
        <v>2.8098379629629629E-2</v>
      </c>
      <c r="AH90" s="17">
        <f>IF(km4_splits_ranks[[#This Row],[13 - 18]]="DNF","DNF",km4_splits_ranks[[#This Row],[12 okr]]+km4_splits_ranks[[#This Row],[13 - 18]])</f>
        <v>4.2174768518518514E-2</v>
      </c>
      <c r="AI90" s="17">
        <f>IF(km4_splits_ranks[[#This Row],[19 - 24]]="DNF","DNF",km4_splits_ranks[[#This Row],[18 okr]]+km4_splits_ranks[[#This Row],[19 - 24]])</f>
        <v>5.6554398148148145E-2</v>
      </c>
      <c r="AJ90" s="17">
        <f>IF(km4_splits_ranks[[#This Row],[25 - 30]]="DNF","DNF",km4_splits_ranks[[#This Row],[24 okr]]+km4_splits_ranks[[#This Row],[25 - 30]])</f>
        <v>7.0934027777777769E-2</v>
      </c>
      <c r="AK90" s="17">
        <f>IF(km4_splits_ranks[[#This Row],[31 - 36]]="DNF","DNF",km4_splits_ranks[[#This Row],[30 okr]]+km4_splits_ranks[[#This Row],[31 - 36]])</f>
        <v>8.6078703703703699E-2</v>
      </c>
      <c r="AL90" s="17">
        <f>IF(km4_splits_ranks[[#This Row],[37 - 42]]="DNF","DNF",km4_splits_ranks[[#This Row],[36 okr]]+km4_splits_ranks[[#This Row],[37 - 42]])</f>
        <v>0.10228240740740741</v>
      </c>
      <c r="AM90" s="17">
        <f>IF(km4_splits_ranks[[#This Row],[43 - 48]]="DNF","DNF",km4_splits_ranks[[#This Row],[42 okr]]+km4_splits_ranks[[#This Row],[43 - 48]])</f>
        <v>0.12059606481481482</v>
      </c>
      <c r="AN90" s="17">
        <f>IF(km4_splits_ranks[[#This Row],[49 - 54]]="DNF","DNF",km4_splits_ranks[[#This Row],[48 okr]]+km4_splits_ranks[[#This Row],[49 - 54]])</f>
        <v>0.14393402777777778</v>
      </c>
      <c r="AO90" s="17">
        <f>IF(km4_splits_ranks[[#This Row],[55 - 60]]="DNF","DNF",km4_splits_ranks[[#This Row],[54 okr]]+km4_splits_ranks[[#This Row],[55 - 60]])</f>
        <v>0.1677210648148148</v>
      </c>
      <c r="AP90" s="22">
        <f>IF(km4_splits_ranks[[#This Row],[61 - 64]]="DNF","DNF",km4_splits_ranks[[#This Row],[60 okr]]+km4_splits_ranks[[#This Row],[61 - 64]])</f>
        <v>0.18141666666666664</v>
      </c>
      <c r="AQ90" s="47">
        <f>IF(km4_splits_ranks[[#This Row],[6 okr]]="DNF","DNF",RANK(km4_splits_ranks[[#This Row],[6 okr]],km4_splits_ranks[6 okr],1))</f>
        <v>54</v>
      </c>
      <c r="AR90" s="48">
        <f>IF(km4_splits_ranks[[#This Row],[12 okr]]="DNF","DNF",RANK(km4_splits_ranks[[#This Row],[12 okr]],km4_splits_ranks[12 okr],1))</f>
        <v>59</v>
      </c>
      <c r="AS90" s="48">
        <f>IF(km4_splits_ranks[[#This Row],[18 okr]]="DNF","DNF",RANK(km4_splits_ranks[[#This Row],[18 okr]],km4_splits_ranks[18 okr],1))</f>
        <v>58</v>
      </c>
      <c r="AT90" s="48">
        <f>IF(km4_splits_ranks[[#This Row],[24 okr]]="DNF","DNF",RANK(km4_splits_ranks[[#This Row],[24 okr]],km4_splits_ranks[24 okr],1))</f>
        <v>58</v>
      </c>
      <c r="AU90" s="48">
        <f>IF(km4_splits_ranks[[#This Row],[30 okr]]="DNF","DNF",RANK(km4_splits_ranks[[#This Row],[30 okr]],km4_splits_ranks[30 okr],1))</f>
        <v>57</v>
      </c>
      <c r="AV90" s="48">
        <f>IF(km4_splits_ranks[[#This Row],[36 okr]]="DNF","DNF",RANK(km4_splits_ranks[[#This Row],[36 okr]],km4_splits_ranks[36 okr],1))</f>
        <v>62</v>
      </c>
      <c r="AW90" s="48">
        <f>IF(km4_splits_ranks[[#This Row],[42 okr]]="DNF","DNF",RANK(km4_splits_ranks[[#This Row],[42 okr]],km4_splits_ranks[42 okr],1))</f>
        <v>63</v>
      </c>
      <c r="AX90" s="48">
        <f>IF(km4_splits_ranks[[#This Row],[48 okr]]="DNF","DNF",RANK(km4_splits_ranks[[#This Row],[48 okr]],km4_splits_ranks[48 okr],1))</f>
        <v>66</v>
      </c>
      <c r="AY90" s="48">
        <f>IF(km4_splits_ranks[[#This Row],[54 okr]]="DNF","DNF",RANK(km4_splits_ranks[[#This Row],[54 okr]],km4_splits_ranks[54 okr],1))</f>
        <v>76</v>
      </c>
      <c r="AZ90" s="48">
        <f>IF(km4_splits_ranks[[#This Row],[60 okr]]="DNF","DNF",RANK(km4_splits_ranks[[#This Row],[60 okr]],km4_splits_ranks[60 okr],1))</f>
        <v>83</v>
      </c>
      <c r="BA90" s="48">
        <f>IF(km4_splits_ranks[[#This Row],[64 okr]]="DNF","DNF",RANK(km4_splits_ranks[[#This Row],[64 okr]],km4_splits_ranks[64 okr],1))</f>
        <v>87</v>
      </c>
    </row>
    <row r="91" spans="2:53" x14ac:dyDescent="0.2">
      <c r="B91" s="4">
        <f>laps_times[[#This Row],[poř]]</f>
        <v>88</v>
      </c>
      <c r="C91" s="1">
        <f>laps_times[[#This Row],[s.č.]]</f>
        <v>20</v>
      </c>
      <c r="D91" s="1" t="str">
        <f>laps_times[[#This Row],[jméno]]</f>
        <v>Dlouhá Kateřina</v>
      </c>
      <c r="E91" s="2">
        <f>laps_times[[#This Row],[roč]]</f>
        <v>1985</v>
      </c>
      <c r="F91" s="2" t="str">
        <f>laps_times[[#This Row],[kat]]</f>
        <v>Z1</v>
      </c>
      <c r="G91" s="2">
        <f>laps_times[[#This Row],[poř_kat]]</f>
        <v>1</v>
      </c>
      <c r="H91" s="1" t="str">
        <f>IF(ISBLANK(laps_times[[#This Row],[klub]]),"-",laps_times[[#This Row],[klub]])</f>
        <v>Maratón klub Kladno</v>
      </c>
      <c r="I91" s="166">
        <f>laps_times[[#This Row],[celk. čas]]</f>
        <v>0.18170254629629631</v>
      </c>
      <c r="J91" s="28">
        <f>SUM(laps_times[[#This Row],[1]:[6]])</f>
        <v>1.5140046296296297E-2</v>
      </c>
      <c r="K91" s="29">
        <f>SUM(laps_times[[#This Row],[7]:[12]])</f>
        <v>1.4729166666666666E-2</v>
      </c>
      <c r="L91" s="29">
        <f>SUM(laps_times[[#This Row],[13]:[18]])</f>
        <v>1.5151620370370369E-2</v>
      </c>
      <c r="M91" s="29">
        <f>SUM(laps_times[[#This Row],[19]:[24]])</f>
        <v>1.5721064814814813E-2</v>
      </c>
      <c r="N91" s="29">
        <f>SUM(laps_times[[#This Row],[25]:[30]])</f>
        <v>1.6336805555555556E-2</v>
      </c>
      <c r="O91" s="29">
        <f>SUM(laps_times[[#This Row],[31]:[36]])</f>
        <v>1.7123842592592593E-2</v>
      </c>
      <c r="P91" s="29">
        <f>SUM(laps_times[[#This Row],[37]:[42]])</f>
        <v>1.8209490740740741E-2</v>
      </c>
      <c r="Q91" s="29">
        <f>SUM(laps_times[[#This Row],[43]:[48]])</f>
        <v>1.9039351851851852E-2</v>
      </c>
      <c r="R91" s="29">
        <f>SUM(laps_times[[#This Row],[49]:[54]])</f>
        <v>1.8873842592592591E-2</v>
      </c>
      <c r="S91" s="29">
        <f>SUM(laps_times[[#This Row],[55]:[60]])</f>
        <v>1.9339120370370371E-2</v>
      </c>
      <c r="T91" s="30">
        <f>SUM(laps_times[[#This Row],[61]:[64]])</f>
        <v>1.2038194444444443E-2</v>
      </c>
      <c r="U91" s="44">
        <f>IF(km4_splits_ranks[[#This Row],[1 - 6]]="DNF","DNF",RANK(km4_splits_ranks[[#This Row],[1 - 6]],km4_splits_ranks[1 - 6],1))</f>
        <v>81</v>
      </c>
      <c r="V91" s="45">
        <f>IF(km4_splits_ranks[[#This Row],[7 - 12]]="DNF","DNF",RANK(km4_splits_ranks[[#This Row],[7 - 12]],km4_splits_ranks[7 - 12],1))</f>
        <v>82</v>
      </c>
      <c r="W91" s="45">
        <f>IF(km4_splits_ranks[[#This Row],[13 - 18]]="DNF","DNF",RANK(km4_splits_ranks[[#This Row],[13 - 18]],km4_splits_ranks[13 - 18],1))</f>
        <v>85</v>
      </c>
      <c r="X91" s="45">
        <f>IF(km4_splits_ranks[[#This Row],[19 - 24]]="DNF","DNF",RANK(km4_splits_ranks[[#This Row],[19 - 24]],km4_splits_ranks[19 - 24],1))</f>
        <v>90</v>
      </c>
      <c r="Y91" s="45">
        <f>IF(km4_splits_ranks[[#This Row],[25 - 30]]="DNF","DNF",RANK(km4_splits_ranks[[#This Row],[25 - 30]],km4_splits_ranks[25 - 30],1))</f>
        <v>90</v>
      </c>
      <c r="Z91" s="45">
        <f>IF(km4_splits_ranks[[#This Row],[31 - 36]]="DNF","DNF",RANK(km4_splits_ranks[[#This Row],[31 - 36]],km4_splits_ranks[31 - 36],1))</f>
        <v>92</v>
      </c>
      <c r="AA91" s="45">
        <f>IF(km4_splits_ranks[[#This Row],[37 - 42]]="DNF","DNF",RANK(km4_splits_ranks[[#This Row],[37 - 42]],km4_splits_ranks[37 - 42],1))</f>
        <v>94</v>
      </c>
      <c r="AB91" s="45">
        <f>IF(km4_splits_ranks[[#This Row],[43 - 48]]="DNF","DNF",RANK(km4_splits_ranks[[#This Row],[43 - 48]],km4_splits_ranks[43 - 48],1))</f>
        <v>91</v>
      </c>
      <c r="AC91" s="45">
        <f>IF(km4_splits_ranks[[#This Row],[49 - 54]]="DNF","DNF",RANK(km4_splits_ranks[[#This Row],[49 - 54]],km4_splits_ranks[49 - 54],1))</f>
        <v>84</v>
      </c>
      <c r="AD91" s="45">
        <f>IF(km4_splits_ranks[[#This Row],[55 - 60]]="DNF","DNF",RANK(km4_splits_ranks[[#This Row],[55 - 60]],km4_splits_ranks[55 - 60],1))</f>
        <v>83</v>
      </c>
      <c r="AE91" s="46">
        <f>IF(km4_splits_ranks[[#This Row],[61 - 64]]="DNF","DNF",RANK(km4_splits_ranks[[#This Row],[61 - 64]],km4_splits_ranks[61 - 64],1))</f>
        <v>80</v>
      </c>
      <c r="AF91" s="21">
        <f>km4_splits_ranks[[#This Row],[1 - 6]]</f>
        <v>1.5140046296296297E-2</v>
      </c>
      <c r="AG91" s="17">
        <f>IF(km4_splits_ranks[[#This Row],[7 - 12]]="DNF","DNF",km4_splits_ranks[[#This Row],[6 okr]]+km4_splits_ranks[[#This Row],[7 - 12]])</f>
        <v>2.9869212962962965E-2</v>
      </c>
      <c r="AH91" s="17">
        <f>IF(km4_splits_ranks[[#This Row],[13 - 18]]="DNF","DNF",km4_splits_ranks[[#This Row],[12 okr]]+km4_splits_ranks[[#This Row],[13 - 18]])</f>
        <v>4.5020833333333336E-2</v>
      </c>
      <c r="AI91" s="17">
        <f>IF(km4_splits_ranks[[#This Row],[19 - 24]]="DNF","DNF",km4_splits_ranks[[#This Row],[18 okr]]+km4_splits_ranks[[#This Row],[19 - 24]])</f>
        <v>6.0741898148148149E-2</v>
      </c>
      <c r="AJ91" s="17">
        <f>IF(km4_splits_ranks[[#This Row],[25 - 30]]="DNF","DNF",km4_splits_ranks[[#This Row],[24 okr]]+km4_splits_ranks[[#This Row],[25 - 30]])</f>
        <v>7.7078703703703705E-2</v>
      </c>
      <c r="AK91" s="17">
        <f>IF(km4_splits_ranks[[#This Row],[31 - 36]]="DNF","DNF",km4_splits_ranks[[#This Row],[30 okr]]+km4_splits_ranks[[#This Row],[31 - 36]])</f>
        <v>9.4202546296296291E-2</v>
      </c>
      <c r="AL91" s="17">
        <f>IF(km4_splits_ranks[[#This Row],[37 - 42]]="DNF","DNF",km4_splits_ranks[[#This Row],[36 okr]]+km4_splits_ranks[[#This Row],[37 - 42]])</f>
        <v>0.11241203703703703</v>
      </c>
      <c r="AM91" s="17">
        <f>IF(km4_splits_ranks[[#This Row],[43 - 48]]="DNF","DNF",km4_splits_ranks[[#This Row],[42 okr]]+km4_splits_ranks[[#This Row],[43 - 48]])</f>
        <v>0.13145138888888888</v>
      </c>
      <c r="AN91" s="17">
        <f>IF(km4_splits_ranks[[#This Row],[49 - 54]]="DNF","DNF",km4_splits_ranks[[#This Row],[48 okr]]+km4_splits_ranks[[#This Row],[49 - 54]])</f>
        <v>0.15032523148148147</v>
      </c>
      <c r="AO91" s="17">
        <f>IF(km4_splits_ranks[[#This Row],[55 - 60]]="DNF","DNF",km4_splits_ranks[[#This Row],[54 okr]]+km4_splits_ranks[[#This Row],[55 - 60]])</f>
        <v>0.16966435185185183</v>
      </c>
      <c r="AP91" s="22">
        <f>IF(km4_splits_ranks[[#This Row],[61 - 64]]="DNF","DNF",km4_splits_ranks[[#This Row],[60 okr]]+km4_splits_ranks[[#This Row],[61 - 64]])</f>
        <v>0.18170254629629629</v>
      </c>
      <c r="AQ91" s="47">
        <f>IF(km4_splits_ranks[[#This Row],[6 okr]]="DNF","DNF",RANK(km4_splits_ranks[[#This Row],[6 okr]],km4_splits_ranks[6 okr],1))</f>
        <v>81</v>
      </c>
      <c r="AR91" s="48">
        <f>IF(km4_splits_ranks[[#This Row],[12 okr]]="DNF","DNF",RANK(km4_splits_ranks[[#This Row],[12 okr]],km4_splits_ranks[12 okr],1))</f>
        <v>83</v>
      </c>
      <c r="AS91" s="48">
        <f>IF(km4_splits_ranks[[#This Row],[18 okr]]="DNF","DNF",RANK(km4_splits_ranks[[#This Row],[18 okr]],km4_splits_ranks[18 okr],1))</f>
        <v>82</v>
      </c>
      <c r="AT91" s="48">
        <f>IF(km4_splits_ranks[[#This Row],[24 okr]]="DNF","DNF",RANK(km4_splits_ranks[[#This Row],[24 okr]],km4_splits_ranks[24 okr],1))</f>
        <v>83</v>
      </c>
      <c r="AU91" s="48">
        <f>IF(km4_splits_ranks[[#This Row],[30 okr]]="DNF","DNF",RANK(km4_splits_ranks[[#This Row],[30 okr]],km4_splits_ranks[30 okr],1))</f>
        <v>86</v>
      </c>
      <c r="AV91" s="48">
        <f>IF(km4_splits_ranks[[#This Row],[36 okr]]="DNF","DNF",RANK(km4_splits_ranks[[#This Row],[36 okr]],km4_splits_ranks[36 okr],1))</f>
        <v>88</v>
      </c>
      <c r="AW91" s="48">
        <f>IF(km4_splits_ranks[[#This Row],[42 okr]]="DNF","DNF",RANK(km4_splits_ranks[[#This Row],[42 okr]],km4_splits_ranks[42 okr],1))</f>
        <v>90</v>
      </c>
      <c r="AX91" s="48">
        <f>IF(km4_splits_ranks[[#This Row],[48 okr]]="DNF","DNF",RANK(km4_splits_ranks[[#This Row],[48 okr]],km4_splits_ranks[48 okr],1))</f>
        <v>90</v>
      </c>
      <c r="AY91" s="48">
        <f>IF(km4_splits_ranks[[#This Row],[54 okr]]="DNF","DNF",RANK(km4_splits_ranks[[#This Row],[54 okr]],km4_splits_ranks[54 okr],1))</f>
        <v>88</v>
      </c>
      <c r="AZ91" s="48">
        <f>IF(km4_splits_ranks[[#This Row],[60 okr]]="DNF","DNF",RANK(km4_splits_ranks[[#This Row],[60 okr]],km4_splits_ranks[60 okr],1))</f>
        <v>88</v>
      </c>
      <c r="BA91" s="48">
        <f>IF(km4_splits_ranks[[#This Row],[64 okr]]="DNF","DNF",RANK(km4_splits_ranks[[#This Row],[64 okr]],km4_splits_ranks[64 okr],1))</f>
        <v>88</v>
      </c>
    </row>
    <row r="92" spans="2:53" x14ac:dyDescent="0.2">
      <c r="B92" s="4">
        <f>laps_times[[#This Row],[poř]]</f>
        <v>89</v>
      </c>
      <c r="C92" s="1">
        <f>laps_times[[#This Row],[s.č.]]</f>
        <v>17</v>
      </c>
      <c r="D92" s="1" t="str">
        <f>laps_times[[#This Row],[jméno]]</f>
        <v>Chudý Luboš</v>
      </c>
      <c r="E92" s="2">
        <f>laps_times[[#This Row],[roč]]</f>
        <v>1966</v>
      </c>
      <c r="F92" s="2" t="str">
        <f>laps_times[[#This Row],[kat]]</f>
        <v>M50</v>
      </c>
      <c r="G92" s="2">
        <f>laps_times[[#This Row],[poř_kat]]</f>
        <v>20</v>
      </c>
      <c r="H92" s="1" t="str">
        <f>IF(ISBLANK(laps_times[[#This Row],[klub]]),"-",laps_times[[#This Row],[klub]])</f>
        <v>Instalatér</v>
      </c>
      <c r="I92" s="166">
        <f>laps_times[[#This Row],[celk. čas]]</f>
        <v>0.18292708333333332</v>
      </c>
      <c r="J92" s="28">
        <f>SUM(laps_times[[#This Row],[1]:[6]])</f>
        <v>1.4393518518518517E-2</v>
      </c>
      <c r="K92" s="29">
        <f>SUM(laps_times[[#This Row],[7]:[12]])</f>
        <v>1.4077546296296296E-2</v>
      </c>
      <c r="L92" s="29">
        <f>SUM(laps_times[[#This Row],[13]:[18]])</f>
        <v>1.4403935185185186E-2</v>
      </c>
      <c r="M92" s="29">
        <f>SUM(laps_times[[#This Row],[19]:[24]])</f>
        <v>1.5711805555555555E-2</v>
      </c>
      <c r="N92" s="29">
        <f>SUM(laps_times[[#This Row],[25]:[30]])</f>
        <v>1.7011574074074075E-2</v>
      </c>
      <c r="O92" s="29">
        <f>SUM(laps_times[[#This Row],[31]:[36]])</f>
        <v>1.8512731481481481E-2</v>
      </c>
      <c r="P92" s="29">
        <f>SUM(laps_times[[#This Row],[37]:[42]])</f>
        <v>1.7402777777777777E-2</v>
      </c>
      <c r="Q92" s="29">
        <f>SUM(laps_times[[#This Row],[43]:[48]])</f>
        <v>1.9163194444444445E-2</v>
      </c>
      <c r="R92" s="29">
        <f>SUM(laps_times[[#This Row],[49]:[54]])</f>
        <v>1.9949074074074074E-2</v>
      </c>
      <c r="S92" s="29">
        <f>SUM(laps_times[[#This Row],[55]:[60]])</f>
        <v>1.9489583333333334E-2</v>
      </c>
      <c r="T92" s="30">
        <f>SUM(laps_times[[#This Row],[61]:[64]])</f>
        <v>1.2811342592592591E-2</v>
      </c>
      <c r="U92" s="44">
        <f>IF(km4_splits_ranks[[#This Row],[1 - 6]]="DNF","DNF",RANK(km4_splits_ranks[[#This Row],[1 - 6]],km4_splits_ranks[1 - 6],1))</f>
        <v>67</v>
      </c>
      <c r="V92" s="45">
        <f>IF(km4_splits_ranks[[#This Row],[7 - 12]]="DNF","DNF",RANK(km4_splits_ranks[[#This Row],[7 - 12]],km4_splits_ranks[7 - 12],1))</f>
        <v>67</v>
      </c>
      <c r="W92" s="45">
        <f>IF(km4_splits_ranks[[#This Row],[13 - 18]]="DNF","DNF",RANK(km4_splits_ranks[[#This Row],[13 - 18]],km4_splits_ranks[13 - 18],1))</f>
        <v>74</v>
      </c>
      <c r="X92" s="45">
        <f>IF(km4_splits_ranks[[#This Row],[19 - 24]]="DNF","DNF",RANK(km4_splits_ranks[[#This Row],[19 - 24]],km4_splits_ranks[19 - 24],1))</f>
        <v>89</v>
      </c>
      <c r="Y92" s="45">
        <f>IF(km4_splits_ranks[[#This Row],[25 - 30]]="DNF","DNF",RANK(km4_splits_ranks[[#This Row],[25 - 30]],km4_splits_ranks[25 - 30],1))</f>
        <v>97</v>
      </c>
      <c r="Z92" s="45">
        <f>IF(km4_splits_ranks[[#This Row],[31 - 36]]="DNF","DNF",RANK(km4_splits_ranks[[#This Row],[31 - 36]],km4_splits_ranks[31 - 36],1))</f>
        <v>100</v>
      </c>
      <c r="AA92" s="45">
        <f>IF(km4_splits_ranks[[#This Row],[37 - 42]]="DNF","DNF",RANK(km4_splits_ranks[[#This Row],[37 - 42]],km4_splits_ranks[37 - 42],1))</f>
        <v>85</v>
      </c>
      <c r="AB92" s="45">
        <f>IF(km4_splits_ranks[[#This Row],[43 - 48]]="DNF","DNF",RANK(km4_splits_ranks[[#This Row],[43 - 48]],km4_splits_ranks[43 - 48],1))</f>
        <v>92</v>
      </c>
      <c r="AC92" s="45">
        <f>IF(km4_splits_ranks[[#This Row],[49 - 54]]="DNF","DNF",RANK(km4_splits_ranks[[#This Row],[49 - 54]],km4_splits_ranks[49 - 54],1))</f>
        <v>92</v>
      </c>
      <c r="AD92" s="45">
        <f>IF(km4_splits_ranks[[#This Row],[55 - 60]]="DNF","DNF",RANK(km4_splits_ranks[[#This Row],[55 - 60]],km4_splits_ranks[55 - 60],1))</f>
        <v>86</v>
      </c>
      <c r="AE92" s="46">
        <f>IF(km4_splits_ranks[[#This Row],[61 - 64]]="DNF","DNF",RANK(km4_splits_ranks[[#This Row],[61 - 64]],km4_splits_ranks[61 - 64],1))</f>
        <v>89</v>
      </c>
      <c r="AF92" s="21">
        <f>km4_splits_ranks[[#This Row],[1 - 6]]</f>
        <v>1.4393518518518517E-2</v>
      </c>
      <c r="AG92" s="17">
        <f>IF(km4_splits_ranks[[#This Row],[7 - 12]]="DNF","DNF",km4_splits_ranks[[#This Row],[6 okr]]+km4_splits_ranks[[#This Row],[7 - 12]])</f>
        <v>2.8471064814814814E-2</v>
      </c>
      <c r="AH92" s="17">
        <f>IF(km4_splits_ranks[[#This Row],[13 - 18]]="DNF","DNF",km4_splits_ranks[[#This Row],[12 okr]]+km4_splits_ranks[[#This Row],[13 - 18]])</f>
        <v>4.2874999999999996E-2</v>
      </c>
      <c r="AI92" s="17">
        <f>IF(km4_splits_ranks[[#This Row],[19 - 24]]="DNF","DNF",km4_splits_ranks[[#This Row],[18 okr]]+km4_splits_ranks[[#This Row],[19 - 24]])</f>
        <v>5.8586805555555552E-2</v>
      </c>
      <c r="AJ92" s="17">
        <f>IF(km4_splits_ranks[[#This Row],[25 - 30]]="DNF","DNF",km4_splits_ranks[[#This Row],[24 okr]]+km4_splits_ranks[[#This Row],[25 - 30]])</f>
        <v>7.559837962962962E-2</v>
      </c>
      <c r="AK92" s="17">
        <f>IF(km4_splits_ranks[[#This Row],[31 - 36]]="DNF","DNF",km4_splits_ranks[[#This Row],[30 okr]]+km4_splits_ranks[[#This Row],[31 - 36]])</f>
        <v>9.4111111111111104E-2</v>
      </c>
      <c r="AL92" s="17">
        <f>IF(km4_splits_ranks[[#This Row],[37 - 42]]="DNF","DNF",km4_splits_ranks[[#This Row],[36 okr]]+km4_splits_ranks[[#This Row],[37 - 42]])</f>
        <v>0.11151388888888888</v>
      </c>
      <c r="AM92" s="17">
        <f>IF(km4_splits_ranks[[#This Row],[43 - 48]]="DNF","DNF",km4_splits_ranks[[#This Row],[42 okr]]+km4_splits_ranks[[#This Row],[43 - 48]])</f>
        <v>0.13067708333333333</v>
      </c>
      <c r="AN92" s="17">
        <f>IF(km4_splits_ranks[[#This Row],[49 - 54]]="DNF","DNF",km4_splits_ranks[[#This Row],[48 okr]]+km4_splits_ranks[[#This Row],[49 - 54]])</f>
        <v>0.1506261574074074</v>
      </c>
      <c r="AO92" s="17">
        <f>IF(km4_splits_ranks[[#This Row],[55 - 60]]="DNF","DNF",km4_splits_ranks[[#This Row],[54 okr]]+km4_splits_ranks[[#This Row],[55 - 60]])</f>
        <v>0.17011574074074073</v>
      </c>
      <c r="AP92" s="22">
        <f>IF(km4_splits_ranks[[#This Row],[61 - 64]]="DNF","DNF",km4_splits_ranks[[#This Row],[60 okr]]+km4_splits_ranks[[#This Row],[61 - 64]])</f>
        <v>0.18292708333333332</v>
      </c>
      <c r="AQ92" s="47">
        <f>IF(km4_splits_ranks[[#This Row],[6 okr]]="DNF","DNF",RANK(km4_splits_ranks[[#This Row],[6 okr]],km4_splits_ranks[6 okr],1))</f>
        <v>67</v>
      </c>
      <c r="AR92" s="48">
        <f>IF(km4_splits_ranks[[#This Row],[12 okr]]="DNF","DNF",RANK(km4_splits_ranks[[#This Row],[12 okr]],km4_splits_ranks[12 okr],1))</f>
        <v>67</v>
      </c>
      <c r="AS92" s="48">
        <f>IF(km4_splits_ranks[[#This Row],[18 okr]]="DNF","DNF",RANK(km4_splits_ranks[[#This Row],[18 okr]],km4_splits_ranks[18 okr],1))</f>
        <v>66</v>
      </c>
      <c r="AT92" s="48">
        <f>IF(km4_splits_ranks[[#This Row],[24 okr]]="DNF","DNF",RANK(km4_splits_ranks[[#This Row],[24 okr]],km4_splits_ranks[24 okr],1))</f>
        <v>73</v>
      </c>
      <c r="AU92" s="48">
        <f>IF(km4_splits_ranks[[#This Row],[30 okr]]="DNF","DNF",RANK(km4_splits_ranks[[#This Row],[30 okr]],km4_splits_ranks[30 okr],1))</f>
        <v>81</v>
      </c>
      <c r="AV92" s="48">
        <f>IF(km4_splits_ranks[[#This Row],[36 okr]]="DNF","DNF",RANK(km4_splits_ranks[[#This Row],[36 okr]],km4_splits_ranks[36 okr],1))</f>
        <v>87</v>
      </c>
      <c r="AW92" s="48">
        <f>IF(km4_splits_ranks[[#This Row],[42 okr]]="DNF","DNF",RANK(km4_splits_ranks[[#This Row],[42 okr]],km4_splits_ranks[42 okr],1))</f>
        <v>86</v>
      </c>
      <c r="AX92" s="48">
        <f>IF(km4_splits_ranks[[#This Row],[48 okr]]="DNF","DNF",RANK(km4_splits_ranks[[#This Row],[48 okr]],km4_splits_ranks[48 okr],1))</f>
        <v>89</v>
      </c>
      <c r="AY92" s="48">
        <f>IF(km4_splits_ranks[[#This Row],[54 okr]]="DNF","DNF",RANK(km4_splits_ranks[[#This Row],[54 okr]],km4_splits_ranks[54 okr],1))</f>
        <v>90</v>
      </c>
      <c r="AZ92" s="48">
        <f>IF(km4_splits_ranks[[#This Row],[60 okr]]="DNF","DNF",RANK(km4_splits_ranks[[#This Row],[60 okr]],km4_splits_ranks[60 okr],1))</f>
        <v>89</v>
      </c>
      <c r="BA92" s="48">
        <f>IF(km4_splits_ranks[[#This Row],[64 okr]]="DNF","DNF",RANK(km4_splits_ranks[[#This Row],[64 okr]],km4_splits_ranks[64 okr],1))</f>
        <v>89</v>
      </c>
    </row>
    <row r="93" spans="2:53" x14ac:dyDescent="0.2">
      <c r="B93" s="4">
        <f>laps_times[[#This Row],[poř]]</f>
        <v>90</v>
      </c>
      <c r="C93" s="1">
        <f>laps_times[[#This Row],[s.č.]]</f>
        <v>139</v>
      </c>
      <c r="D93" s="1" t="str">
        <f>laps_times[[#This Row],[jméno]]</f>
        <v>Vosátka Zdeněk</v>
      </c>
      <c r="E93" s="2">
        <f>laps_times[[#This Row],[roč]]</f>
        <v>1963</v>
      </c>
      <c r="F93" s="2" t="str">
        <f>laps_times[[#This Row],[kat]]</f>
        <v>M50</v>
      </c>
      <c r="G93" s="2">
        <f>laps_times[[#This Row],[poř_kat]]</f>
        <v>21</v>
      </c>
      <c r="H93" s="1" t="str">
        <f>IF(ISBLANK(laps_times[[#This Row],[klub]]),"-",laps_times[[#This Row],[klub]])</f>
        <v>Atletika Písek</v>
      </c>
      <c r="I93" s="166">
        <f>laps_times[[#This Row],[celk. čas]]</f>
        <v>0.18334027777777775</v>
      </c>
      <c r="J93" s="28">
        <f>SUM(laps_times[[#This Row],[1]:[6]])</f>
        <v>1.6671296296296295E-2</v>
      </c>
      <c r="K93" s="29">
        <f>SUM(laps_times[[#This Row],[7]:[12]])</f>
        <v>1.6211805555555556E-2</v>
      </c>
      <c r="L93" s="29">
        <f>SUM(laps_times[[#This Row],[13]:[18]])</f>
        <v>1.6324074074074074E-2</v>
      </c>
      <c r="M93" s="29">
        <f>SUM(laps_times[[#This Row],[19]:[24]])</f>
        <v>1.6218750000000001E-2</v>
      </c>
      <c r="N93" s="29">
        <f>SUM(laps_times[[#This Row],[25]:[30]])</f>
        <v>1.7094907407407406E-2</v>
      </c>
      <c r="O93" s="29">
        <f>SUM(laps_times[[#This Row],[31]:[36]])</f>
        <v>1.7028935185185182E-2</v>
      </c>
      <c r="P93" s="29">
        <f>SUM(laps_times[[#This Row],[37]:[42]])</f>
        <v>1.7218749999999998E-2</v>
      </c>
      <c r="Q93" s="29">
        <f>SUM(laps_times[[#This Row],[43]:[48]])</f>
        <v>1.8219907407407407E-2</v>
      </c>
      <c r="R93" s="29">
        <f>SUM(laps_times[[#This Row],[49]:[54]])</f>
        <v>1.7953703703703704E-2</v>
      </c>
      <c r="S93" s="29">
        <f>SUM(laps_times[[#This Row],[55]:[60]])</f>
        <v>1.8708333333333334E-2</v>
      </c>
      <c r="T93" s="30">
        <f>SUM(laps_times[[#This Row],[61]:[64]])</f>
        <v>1.1689814814814816E-2</v>
      </c>
      <c r="U93" s="44">
        <f>IF(km4_splits_ranks[[#This Row],[1 - 6]]="DNF","DNF",RANK(km4_splits_ranks[[#This Row],[1 - 6]],km4_splits_ranks[1 - 6],1))</f>
        <v>99</v>
      </c>
      <c r="V93" s="45">
        <f>IF(km4_splits_ranks[[#This Row],[7 - 12]]="DNF","DNF",RANK(km4_splits_ranks[[#This Row],[7 - 12]],km4_splits_ranks[7 - 12],1))</f>
        <v>100</v>
      </c>
      <c r="W93" s="45">
        <f>IF(km4_splits_ranks[[#This Row],[13 - 18]]="DNF","DNF",RANK(km4_splits_ranks[[#This Row],[13 - 18]],km4_splits_ranks[13 - 18],1))</f>
        <v>99</v>
      </c>
      <c r="X93" s="45">
        <f>IF(km4_splits_ranks[[#This Row],[19 - 24]]="DNF","DNF",RANK(km4_splits_ranks[[#This Row],[19 - 24]],km4_splits_ranks[19 - 24],1))</f>
        <v>94</v>
      </c>
      <c r="Y93" s="45">
        <f>IF(km4_splits_ranks[[#This Row],[25 - 30]]="DNF","DNF",RANK(km4_splits_ranks[[#This Row],[25 - 30]],km4_splits_ranks[25 - 30],1))</f>
        <v>98</v>
      </c>
      <c r="Z93" s="45">
        <f>IF(km4_splits_ranks[[#This Row],[31 - 36]]="DNF","DNF",RANK(km4_splits_ranks[[#This Row],[31 - 36]],km4_splits_ranks[31 - 36],1))</f>
        <v>91</v>
      </c>
      <c r="AA93" s="45">
        <f>IF(km4_splits_ranks[[#This Row],[37 - 42]]="DNF","DNF",RANK(km4_splits_ranks[[#This Row],[37 - 42]],km4_splits_ranks[37 - 42],1))</f>
        <v>84</v>
      </c>
      <c r="AB93" s="45">
        <f>IF(km4_splits_ranks[[#This Row],[43 - 48]]="DNF","DNF",RANK(km4_splits_ranks[[#This Row],[43 - 48]],km4_splits_ranks[43 - 48],1))</f>
        <v>86</v>
      </c>
      <c r="AC93" s="45">
        <f>IF(km4_splits_ranks[[#This Row],[49 - 54]]="DNF","DNF",RANK(km4_splits_ranks[[#This Row],[49 - 54]],km4_splits_ranks[49 - 54],1))</f>
        <v>78</v>
      </c>
      <c r="AD93" s="45">
        <f>IF(km4_splits_ranks[[#This Row],[55 - 60]]="DNF","DNF",RANK(km4_splits_ranks[[#This Row],[55 - 60]],km4_splits_ranks[55 - 60],1))</f>
        <v>79</v>
      </c>
      <c r="AE93" s="46">
        <f>IF(km4_splits_ranks[[#This Row],[61 - 64]]="DNF","DNF",RANK(km4_splits_ranks[[#This Row],[61 - 64]],km4_splits_ranks[61 - 64],1))</f>
        <v>71</v>
      </c>
      <c r="AF93" s="21">
        <f>km4_splits_ranks[[#This Row],[1 - 6]]</f>
        <v>1.6671296296296295E-2</v>
      </c>
      <c r="AG93" s="17">
        <f>IF(km4_splits_ranks[[#This Row],[7 - 12]]="DNF","DNF",km4_splits_ranks[[#This Row],[6 okr]]+km4_splits_ranks[[#This Row],[7 - 12]])</f>
        <v>3.2883101851851851E-2</v>
      </c>
      <c r="AH93" s="17">
        <f>IF(km4_splits_ranks[[#This Row],[13 - 18]]="DNF","DNF",km4_splits_ranks[[#This Row],[12 okr]]+km4_splits_ranks[[#This Row],[13 - 18]])</f>
        <v>4.9207175925925925E-2</v>
      </c>
      <c r="AI93" s="17">
        <f>IF(km4_splits_ranks[[#This Row],[19 - 24]]="DNF","DNF",km4_splits_ranks[[#This Row],[18 okr]]+km4_splits_ranks[[#This Row],[19 - 24]])</f>
        <v>6.5425925925925929E-2</v>
      </c>
      <c r="AJ93" s="17">
        <f>IF(km4_splits_ranks[[#This Row],[25 - 30]]="DNF","DNF",km4_splits_ranks[[#This Row],[24 okr]]+km4_splits_ranks[[#This Row],[25 - 30]])</f>
        <v>8.2520833333333335E-2</v>
      </c>
      <c r="AK93" s="17">
        <f>IF(km4_splits_ranks[[#This Row],[31 - 36]]="DNF","DNF",km4_splits_ranks[[#This Row],[30 okr]]+km4_splits_ranks[[#This Row],[31 - 36]])</f>
        <v>9.9549768518518517E-2</v>
      </c>
      <c r="AL93" s="17">
        <f>IF(km4_splits_ranks[[#This Row],[37 - 42]]="DNF","DNF",km4_splits_ranks[[#This Row],[36 okr]]+km4_splits_ranks[[#This Row],[37 - 42]])</f>
        <v>0.11676851851851852</v>
      </c>
      <c r="AM93" s="17">
        <f>IF(km4_splits_ranks[[#This Row],[43 - 48]]="DNF","DNF",km4_splits_ranks[[#This Row],[42 okr]]+km4_splits_ranks[[#This Row],[43 - 48]])</f>
        <v>0.13498842592592591</v>
      </c>
      <c r="AN93" s="17">
        <f>IF(km4_splits_ranks[[#This Row],[49 - 54]]="DNF","DNF",km4_splits_ranks[[#This Row],[48 okr]]+km4_splits_ranks[[#This Row],[49 - 54]])</f>
        <v>0.15294212962962961</v>
      </c>
      <c r="AO93" s="17">
        <f>IF(km4_splits_ranks[[#This Row],[55 - 60]]="DNF","DNF",km4_splits_ranks[[#This Row],[54 okr]]+km4_splits_ranks[[#This Row],[55 - 60]])</f>
        <v>0.17165046296296294</v>
      </c>
      <c r="AP93" s="22">
        <f>IF(km4_splits_ranks[[#This Row],[61 - 64]]="DNF","DNF",km4_splits_ranks[[#This Row],[60 okr]]+km4_splits_ranks[[#This Row],[61 - 64]])</f>
        <v>0.18334027777777775</v>
      </c>
      <c r="AQ93" s="47">
        <f>IF(km4_splits_ranks[[#This Row],[6 okr]]="DNF","DNF",RANK(km4_splits_ranks[[#This Row],[6 okr]],km4_splits_ranks[6 okr],1))</f>
        <v>99</v>
      </c>
      <c r="AR93" s="48">
        <f>IF(km4_splits_ranks[[#This Row],[12 okr]]="DNF","DNF",RANK(km4_splits_ranks[[#This Row],[12 okr]],km4_splits_ranks[12 okr],1))</f>
        <v>100</v>
      </c>
      <c r="AS93" s="48">
        <f>IF(km4_splits_ranks[[#This Row],[18 okr]]="DNF","DNF",RANK(km4_splits_ranks[[#This Row],[18 okr]],km4_splits_ranks[18 okr],1))</f>
        <v>100</v>
      </c>
      <c r="AT93" s="48">
        <f>IF(km4_splits_ranks[[#This Row],[24 okr]]="DNF","DNF",RANK(km4_splits_ranks[[#This Row],[24 okr]],km4_splits_ranks[24 okr],1))</f>
        <v>100</v>
      </c>
      <c r="AU93" s="48">
        <f>IF(km4_splits_ranks[[#This Row],[30 okr]]="DNF","DNF",RANK(km4_splits_ranks[[#This Row],[30 okr]],km4_splits_ranks[30 okr],1))</f>
        <v>99</v>
      </c>
      <c r="AV93" s="48">
        <f>IF(km4_splits_ranks[[#This Row],[36 okr]]="DNF","DNF",RANK(km4_splits_ranks[[#This Row],[36 okr]],km4_splits_ranks[36 okr],1))</f>
        <v>99</v>
      </c>
      <c r="AW93" s="48">
        <f>IF(km4_splits_ranks[[#This Row],[42 okr]]="DNF","DNF",RANK(km4_splits_ranks[[#This Row],[42 okr]],km4_splits_ranks[42 okr],1))</f>
        <v>93</v>
      </c>
      <c r="AX93" s="48">
        <f>IF(km4_splits_ranks[[#This Row],[48 okr]]="DNF","DNF",RANK(km4_splits_ranks[[#This Row],[48 okr]],km4_splits_ranks[48 okr],1))</f>
        <v>93</v>
      </c>
      <c r="AY93" s="48">
        <f>IF(km4_splits_ranks[[#This Row],[54 okr]]="DNF","DNF",RANK(km4_splits_ranks[[#This Row],[54 okr]],km4_splits_ranks[54 okr],1))</f>
        <v>93</v>
      </c>
      <c r="AZ93" s="48">
        <f>IF(km4_splits_ranks[[#This Row],[60 okr]]="DNF","DNF",RANK(km4_splits_ranks[[#This Row],[60 okr]],km4_splits_ranks[60 okr],1))</f>
        <v>92</v>
      </c>
      <c r="BA93" s="48">
        <f>IF(km4_splits_ranks[[#This Row],[64 okr]]="DNF","DNF",RANK(km4_splits_ranks[[#This Row],[64 okr]],km4_splits_ranks[64 okr],1))</f>
        <v>90</v>
      </c>
    </row>
    <row r="94" spans="2:53" x14ac:dyDescent="0.2">
      <c r="B94" s="4">
        <f>laps_times[[#This Row],[poř]]</f>
        <v>91</v>
      </c>
      <c r="C94" s="1">
        <f>laps_times[[#This Row],[s.č.]]</f>
        <v>41</v>
      </c>
      <c r="D94" s="1" t="str">
        <f>laps_times[[#This Row],[jméno]]</f>
        <v>Hrabuška Jaroslav</v>
      </c>
      <c r="E94" s="2">
        <f>laps_times[[#This Row],[roč]]</f>
        <v>1957</v>
      </c>
      <c r="F94" s="2" t="str">
        <f>laps_times[[#This Row],[kat]]</f>
        <v>M60</v>
      </c>
      <c r="G94" s="2">
        <f>laps_times[[#This Row],[poř_kat]]</f>
        <v>5</v>
      </c>
      <c r="H94" s="1" t="str">
        <f>IF(ISBLANK(laps_times[[#This Row],[klub]]),"-",laps_times[[#This Row],[klub]])</f>
        <v>MK Seitl Ostrava</v>
      </c>
      <c r="I94" s="166">
        <f>laps_times[[#This Row],[celk. čas]]</f>
        <v>0.18375810185185185</v>
      </c>
      <c r="J94" s="28">
        <f>SUM(laps_times[[#This Row],[1]:[6]])</f>
        <v>1.4837962962962963E-2</v>
      </c>
      <c r="K94" s="29">
        <f>SUM(laps_times[[#This Row],[7]:[12]])</f>
        <v>1.4092592592592592E-2</v>
      </c>
      <c r="L94" s="29">
        <f>SUM(laps_times[[#This Row],[13]:[18]])</f>
        <v>1.4123842592592594E-2</v>
      </c>
      <c r="M94" s="29">
        <f>SUM(laps_times[[#This Row],[19]:[24]])</f>
        <v>1.4230324074074076E-2</v>
      </c>
      <c r="N94" s="29">
        <f>SUM(laps_times[[#This Row],[25]:[30]])</f>
        <v>1.5425925925925926E-2</v>
      </c>
      <c r="O94" s="29">
        <f>SUM(laps_times[[#This Row],[31]:[36]])</f>
        <v>1.6505787037037038E-2</v>
      </c>
      <c r="P94" s="29">
        <f>SUM(laps_times[[#This Row],[37]:[42]])</f>
        <v>1.7587962962962961E-2</v>
      </c>
      <c r="Q94" s="29">
        <f>SUM(laps_times[[#This Row],[43]:[48]])</f>
        <v>2.2120370370370367E-2</v>
      </c>
      <c r="R94" s="29">
        <f>SUM(laps_times[[#This Row],[49]:[54]])</f>
        <v>2.1474537037037039E-2</v>
      </c>
      <c r="S94" s="29">
        <f>SUM(laps_times[[#This Row],[55]:[60]])</f>
        <v>2.0557870370370372E-2</v>
      </c>
      <c r="T94" s="30">
        <f>SUM(laps_times[[#This Row],[61]:[64]])</f>
        <v>1.2800925925925926E-2</v>
      </c>
      <c r="U94" s="44">
        <f>IF(km4_splits_ranks[[#This Row],[1 - 6]]="DNF","DNF",RANK(km4_splits_ranks[[#This Row],[1 - 6]],km4_splits_ranks[1 - 6],1))</f>
        <v>73</v>
      </c>
      <c r="V94" s="45">
        <f>IF(km4_splits_ranks[[#This Row],[7 - 12]]="DNF","DNF",RANK(km4_splits_ranks[[#This Row],[7 - 12]],km4_splits_ranks[7 - 12],1))</f>
        <v>69</v>
      </c>
      <c r="W94" s="45">
        <f>IF(km4_splits_ranks[[#This Row],[13 - 18]]="DNF","DNF",RANK(km4_splits_ranks[[#This Row],[13 - 18]],km4_splits_ranks[13 - 18],1))</f>
        <v>59</v>
      </c>
      <c r="X94" s="45">
        <f>IF(km4_splits_ranks[[#This Row],[19 - 24]]="DNF","DNF",RANK(km4_splits_ranks[[#This Row],[19 - 24]],km4_splits_ranks[19 - 24],1))</f>
        <v>58</v>
      </c>
      <c r="Y94" s="45">
        <f>IF(km4_splits_ranks[[#This Row],[25 - 30]]="DNF","DNF",RANK(km4_splits_ranks[[#This Row],[25 - 30]],km4_splits_ranks[25 - 30],1))</f>
        <v>79</v>
      </c>
      <c r="Z94" s="45">
        <f>IF(km4_splits_ranks[[#This Row],[31 - 36]]="DNF","DNF",RANK(km4_splits_ranks[[#This Row],[31 - 36]],km4_splits_ranks[31 - 36],1))</f>
        <v>85</v>
      </c>
      <c r="AA94" s="45">
        <f>IF(km4_splits_ranks[[#This Row],[37 - 42]]="DNF","DNF",RANK(km4_splits_ranks[[#This Row],[37 - 42]],km4_splits_ranks[37 - 42],1))</f>
        <v>90</v>
      </c>
      <c r="AB94" s="45">
        <f>IF(km4_splits_ranks[[#This Row],[43 - 48]]="DNF","DNF",RANK(km4_splits_ranks[[#This Row],[43 - 48]],km4_splits_ranks[43 - 48],1))</f>
        <v>102</v>
      </c>
      <c r="AC94" s="45">
        <f>IF(km4_splits_ranks[[#This Row],[49 - 54]]="DNF","DNF",RANK(km4_splits_ranks[[#This Row],[49 - 54]],km4_splits_ranks[49 - 54],1))</f>
        <v>96</v>
      </c>
      <c r="AD94" s="45">
        <f>IF(km4_splits_ranks[[#This Row],[55 - 60]]="DNF","DNF",RANK(km4_splits_ranks[[#This Row],[55 - 60]],km4_splits_ranks[55 - 60],1))</f>
        <v>92</v>
      </c>
      <c r="AE94" s="46">
        <f>IF(km4_splits_ranks[[#This Row],[61 - 64]]="DNF","DNF",RANK(km4_splits_ranks[[#This Row],[61 - 64]],km4_splits_ranks[61 - 64],1))</f>
        <v>88</v>
      </c>
      <c r="AF94" s="21">
        <f>km4_splits_ranks[[#This Row],[1 - 6]]</f>
        <v>1.4837962962962963E-2</v>
      </c>
      <c r="AG94" s="17">
        <f>IF(km4_splits_ranks[[#This Row],[7 - 12]]="DNF","DNF",km4_splits_ranks[[#This Row],[6 okr]]+km4_splits_ranks[[#This Row],[7 - 12]])</f>
        <v>2.8930555555555557E-2</v>
      </c>
      <c r="AH94" s="17">
        <f>IF(km4_splits_ranks[[#This Row],[13 - 18]]="DNF","DNF",km4_splits_ranks[[#This Row],[12 okr]]+km4_splits_ranks[[#This Row],[13 - 18]])</f>
        <v>4.3054398148148154E-2</v>
      </c>
      <c r="AI94" s="17">
        <f>IF(km4_splits_ranks[[#This Row],[19 - 24]]="DNF","DNF",km4_splits_ranks[[#This Row],[18 okr]]+km4_splits_ranks[[#This Row],[19 - 24]])</f>
        <v>5.728472222222223E-2</v>
      </c>
      <c r="AJ94" s="17">
        <f>IF(km4_splits_ranks[[#This Row],[25 - 30]]="DNF","DNF",km4_splits_ranks[[#This Row],[24 okr]]+km4_splits_ranks[[#This Row],[25 - 30]])</f>
        <v>7.2710648148148149E-2</v>
      </c>
      <c r="AK94" s="17">
        <f>IF(km4_splits_ranks[[#This Row],[31 - 36]]="DNF","DNF",km4_splits_ranks[[#This Row],[30 okr]]+km4_splits_ranks[[#This Row],[31 - 36]])</f>
        <v>8.9216435185185183E-2</v>
      </c>
      <c r="AL94" s="17">
        <f>IF(km4_splits_ranks[[#This Row],[37 - 42]]="DNF","DNF",km4_splits_ranks[[#This Row],[36 okr]]+km4_splits_ranks[[#This Row],[37 - 42]])</f>
        <v>0.10680439814814814</v>
      </c>
      <c r="AM94" s="17">
        <f>IF(km4_splits_ranks[[#This Row],[43 - 48]]="DNF","DNF",km4_splits_ranks[[#This Row],[42 okr]]+km4_splits_ranks[[#This Row],[43 - 48]])</f>
        <v>0.1289247685185185</v>
      </c>
      <c r="AN94" s="17">
        <f>IF(km4_splits_ranks[[#This Row],[49 - 54]]="DNF","DNF",km4_splits_ranks[[#This Row],[48 okr]]+km4_splits_ranks[[#This Row],[49 - 54]])</f>
        <v>0.15039930555555553</v>
      </c>
      <c r="AO94" s="17">
        <f>IF(km4_splits_ranks[[#This Row],[55 - 60]]="DNF","DNF",km4_splits_ranks[[#This Row],[54 okr]]+km4_splits_ranks[[#This Row],[55 - 60]])</f>
        <v>0.17095717592592591</v>
      </c>
      <c r="AP94" s="22">
        <f>IF(km4_splits_ranks[[#This Row],[61 - 64]]="DNF","DNF",km4_splits_ranks[[#This Row],[60 okr]]+km4_splits_ranks[[#This Row],[61 - 64]])</f>
        <v>0.18375810185185185</v>
      </c>
      <c r="AQ94" s="47">
        <f>IF(km4_splits_ranks[[#This Row],[6 okr]]="DNF","DNF",RANK(km4_splits_ranks[[#This Row],[6 okr]],km4_splits_ranks[6 okr],1))</f>
        <v>73</v>
      </c>
      <c r="AR94" s="48">
        <f>IF(km4_splits_ranks[[#This Row],[12 okr]]="DNF","DNF",RANK(km4_splits_ranks[[#This Row],[12 okr]],km4_splits_ranks[12 okr],1))</f>
        <v>72</v>
      </c>
      <c r="AS94" s="48">
        <f>IF(km4_splits_ranks[[#This Row],[18 okr]]="DNF","DNF",RANK(km4_splits_ranks[[#This Row],[18 okr]],km4_splits_ranks[18 okr],1))</f>
        <v>68</v>
      </c>
      <c r="AT94" s="48">
        <f>IF(km4_splits_ranks[[#This Row],[24 okr]]="DNF","DNF",RANK(km4_splits_ranks[[#This Row],[24 okr]],km4_splits_ranks[24 okr],1))</f>
        <v>66</v>
      </c>
      <c r="AU94" s="48">
        <f>IF(km4_splits_ranks[[#This Row],[30 okr]]="DNF","DNF",RANK(km4_splits_ranks[[#This Row],[30 okr]],km4_splits_ranks[30 okr],1))</f>
        <v>69</v>
      </c>
      <c r="AV94" s="48">
        <f>IF(km4_splits_ranks[[#This Row],[36 okr]]="DNF","DNF",RANK(km4_splits_ranks[[#This Row],[36 okr]],km4_splits_ranks[36 okr],1))</f>
        <v>72</v>
      </c>
      <c r="AW94" s="48">
        <f>IF(km4_splits_ranks[[#This Row],[42 okr]]="DNF","DNF",RANK(km4_splits_ranks[[#This Row],[42 okr]],km4_splits_ranks[42 okr],1))</f>
        <v>74</v>
      </c>
      <c r="AX94" s="48">
        <f>IF(km4_splits_ranks[[#This Row],[48 okr]]="DNF","DNF",RANK(km4_splits_ranks[[#This Row],[48 okr]],km4_splits_ranks[48 okr],1))</f>
        <v>84</v>
      </c>
      <c r="AY94" s="48">
        <f>IF(km4_splits_ranks[[#This Row],[54 okr]]="DNF","DNF",RANK(km4_splits_ranks[[#This Row],[54 okr]],km4_splits_ranks[54 okr],1))</f>
        <v>89</v>
      </c>
      <c r="AZ94" s="48">
        <f>IF(km4_splits_ranks[[#This Row],[60 okr]]="DNF","DNF",RANK(km4_splits_ranks[[#This Row],[60 okr]],km4_splits_ranks[60 okr],1))</f>
        <v>90</v>
      </c>
      <c r="BA94" s="48">
        <f>IF(km4_splits_ranks[[#This Row],[64 okr]]="DNF","DNF",RANK(km4_splits_ranks[[#This Row],[64 okr]],km4_splits_ranks[64 okr],1))</f>
        <v>91</v>
      </c>
    </row>
    <row r="95" spans="2:53" x14ac:dyDescent="0.2">
      <c r="B95" s="4">
        <f>laps_times[[#This Row],[poř]]</f>
        <v>92</v>
      </c>
      <c r="C95" s="1">
        <f>laps_times[[#This Row],[s.č.]]</f>
        <v>141</v>
      </c>
      <c r="D95" s="1" t="str">
        <f>laps_times[[#This Row],[jméno]]</f>
        <v>Vysoudil Oldřich</v>
      </c>
      <c r="E95" s="2">
        <f>laps_times[[#This Row],[roč]]</f>
        <v>1961</v>
      </c>
      <c r="F95" s="2" t="str">
        <f>laps_times[[#This Row],[kat]]</f>
        <v>M50</v>
      </c>
      <c r="G95" s="2">
        <f>laps_times[[#This Row],[poř_kat]]</f>
        <v>22</v>
      </c>
      <c r="H95" s="1" t="str">
        <f>IF(ISBLANK(laps_times[[#This Row],[klub]]),"-",laps_times[[#This Row],[klub]])</f>
        <v>MK Chalupa Na Sněžníku</v>
      </c>
      <c r="I95" s="166">
        <f>laps_times[[#This Row],[celk. čas]]</f>
        <v>0.18631828703703704</v>
      </c>
      <c r="J95" s="28">
        <f>SUM(laps_times[[#This Row],[1]:[6]])</f>
        <v>1.3666666666666667E-2</v>
      </c>
      <c r="K95" s="29">
        <f>SUM(laps_times[[#This Row],[7]:[12]])</f>
        <v>1.3333333333333334E-2</v>
      </c>
      <c r="L95" s="29">
        <f>SUM(laps_times[[#This Row],[13]:[18]])</f>
        <v>1.3712962962962963E-2</v>
      </c>
      <c r="M95" s="29">
        <f>SUM(laps_times[[#This Row],[19]:[24]])</f>
        <v>1.4297453703703703E-2</v>
      </c>
      <c r="N95" s="29">
        <f>SUM(laps_times[[#This Row],[25]:[30]])</f>
        <v>1.5960648148148147E-2</v>
      </c>
      <c r="O95" s="29">
        <f>SUM(laps_times[[#This Row],[31]:[36]])</f>
        <v>1.7194444444444443E-2</v>
      </c>
      <c r="P95" s="29">
        <f>SUM(laps_times[[#This Row],[37]:[42]])</f>
        <v>1.9525462962962963E-2</v>
      </c>
      <c r="Q95" s="29">
        <f>SUM(laps_times[[#This Row],[43]:[48]])</f>
        <v>2.041435185185185E-2</v>
      </c>
      <c r="R95" s="29">
        <f>SUM(laps_times[[#This Row],[49]:[54]])</f>
        <v>2.1111111111111115E-2</v>
      </c>
      <c r="S95" s="29">
        <f>SUM(laps_times[[#This Row],[55]:[60]])</f>
        <v>2.2406250000000003E-2</v>
      </c>
      <c r="T95" s="30">
        <f>SUM(laps_times[[#This Row],[61]:[64]])</f>
        <v>1.4695601851851852E-2</v>
      </c>
      <c r="U95" s="44">
        <f>IF(km4_splits_ranks[[#This Row],[1 - 6]]="DNF","DNF",RANK(km4_splits_ranks[[#This Row],[1 - 6]],km4_splits_ranks[1 - 6],1))</f>
        <v>43</v>
      </c>
      <c r="V95" s="45">
        <f>IF(km4_splits_ranks[[#This Row],[7 - 12]]="DNF","DNF",RANK(km4_splits_ranks[[#This Row],[7 - 12]],km4_splits_ranks[7 - 12],1))</f>
        <v>45</v>
      </c>
      <c r="W95" s="45">
        <f>IF(km4_splits_ranks[[#This Row],[13 - 18]]="DNF","DNF",RANK(km4_splits_ranks[[#This Row],[13 - 18]],km4_splits_ranks[13 - 18],1))</f>
        <v>51</v>
      </c>
      <c r="X95" s="45">
        <f>IF(km4_splits_ranks[[#This Row],[19 - 24]]="DNF","DNF",RANK(km4_splits_ranks[[#This Row],[19 - 24]],km4_splits_ranks[19 - 24],1))</f>
        <v>63</v>
      </c>
      <c r="Y95" s="45">
        <f>IF(km4_splits_ranks[[#This Row],[25 - 30]]="DNF","DNF",RANK(km4_splits_ranks[[#This Row],[25 - 30]],km4_splits_ranks[25 - 30],1))</f>
        <v>86</v>
      </c>
      <c r="Z95" s="45">
        <f>IF(km4_splits_ranks[[#This Row],[31 - 36]]="DNF","DNF",RANK(km4_splits_ranks[[#This Row],[31 - 36]],km4_splits_ranks[31 - 36],1))</f>
        <v>93</v>
      </c>
      <c r="AA95" s="45">
        <f>IF(km4_splits_ranks[[#This Row],[37 - 42]]="DNF","DNF",RANK(km4_splits_ranks[[#This Row],[37 - 42]],km4_splits_ranks[37 - 42],1))</f>
        <v>100</v>
      </c>
      <c r="AB95" s="45">
        <f>IF(km4_splits_ranks[[#This Row],[43 - 48]]="DNF","DNF",RANK(km4_splits_ranks[[#This Row],[43 - 48]],km4_splits_ranks[43 - 48],1))</f>
        <v>98</v>
      </c>
      <c r="AC95" s="45">
        <f>IF(km4_splits_ranks[[#This Row],[49 - 54]]="DNF","DNF",RANK(km4_splits_ranks[[#This Row],[49 - 54]],km4_splits_ranks[49 - 54],1))</f>
        <v>95</v>
      </c>
      <c r="AD95" s="45">
        <f>IF(km4_splits_ranks[[#This Row],[55 - 60]]="DNF","DNF",RANK(km4_splits_ranks[[#This Row],[55 - 60]],km4_splits_ranks[55 - 60],1))</f>
        <v>99</v>
      </c>
      <c r="AE95" s="46">
        <f>IF(km4_splits_ranks[[#This Row],[61 - 64]]="DNF","DNF",RANK(km4_splits_ranks[[#This Row],[61 - 64]],km4_splits_ranks[61 - 64],1))</f>
        <v>101</v>
      </c>
      <c r="AF95" s="21">
        <f>km4_splits_ranks[[#This Row],[1 - 6]]</f>
        <v>1.3666666666666667E-2</v>
      </c>
      <c r="AG95" s="17">
        <f>IF(km4_splits_ranks[[#This Row],[7 - 12]]="DNF","DNF",km4_splits_ranks[[#This Row],[6 okr]]+km4_splits_ranks[[#This Row],[7 - 12]])</f>
        <v>2.7000000000000003E-2</v>
      </c>
      <c r="AH95" s="17">
        <f>IF(km4_splits_ranks[[#This Row],[13 - 18]]="DNF","DNF",km4_splits_ranks[[#This Row],[12 okr]]+km4_splits_ranks[[#This Row],[13 - 18]])</f>
        <v>4.0712962962962965E-2</v>
      </c>
      <c r="AI95" s="17">
        <f>IF(km4_splits_ranks[[#This Row],[19 - 24]]="DNF","DNF",km4_splits_ranks[[#This Row],[18 okr]]+km4_splits_ranks[[#This Row],[19 - 24]])</f>
        <v>5.5010416666666666E-2</v>
      </c>
      <c r="AJ95" s="17">
        <f>IF(km4_splits_ranks[[#This Row],[25 - 30]]="DNF","DNF",km4_splits_ranks[[#This Row],[24 okr]]+km4_splits_ranks[[#This Row],[25 - 30]])</f>
        <v>7.0971064814814813E-2</v>
      </c>
      <c r="AK95" s="17">
        <f>IF(km4_splits_ranks[[#This Row],[31 - 36]]="DNF","DNF",km4_splits_ranks[[#This Row],[30 okr]]+km4_splits_ranks[[#This Row],[31 - 36]])</f>
        <v>8.8165509259259256E-2</v>
      </c>
      <c r="AL95" s="17">
        <f>IF(km4_splits_ranks[[#This Row],[37 - 42]]="DNF","DNF",km4_splits_ranks[[#This Row],[36 okr]]+km4_splits_ranks[[#This Row],[37 - 42]])</f>
        <v>0.10769097222222222</v>
      </c>
      <c r="AM95" s="17">
        <f>IF(km4_splits_ranks[[#This Row],[43 - 48]]="DNF","DNF",km4_splits_ranks[[#This Row],[42 okr]]+km4_splits_ranks[[#This Row],[43 - 48]])</f>
        <v>0.12810532407407407</v>
      </c>
      <c r="AN95" s="17">
        <f>IF(km4_splits_ranks[[#This Row],[49 - 54]]="DNF","DNF",km4_splits_ranks[[#This Row],[48 okr]]+km4_splits_ranks[[#This Row],[49 - 54]])</f>
        <v>0.14921643518518518</v>
      </c>
      <c r="AO95" s="17">
        <f>IF(km4_splits_ranks[[#This Row],[55 - 60]]="DNF","DNF",km4_splits_ranks[[#This Row],[54 okr]]+km4_splits_ranks[[#This Row],[55 - 60]])</f>
        <v>0.1716226851851852</v>
      </c>
      <c r="AP95" s="22">
        <f>IF(km4_splits_ranks[[#This Row],[61 - 64]]="DNF","DNF",km4_splits_ranks[[#This Row],[60 okr]]+km4_splits_ranks[[#This Row],[61 - 64]])</f>
        <v>0.18631828703703704</v>
      </c>
      <c r="AQ95" s="47">
        <f>IF(km4_splits_ranks[[#This Row],[6 okr]]="DNF","DNF",RANK(km4_splits_ranks[[#This Row],[6 okr]],km4_splits_ranks[6 okr],1))</f>
        <v>43</v>
      </c>
      <c r="AR95" s="48">
        <f>IF(km4_splits_ranks[[#This Row],[12 okr]]="DNF","DNF",RANK(km4_splits_ranks[[#This Row],[12 okr]],km4_splits_ranks[12 okr],1))</f>
        <v>41</v>
      </c>
      <c r="AS95" s="48">
        <f>IF(km4_splits_ranks[[#This Row],[18 okr]]="DNF","DNF",RANK(km4_splits_ranks[[#This Row],[18 okr]],km4_splits_ranks[18 okr],1))</f>
        <v>44</v>
      </c>
      <c r="AT95" s="48">
        <f>IF(km4_splits_ranks[[#This Row],[24 okr]]="DNF","DNF",RANK(km4_splits_ranks[[#This Row],[24 okr]],km4_splits_ranks[24 okr],1))</f>
        <v>49</v>
      </c>
      <c r="AU95" s="48">
        <f>IF(km4_splits_ranks[[#This Row],[30 okr]]="DNF","DNF",RANK(km4_splits_ranks[[#This Row],[30 okr]],km4_splits_ranks[30 okr],1))</f>
        <v>59</v>
      </c>
      <c r="AV95" s="48">
        <f>IF(km4_splits_ranks[[#This Row],[36 okr]]="DNF","DNF",RANK(km4_splits_ranks[[#This Row],[36 okr]],km4_splits_ranks[36 okr],1))</f>
        <v>67</v>
      </c>
      <c r="AW95" s="48">
        <f>IF(km4_splits_ranks[[#This Row],[42 okr]]="DNF","DNF",RANK(km4_splits_ranks[[#This Row],[42 okr]],km4_splits_ranks[42 okr],1))</f>
        <v>78</v>
      </c>
      <c r="AX95" s="48">
        <f>IF(km4_splits_ranks[[#This Row],[48 okr]]="DNF","DNF",RANK(km4_splits_ranks[[#This Row],[48 okr]],km4_splits_ranks[48 okr],1))</f>
        <v>81</v>
      </c>
      <c r="AY95" s="48">
        <f>IF(km4_splits_ranks[[#This Row],[54 okr]]="DNF","DNF",RANK(km4_splits_ranks[[#This Row],[54 okr]],km4_splits_ranks[54 okr],1))</f>
        <v>85</v>
      </c>
      <c r="AZ95" s="48">
        <f>IF(km4_splits_ranks[[#This Row],[60 okr]]="DNF","DNF",RANK(km4_splits_ranks[[#This Row],[60 okr]],km4_splits_ranks[60 okr],1))</f>
        <v>91</v>
      </c>
      <c r="BA95" s="48">
        <f>IF(km4_splits_ranks[[#This Row],[64 okr]]="DNF","DNF",RANK(km4_splits_ranks[[#This Row],[64 okr]],km4_splits_ranks[64 okr],1))</f>
        <v>92</v>
      </c>
    </row>
    <row r="96" spans="2:53" x14ac:dyDescent="0.2">
      <c r="B96" s="4">
        <f>laps_times[[#This Row],[poř]]</f>
        <v>93</v>
      </c>
      <c r="C96" s="1">
        <f>laps_times[[#This Row],[s.č.]]</f>
        <v>21</v>
      </c>
      <c r="D96" s="1" t="str">
        <f>laps_times[[#This Row],[jméno]]</f>
        <v>Dolejš Jan</v>
      </c>
      <c r="E96" s="2">
        <f>laps_times[[#This Row],[roč]]</f>
        <v>1949</v>
      </c>
      <c r="F96" s="2" t="str">
        <f>laps_times[[#This Row],[kat]]</f>
        <v>M60</v>
      </c>
      <c r="G96" s="2">
        <f>laps_times[[#This Row],[poř_kat]]</f>
        <v>6</v>
      </c>
      <c r="H96" s="1" t="str">
        <f>IF(ISBLANK(laps_times[[#This Row],[klub]]),"-",laps_times[[#This Row],[klub]])</f>
        <v>TJ Sokol Unhošt´</v>
      </c>
      <c r="I96" s="166">
        <f>laps_times[[#This Row],[celk. čas]]</f>
        <v>0.18704282407407405</v>
      </c>
      <c r="J96" s="28">
        <f>SUM(laps_times[[#This Row],[1]:[6]])</f>
        <v>1.5734953703703702E-2</v>
      </c>
      <c r="K96" s="29">
        <f>SUM(laps_times[[#This Row],[7]:[12]])</f>
        <v>1.5494212962962963E-2</v>
      </c>
      <c r="L96" s="29">
        <f>SUM(laps_times[[#This Row],[13]:[18]])</f>
        <v>1.590277777777778E-2</v>
      </c>
      <c r="M96" s="29">
        <f>SUM(laps_times[[#This Row],[19]:[24]])</f>
        <v>1.6534722222222221E-2</v>
      </c>
      <c r="N96" s="29">
        <f>SUM(laps_times[[#This Row],[25]:[30]])</f>
        <v>1.7350694444444446E-2</v>
      </c>
      <c r="O96" s="29">
        <f>SUM(laps_times[[#This Row],[31]:[36]])</f>
        <v>1.7969907407407407E-2</v>
      </c>
      <c r="P96" s="29">
        <f>SUM(laps_times[[#This Row],[37]:[42]])</f>
        <v>1.8892361111111113E-2</v>
      </c>
      <c r="Q96" s="29">
        <f>SUM(laps_times[[#This Row],[43]:[48]])</f>
        <v>1.9344907407407408E-2</v>
      </c>
      <c r="R96" s="29">
        <f>SUM(laps_times[[#This Row],[49]:[54]])</f>
        <v>1.8375000000000002E-2</v>
      </c>
      <c r="S96" s="29">
        <f>SUM(laps_times[[#This Row],[55]:[60]])</f>
        <v>2.0453703703703703E-2</v>
      </c>
      <c r="T96" s="30">
        <f>SUM(laps_times[[#This Row],[61]:[64]])</f>
        <v>1.0989583333333332E-2</v>
      </c>
      <c r="U96" s="44">
        <f>IF(km4_splits_ranks[[#This Row],[1 - 6]]="DNF","DNF",RANK(km4_splits_ranks[[#This Row],[1 - 6]],km4_splits_ranks[1 - 6],1))</f>
        <v>90</v>
      </c>
      <c r="V96" s="45">
        <f>IF(km4_splits_ranks[[#This Row],[7 - 12]]="DNF","DNF",RANK(km4_splits_ranks[[#This Row],[7 - 12]],km4_splits_ranks[7 - 12],1))</f>
        <v>94</v>
      </c>
      <c r="W96" s="45">
        <f>IF(km4_splits_ranks[[#This Row],[13 - 18]]="DNF","DNF",RANK(km4_splits_ranks[[#This Row],[13 - 18]],km4_splits_ranks[13 - 18],1))</f>
        <v>94</v>
      </c>
      <c r="X96" s="45">
        <f>IF(km4_splits_ranks[[#This Row],[19 - 24]]="DNF","DNF",RANK(km4_splits_ranks[[#This Row],[19 - 24]],km4_splits_ranks[19 - 24],1))</f>
        <v>99</v>
      </c>
      <c r="Y96" s="45">
        <f>IF(km4_splits_ranks[[#This Row],[25 - 30]]="DNF","DNF",RANK(km4_splits_ranks[[#This Row],[25 - 30]],km4_splits_ranks[25 - 30],1))</f>
        <v>101</v>
      </c>
      <c r="Z96" s="45">
        <f>IF(km4_splits_ranks[[#This Row],[31 - 36]]="DNF","DNF",RANK(km4_splits_ranks[[#This Row],[31 - 36]],km4_splits_ranks[31 - 36],1))</f>
        <v>98</v>
      </c>
      <c r="AA96" s="45">
        <f>IF(km4_splits_ranks[[#This Row],[37 - 42]]="DNF","DNF",RANK(km4_splits_ranks[[#This Row],[37 - 42]],km4_splits_ranks[37 - 42],1))</f>
        <v>96</v>
      </c>
      <c r="AB96" s="45">
        <f>IF(km4_splits_ranks[[#This Row],[43 - 48]]="DNF","DNF",RANK(km4_splits_ranks[[#This Row],[43 - 48]],km4_splits_ranks[43 - 48],1))</f>
        <v>93</v>
      </c>
      <c r="AC96" s="45">
        <f>IF(km4_splits_ranks[[#This Row],[49 - 54]]="DNF","DNF",RANK(km4_splits_ranks[[#This Row],[49 - 54]],km4_splits_ranks[49 - 54],1))</f>
        <v>81</v>
      </c>
      <c r="AD96" s="45">
        <f>IF(km4_splits_ranks[[#This Row],[55 - 60]]="DNF","DNF",RANK(km4_splits_ranks[[#This Row],[55 - 60]],km4_splits_ranks[55 - 60],1))</f>
        <v>90</v>
      </c>
      <c r="AE96" s="46">
        <f>IF(km4_splits_ranks[[#This Row],[61 - 64]]="DNF","DNF",RANK(km4_splits_ranks[[#This Row],[61 - 64]],km4_splits_ranks[61 - 64],1))</f>
        <v>57</v>
      </c>
      <c r="AF96" s="21">
        <f>km4_splits_ranks[[#This Row],[1 - 6]]</f>
        <v>1.5734953703703702E-2</v>
      </c>
      <c r="AG96" s="17">
        <f>IF(km4_splits_ranks[[#This Row],[7 - 12]]="DNF","DNF",km4_splits_ranks[[#This Row],[6 okr]]+km4_splits_ranks[[#This Row],[7 - 12]])</f>
        <v>3.1229166666666665E-2</v>
      </c>
      <c r="AH96" s="17">
        <f>IF(km4_splits_ranks[[#This Row],[13 - 18]]="DNF","DNF",km4_splits_ranks[[#This Row],[12 okr]]+km4_splits_ranks[[#This Row],[13 - 18]])</f>
        <v>4.7131944444444449E-2</v>
      </c>
      <c r="AI96" s="17">
        <f>IF(km4_splits_ranks[[#This Row],[19 - 24]]="DNF","DNF",km4_splits_ranks[[#This Row],[18 okr]]+km4_splits_ranks[[#This Row],[19 - 24]])</f>
        <v>6.3666666666666677E-2</v>
      </c>
      <c r="AJ96" s="17">
        <f>IF(km4_splits_ranks[[#This Row],[25 - 30]]="DNF","DNF",km4_splits_ranks[[#This Row],[24 okr]]+km4_splits_ranks[[#This Row],[25 - 30]])</f>
        <v>8.101736111111113E-2</v>
      </c>
      <c r="AK96" s="17">
        <f>IF(km4_splits_ranks[[#This Row],[31 - 36]]="DNF","DNF",km4_splits_ranks[[#This Row],[30 okr]]+km4_splits_ranks[[#This Row],[31 - 36]])</f>
        <v>9.8987268518518537E-2</v>
      </c>
      <c r="AL96" s="17">
        <f>IF(km4_splits_ranks[[#This Row],[37 - 42]]="DNF","DNF",km4_splits_ranks[[#This Row],[36 okr]]+km4_splits_ranks[[#This Row],[37 - 42]])</f>
        <v>0.11787962962962965</v>
      </c>
      <c r="AM96" s="17">
        <f>IF(km4_splits_ranks[[#This Row],[43 - 48]]="DNF","DNF",km4_splits_ranks[[#This Row],[42 okr]]+km4_splits_ranks[[#This Row],[43 - 48]])</f>
        <v>0.13722453703703708</v>
      </c>
      <c r="AN96" s="17">
        <f>IF(km4_splits_ranks[[#This Row],[49 - 54]]="DNF","DNF",km4_splits_ranks[[#This Row],[48 okr]]+km4_splits_ranks[[#This Row],[49 - 54]])</f>
        <v>0.15559953703703708</v>
      </c>
      <c r="AO96" s="17">
        <f>IF(km4_splits_ranks[[#This Row],[55 - 60]]="DNF","DNF",km4_splits_ranks[[#This Row],[54 okr]]+km4_splits_ranks[[#This Row],[55 - 60]])</f>
        <v>0.17605324074074077</v>
      </c>
      <c r="AP96" s="22">
        <f>IF(km4_splits_ranks[[#This Row],[61 - 64]]="DNF","DNF",km4_splits_ranks[[#This Row],[60 okr]]+km4_splits_ranks[[#This Row],[61 - 64]])</f>
        <v>0.1870428240740741</v>
      </c>
      <c r="AQ96" s="47">
        <f>IF(km4_splits_ranks[[#This Row],[6 okr]]="DNF","DNF",RANK(km4_splits_ranks[[#This Row],[6 okr]],km4_splits_ranks[6 okr],1))</f>
        <v>90</v>
      </c>
      <c r="AR96" s="48">
        <f>IF(km4_splits_ranks[[#This Row],[12 okr]]="DNF","DNF",RANK(km4_splits_ranks[[#This Row],[12 okr]],km4_splits_ranks[12 okr],1))</f>
        <v>92</v>
      </c>
      <c r="AS96" s="48">
        <f>IF(km4_splits_ranks[[#This Row],[18 okr]]="DNF","DNF",RANK(km4_splits_ranks[[#This Row],[18 okr]],km4_splits_ranks[18 okr],1))</f>
        <v>94</v>
      </c>
      <c r="AT96" s="48">
        <f>IF(km4_splits_ranks[[#This Row],[24 okr]]="DNF","DNF",RANK(km4_splits_ranks[[#This Row],[24 okr]],km4_splits_ranks[24 okr],1))</f>
        <v>95</v>
      </c>
      <c r="AU96" s="48">
        <f>IF(km4_splits_ranks[[#This Row],[30 okr]]="DNF","DNF",RANK(km4_splits_ranks[[#This Row],[30 okr]],km4_splits_ranks[30 okr],1))</f>
        <v>97</v>
      </c>
      <c r="AV96" s="48">
        <f>IF(km4_splits_ranks[[#This Row],[36 okr]]="DNF","DNF",RANK(km4_splits_ranks[[#This Row],[36 okr]],km4_splits_ranks[36 okr],1))</f>
        <v>97</v>
      </c>
      <c r="AW96" s="48">
        <f>IF(km4_splits_ranks[[#This Row],[42 okr]]="DNF","DNF",RANK(km4_splits_ranks[[#This Row],[42 okr]],km4_splits_ranks[42 okr],1))</f>
        <v>98</v>
      </c>
      <c r="AX96" s="48">
        <f>IF(km4_splits_ranks[[#This Row],[48 okr]]="DNF","DNF",RANK(km4_splits_ranks[[#This Row],[48 okr]],km4_splits_ranks[48 okr],1))</f>
        <v>96</v>
      </c>
      <c r="AY96" s="48">
        <f>IF(km4_splits_ranks[[#This Row],[54 okr]]="DNF","DNF",RANK(km4_splits_ranks[[#This Row],[54 okr]],km4_splits_ranks[54 okr],1))</f>
        <v>94</v>
      </c>
      <c r="AZ96" s="48">
        <f>IF(km4_splits_ranks[[#This Row],[60 okr]]="DNF","DNF",RANK(km4_splits_ranks[[#This Row],[60 okr]],km4_splits_ranks[60 okr],1))</f>
        <v>94</v>
      </c>
      <c r="BA96" s="48">
        <f>IF(km4_splits_ranks[[#This Row],[64 okr]]="DNF","DNF",RANK(km4_splits_ranks[[#This Row],[64 okr]],km4_splits_ranks[64 okr],1))</f>
        <v>93</v>
      </c>
    </row>
    <row r="97" spans="2:53" x14ac:dyDescent="0.2">
      <c r="B97" s="4">
        <f>laps_times[[#This Row],[poř]]</f>
        <v>94</v>
      </c>
      <c r="C97" s="1">
        <f>laps_times[[#This Row],[s.č.]]</f>
        <v>46</v>
      </c>
      <c r="D97" s="1" t="str">
        <f>laps_times[[#This Row],[jméno]]</f>
        <v>Keiler Bernhard</v>
      </c>
      <c r="E97" s="2">
        <f>laps_times[[#This Row],[roč]]</f>
        <v>1958</v>
      </c>
      <c r="F97" s="2" t="str">
        <f>laps_times[[#This Row],[kat]]</f>
        <v>M50</v>
      </c>
      <c r="G97" s="2">
        <f>laps_times[[#This Row],[poř_kat]]</f>
        <v>23</v>
      </c>
      <c r="H97" s="1" t="str">
        <f>IF(ISBLANK(laps_times[[#This Row],[klub]]),"-",laps_times[[#This Row],[klub]])</f>
        <v>100 Marathonclub Austria</v>
      </c>
      <c r="I97" s="166">
        <f>laps_times[[#This Row],[celk. čas]]</f>
        <v>0.18819212962962961</v>
      </c>
      <c r="J97" s="28">
        <f>SUM(laps_times[[#This Row],[1]:[6]])</f>
        <v>1.680324074074074E-2</v>
      </c>
      <c r="K97" s="29">
        <f>SUM(laps_times[[#This Row],[7]:[12]])</f>
        <v>1.5831018518518519E-2</v>
      </c>
      <c r="L97" s="29">
        <f>SUM(laps_times[[#This Row],[13]:[18]])</f>
        <v>1.6167824074074071E-2</v>
      </c>
      <c r="M97" s="29">
        <f>SUM(laps_times[[#This Row],[19]:[24]])</f>
        <v>1.6593750000000001E-2</v>
      </c>
      <c r="N97" s="29">
        <f>SUM(laps_times[[#This Row],[25]:[30]])</f>
        <v>1.7333333333333333E-2</v>
      </c>
      <c r="O97" s="29">
        <f>SUM(laps_times[[#This Row],[31]:[36]])</f>
        <v>1.7587962962962965E-2</v>
      </c>
      <c r="P97" s="29">
        <f>SUM(laps_times[[#This Row],[37]:[42]])</f>
        <v>1.8100694444444444E-2</v>
      </c>
      <c r="Q97" s="29">
        <f>SUM(laps_times[[#This Row],[43]:[48]])</f>
        <v>1.8541666666666665E-2</v>
      </c>
      <c r="R97" s="29">
        <f>SUM(laps_times[[#This Row],[49]:[54]])</f>
        <v>1.9087962962962963E-2</v>
      </c>
      <c r="S97" s="29">
        <f>SUM(laps_times[[#This Row],[55]:[60]])</f>
        <v>1.936111111111111E-2</v>
      </c>
      <c r="T97" s="30">
        <f>SUM(laps_times[[#This Row],[61]:[64]])</f>
        <v>1.2783564814814815E-2</v>
      </c>
      <c r="U97" s="44">
        <f>IF(km4_splits_ranks[[#This Row],[1 - 6]]="DNF","DNF",RANK(km4_splits_ranks[[#This Row],[1 - 6]],km4_splits_ranks[1 - 6],1))</f>
        <v>102</v>
      </c>
      <c r="V97" s="45">
        <f>IF(km4_splits_ranks[[#This Row],[7 - 12]]="DNF","DNF",RANK(km4_splits_ranks[[#This Row],[7 - 12]],km4_splits_ranks[7 - 12],1))</f>
        <v>98</v>
      </c>
      <c r="W97" s="45">
        <f>IF(km4_splits_ranks[[#This Row],[13 - 18]]="DNF","DNF",RANK(km4_splits_ranks[[#This Row],[13 - 18]],km4_splits_ranks[13 - 18],1))</f>
        <v>98</v>
      </c>
      <c r="X97" s="45">
        <f>IF(km4_splits_ranks[[#This Row],[19 - 24]]="DNF","DNF",RANK(km4_splits_ranks[[#This Row],[19 - 24]],km4_splits_ranks[19 - 24],1))</f>
        <v>102</v>
      </c>
      <c r="Y97" s="45">
        <f>IF(km4_splits_ranks[[#This Row],[25 - 30]]="DNF","DNF",RANK(km4_splits_ranks[[#This Row],[25 - 30]],km4_splits_ranks[25 - 30],1))</f>
        <v>100</v>
      </c>
      <c r="Z97" s="45">
        <f>IF(km4_splits_ranks[[#This Row],[31 - 36]]="DNF","DNF",RANK(km4_splits_ranks[[#This Row],[31 - 36]],km4_splits_ranks[31 - 36],1))</f>
        <v>97</v>
      </c>
      <c r="AA97" s="45">
        <f>IF(km4_splits_ranks[[#This Row],[37 - 42]]="DNF","DNF",RANK(km4_splits_ranks[[#This Row],[37 - 42]],km4_splits_ranks[37 - 42],1))</f>
        <v>93</v>
      </c>
      <c r="AB97" s="45">
        <f>IF(km4_splits_ranks[[#This Row],[43 - 48]]="DNF","DNF",RANK(km4_splits_ranks[[#This Row],[43 - 48]],km4_splits_ranks[43 - 48],1))</f>
        <v>90</v>
      </c>
      <c r="AC97" s="45">
        <f>IF(km4_splits_ranks[[#This Row],[49 - 54]]="DNF","DNF",RANK(km4_splits_ranks[[#This Row],[49 - 54]],km4_splits_ranks[49 - 54],1))</f>
        <v>88</v>
      </c>
      <c r="AD97" s="45">
        <f>IF(km4_splits_ranks[[#This Row],[55 - 60]]="DNF","DNF",RANK(km4_splits_ranks[[#This Row],[55 - 60]],km4_splits_ranks[55 - 60],1))</f>
        <v>85</v>
      </c>
      <c r="AE97" s="46">
        <f>IF(km4_splits_ranks[[#This Row],[61 - 64]]="DNF","DNF",RANK(km4_splits_ranks[[#This Row],[61 - 64]],km4_splits_ranks[61 - 64],1))</f>
        <v>87</v>
      </c>
      <c r="AF97" s="21">
        <f>km4_splits_ranks[[#This Row],[1 - 6]]</f>
        <v>1.680324074074074E-2</v>
      </c>
      <c r="AG97" s="17">
        <f>IF(km4_splits_ranks[[#This Row],[7 - 12]]="DNF","DNF",km4_splits_ranks[[#This Row],[6 okr]]+km4_splits_ranks[[#This Row],[7 - 12]])</f>
        <v>3.2634259259259259E-2</v>
      </c>
      <c r="AH97" s="17">
        <f>IF(km4_splits_ranks[[#This Row],[13 - 18]]="DNF","DNF",km4_splits_ranks[[#This Row],[12 okr]]+km4_splits_ranks[[#This Row],[13 - 18]])</f>
        <v>4.8802083333333329E-2</v>
      </c>
      <c r="AI97" s="17">
        <f>IF(km4_splits_ranks[[#This Row],[19 - 24]]="DNF","DNF",km4_splits_ranks[[#This Row],[18 okr]]+km4_splits_ranks[[#This Row],[19 - 24]])</f>
        <v>6.5395833333333334E-2</v>
      </c>
      <c r="AJ97" s="17">
        <f>IF(km4_splits_ranks[[#This Row],[25 - 30]]="DNF","DNF",km4_splits_ranks[[#This Row],[24 okr]]+km4_splits_ranks[[#This Row],[25 - 30]])</f>
        <v>8.2729166666666659E-2</v>
      </c>
      <c r="AK97" s="17">
        <f>IF(km4_splits_ranks[[#This Row],[31 - 36]]="DNF","DNF",km4_splits_ranks[[#This Row],[30 okr]]+km4_splits_ranks[[#This Row],[31 - 36]])</f>
        <v>0.10031712962962963</v>
      </c>
      <c r="AL97" s="17">
        <f>IF(km4_splits_ranks[[#This Row],[37 - 42]]="DNF","DNF",km4_splits_ranks[[#This Row],[36 okr]]+km4_splits_ranks[[#This Row],[37 - 42]])</f>
        <v>0.11841782407407407</v>
      </c>
      <c r="AM97" s="17">
        <f>IF(km4_splits_ranks[[#This Row],[43 - 48]]="DNF","DNF",km4_splits_ranks[[#This Row],[42 okr]]+km4_splits_ranks[[#This Row],[43 - 48]])</f>
        <v>0.13695949074074074</v>
      </c>
      <c r="AN97" s="17">
        <f>IF(km4_splits_ranks[[#This Row],[49 - 54]]="DNF","DNF",km4_splits_ranks[[#This Row],[48 okr]]+km4_splits_ranks[[#This Row],[49 - 54]])</f>
        <v>0.15604745370370371</v>
      </c>
      <c r="AO97" s="17">
        <f>IF(km4_splits_ranks[[#This Row],[55 - 60]]="DNF","DNF",km4_splits_ranks[[#This Row],[54 okr]]+km4_splits_ranks[[#This Row],[55 - 60]])</f>
        <v>0.17540856481481482</v>
      </c>
      <c r="AP97" s="22">
        <f>IF(km4_splits_ranks[[#This Row],[61 - 64]]="DNF","DNF",km4_splits_ranks[[#This Row],[60 okr]]+km4_splits_ranks[[#This Row],[61 - 64]])</f>
        <v>0.18819212962962964</v>
      </c>
      <c r="AQ97" s="47">
        <f>IF(km4_splits_ranks[[#This Row],[6 okr]]="DNF","DNF",RANK(km4_splits_ranks[[#This Row],[6 okr]],km4_splits_ranks[6 okr],1))</f>
        <v>102</v>
      </c>
      <c r="AR97" s="48">
        <f>IF(km4_splits_ranks[[#This Row],[12 okr]]="DNF","DNF",RANK(km4_splits_ranks[[#This Row],[12 okr]],km4_splits_ranks[12 okr],1))</f>
        <v>99</v>
      </c>
      <c r="AS97" s="48">
        <f>IF(km4_splits_ranks[[#This Row],[18 okr]]="DNF","DNF",RANK(km4_splits_ranks[[#This Row],[18 okr]],km4_splits_ranks[18 okr],1))</f>
        <v>99</v>
      </c>
      <c r="AT97" s="48">
        <f>IF(km4_splits_ranks[[#This Row],[24 okr]]="DNF","DNF",RANK(km4_splits_ranks[[#This Row],[24 okr]],km4_splits_ranks[24 okr],1))</f>
        <v>99</v>
      </c>
      <c r="AU97" s="48">
        <f>IF(km4_splits_ranks[[#This Row],[30 okr]]="DNF","DNF",RANK(km4_splits_ranks[[#This Row],[30 okr]],km4_splits_ranks[30 okr],1))</f>
        <v>100</v>
      </c>
      <c r="AV97" s="48">
        <f>IF(km4_splits_ranks[[#This Row],[36 okr]]="DNF","DNF",RANK(km4_splits_ranks[[#This Row],[36 okr]],km4_splits_ranks[36 okr],1))</f>
        <v>101</v>
      </c>
      <c r="AW97" s="48">
        <f>IF(km4_splits_ranks[[#This Row],[42 okr]]="DNF","DNF",RANK(km4_splits_ranks[[#This Row],[42 okr]],km4_splits_ranks[42 okr],1))</f>
        <v>99</v>
      </c>
      <c r="AX97" s="48">
        <f>IF(km4_splits_ranks[[#This Row],[48 okr]]="DNF","DNF",RANK(km4_splits_ranks[[#This Row],[48 okr]],km4_splits_ranks[48 okr],1))</f>
        <v>95</v>
      </c>
      <c r="AY97" s="48">
        <f>IF(km4_splits_ranks[[#This Row],[54 okr]]="DNF","DNF",RANK(km4_splits_ranks[[#This Row],[54 okr]],km4_splits_ranks[54 okr],1))</f>
        <v>95</v>
      </c>
      <c r="AZ97" s="48">
        <f>IF(km4_splits_ranks[[#This Row],[60 okr]]="DNF","DNF",RANK(km4_splits_ranks[[#This Row],[60 okr]],km4_splits_ranks[60 okr],1))</f>
        <v>93</v>
      </c>
      <c r="BA97" s="48">
        <f>IF(km4_splits_ranks[[#This Row],[64 okr]]="DNF","DNF",RANK(km4_splits_ranks[[#This Row],[64 okr]],km4_splits_ranks[64 okr],1))</f>
        <v>94</v>
      </c>
    </row>
    <row r="98" spans="2:53" x14ac:dyDescent="0.2">
      <c r="B98" s="4">
        <f>laps_times[[#This Row],[poř]]</f>
        <v>95</v>
      </c>
      <c r="C98" s="1">
        <f>laps_times[[#This Row],[s.č.]]</f>
        <v>120</v>
      </c>
      <c r="D98" s="1" t="str">
        <f>laps_times[[#This Row],[jméno]]</f>
        <v>Svoboda Václav</v>
      </c>
      <c r="E98" s="2">
        <f>laps_times[[#This Row],[roč]]</f>
        <v>1949</v>
      </c>
      <c r="F98" s="2" t="str">
        <f>laps_times[[#This Row],[kat]]</f>
        <v>M60</v>
      </c>
      <c r="G98" s="2">
        <f>laps_times[[#This Row],[poř_kat]]</f>
        <v>7</v>
      </c>
      <c r="H98" s="1" t="str">
        <f>IF(ISBLANK(laps_times[[#This Row],[klub]]),"-",laps_times[[#This Row],[klub]])</f>
        <v>JKM Č.Budějovice</v>
      </c>
      <c r="I98" s="166">
        <f>laps_times[[#This Row],[celk. čas]]</f>
        <v>0.19003241898148149</v>
      </c>
      <c r="J98" s="28">
        <f>SUM(laps_times[[#This Row],[1]:[6]])</f>
        <v>1.429050925925926E-2</v>
      </c>
      <c r="K98" s="29">
        <f>SUM(laps_times[[#This Row],[7]:[12]])</f>
        <v>1.3832175925925925E-2</v>
      </c>
      <c r="L98" s="29">
        <f>SUM(laps_times[[#This Row],[13]:[18]])</f>
        <v>1.4177083333333331E-2</v>
      </c>
      <c r="M98" s="29">
        <f>SUM(laps_times[[#This Row],[19]:[24]])</f>
        <v>1.4487268518518517E-2</v>
      </c>
      <c r="N98" s="29">
        <f>SUM(laps_times[[#This Row],[25]:[30]])</f>
        <v>1.4928240740740742E-2</v>
      </c>
      <c r="O98" s="29">
        <f>SUM(laps_times[[#This Row],[31]:[36]])</f>
        <v>1.6581018518518516E-2</v>
      </c>
      <c r="P98" s="29">
        <f>SUM(laps_times[[#This Row],[37]:[42]])</f>
        <v>1.8928240740740742E-2</v>
      </c>
      <c r="Q98" s="29">
        <f>SUM(laps_times[[#This Row],[43]:[48]])</f>
        <v>2.1113425925925928E-2</v>
      </c>
      <c r="R98" s="29">
        <f>SUM(laps_times[[#This Row],[49]:[54]])</f>
        <v>2.403935185185185E-2</v>
      </c>
      <c r="S98" s="29">
        <f>SUM(laps_times[[#This Row],[55]:[60]])</f>
        <v>2.4017361111111111E-2</v>
      </c>
      <c r="T98" s="30">
        <f>SUM(laps_times[[#This Row],[61]:[64]])</f>
        <v>1.3637731481481482E-2</v>
      </c>
      <c r="U98" s="44">
        <f>IF(km4_splits_ranks[[#This Row],[1 - 6]]="DNF","DNF",RANK(km4_splits_ranks[[#This Row],[1 - 6]],km4_splits_ranks[1 - 6],1))</f>
        <v>63</v>
      </c>
      <c r="V98" s="45">
        <f>IF(km4_splits_ranks[[#This Row],[7 - 12]]="DNF","DNF",RANK(km4_splits_ranks[[#This Row],[7 - 12]],km4_splits_ranks[7 - 12],1))</f>
        <v>58</v>
      </c>
      <c r="W98" s="45">
        <f>IF(km4_splits_ranks[[#This Row],[13 - 18]]="DNF","DNF",RANK(km4_splits_ranks[[#This Row],[13 - 18]],km4_splits_ranks[13 - 18],1))</f>
        <v>62</v>
      </c>
      <c r="X98" s="45">
        <f>IF(km4_splits_ranks[[#This Row],[19 - 24]]="DNF","DNF",RANK(km4_splits_ranks[[#This Row],[19 - 24]],km4_splits_ranks[19 - 24],1))</f>
        <v>69</v>
      </c>
      <c r="Y98" s="45">
        <f>IF(km4_splits_ranks[[#This Row],[25 - 30]]="DNF","DNF",RANK(km4_splits_ranks[[#This Row],[25 - 30]],km4_splits_ranks[25 - 30],1))</f>
        <v>71</v>
      </c>
      <c r="Z98" s="45">
        <f>IF(km4_splits_ranks[[#This Row],[31 - 36]]="DNF","DNF",RANK(km4_splits_ranks[[#This Row],[31 - 36]],km4_splits_ranks[31 - 36],1))</f>
        <v>86</v>
      </c>
      <c r="AA98" s="45">
        <f>IF(km4_splits_ranks[[#This Row],[37 - 42]]="DNF","DNF",RANK(km4_splits_ranks[[#This Row],[37 - 42]],km4_splits_ranks[37 - 42],1))</f>
        <v>97</v>
      </c>
      <c r="AB98" s="45">
        <f>IF(km4_splits_ranks[[#This Row],[43 - 48]]="DNF","DNF",RANK(km4_splits_ranks[[#This Row],[43 - 48]],km4_splits_ranks[43 - 48],1))</f>
        <v>99</v>
      </c>
      <c r="AC98" s="45">
        <f>IF(km4_splits_ranks[[#This Row],[49 - 54]]="DNF","DNF",RANK(km4_splits_ranks[[#This Row],[49 - 54]],km4_splits_ranks[49 - 54],1))</f>
        <v>103</v>
      </c>
      <c r="AD98" s="45">
        <f>IF(km4_splits_ranks[[#This Row],[55 - 60]]="DNF","DNF",RANK(km4_splits_ranks[[#This Row],[55 - 60]],km4_splits_ranks[55 - 60],1))</f>
        <v>102</v>
      </c>
      <c r="AE98" s="46">
        <f>IF(km4_splits_ranks[[#This Row],[61 - 64]]="DNF","DNF",RANK(km4_splits_ranks[[#This Row],[61 - 64]],km4_splits_ranks[61 - 64],1))</f>
        <v>92</v>
      </c>
      <c r="AF98" s="21">
        <f>km4_splits_ranks[[#This Row],[1 - 6]]</f>
        <v>1.429050925925926E-2</v>
      </c>
      <c r="AG98" s="17">
        <f>IF(km4_splits_ranks[[#This Row],[7 - 12]]="DNF","DNF",km4_splits_ranks[[#This Row],[6 okr]]+km4_splits_ranks[[#This Row],[7 - 12]])</f>
        <v>2.8122685185185185E-2</v>
      </c>
      <c r="AH98" s="17">
        <f>IF(km4_splits_ranks[[#This Row],[13 - 18]]="DNF","DNF",km4_splits_ranks[[#This Row],[12 okr]]+km4_splits_ranks[[#This Row],[13 - 18]])</f>
        <v>4.2299768518518514E-2</v>
      </c>
      <c r="AI98" s="17">
        <f>IF(km4_splits_ranks[[#This Row],[19 - 24]]="DNF","DNF",km4_splits_ranks[[#This Row],[18 okr]]+km4_splits_ranks[[#This Row],[19 - 24]])</f>
        <v>5.6787037037037032E-2</v>
      </c>
      <c r="AJ98" s="17">
        <f>IF(km4_splits_ranks[[#This Row],[25 - 30]]="DNF","DNF",km4_splits_ranks[[#This Row],[24 okr]]+km4_splits_ranks[[#This Row],[25 - 30]])</f>
        <v>7.1715277777777781E-2</v>
      </c>
      <c r="AK98" s="17">
        <f>IF(km4_splits_ranks[[#This Row],[31 - 36]]="DNF","DNF",km4_splits_ranks[[#This Row],[30 okr]]+km4_splits_ranks[[#This Row],[31 - 36]])</f>
        <v>8.8296296296296289E-2</v>
      </c>
      <c r="AL98" s="17">
        <f>IF(km4_splits_ranks[[#This Row],[37 - 42]]="DNF","DNF",km4_splits_ranks[[#This Row],[36 okr]]+km4_splits_ranks[[#This Row],[37 - 42]])</f>
        <v>0.10722453703703703</v>
      </c>
      <c r="AM98" s="17">
        <f>IF(km4_splits_ranks[[#This Row],[43 - 48]]="DNF","DNF",km4_splits_ranks[[#This Row],[42 okr]]+km4_splits_ranks[[#This Row],[43 - 48]])</f>
        <v>0.12833796296296296</v>
      </c>
      <c r="AN98" s="17">
        <f>IF(km4_splits_ranks[[#This Row],[49 - 54]]="DNF","DNF",km4_splits_ranks[[#This Row],[48 okr]]+km4_splits_ranks[[#This Row],[49 - 54]])</f>
        <v>0.15237731481481481</v>
      </c>
      <c r="AO98" s="17">
        <f>IF(km4_splits_ranks[[#This Row],[55 - 60]]="DNF","DNF",km4_splits_ranks[[#This Row],[54 okr]]+km4_splits_ranks[[#This Row],[55 - 60]])</f>
        <v>0.17639467592592592</v>
      </c>
      <c r="AP98" s="22">
        <f>IF(km4_splits_ranks[[#This Row],[61 - 64]]="DNF","DNF",km4_splits_ranks[[#This Row],[60 okr]]+km4_splits_ranks[[#This Row],[61 - 64]])</f>
        <v>0.1900324074074074</v>
      </c>
      <c r="AQ98" s="47">
        <f>IF(km4_splits_ranks[[#This Row],[6 okr]]="DNF","DNF",RANK(km4_splits_ranks[[#This Row],[6 okr]],km4_splits_ranks[6 okr],1))</f>
        <v>63</v>
      </c>
      <c r="AR98" s="48">
        <f>IF(km4_splits_ranks[[#This Row],[12 okr]]="DNF","DNF",RANK(km4_splits_ranks[[#This Row],[12 okr]],km4_splits_ranks[12 okr],1))</f>
        <v>60</v>
      </c>
      <c r="AS98" s="48">
        <f>IF(km4_splits_ranks[[#This Row],[18 okr]]="DNF","DNF",RANK(km4_splits_ranks[[#This Row],[18 okr]],km4_splits_ranks[18 okr],1))</f>
        <v>60</v>
      </c>
      <c r="AT98" s="48">
        <f>IF(km4_splits_ranks[[#This Row],[24 okr]]="DNF","DNF",RANK(km4_splits_ranks[[#This Row],[24 okr]],km4_splits_ranks[24 okr],1))</f>
        <v>61</v>
      </c>
      <c r="AU98" s="48">
        <f>IF(km4_splits_ranks[[#This Row],[30 okr]]="DNF","DNF",RANK(km4_splits_ranks[[#This Row],[30 okr]],km4_splits_ranks[30 okr],1))</f>
        <v>66</v>
      </c>
      <c r="AV98" s="48">
        <f>IF(km4_splits_ranks[[#This Row],[36 okr]]="DNF","DNF",RANK(km4_splits_ranks[[#This Row],[36 okr]],km4_splits_ranks[36 okr],1))</f>
        <v>68</v>
      </c>
      <c r="AW98" s="48">
        <f>IF(km4_splits_ranks[[#This Row],[42 okr]]="DNF","DNF",RANK(km4_splits_ranks[[#This Row],[42 okr]],km4_splits_ranks[42 okr],1))</f>
        <v>75</v>
      </c>
      <c r="AX98" s="48">
        <f>IF(km4_splits_ranks[[#This Row],[48 okr]]="DNF","DNF",RANK(km4_splits_ranks[[#This Row],[48 okr]],km4_splits_ranks[48 okr],1))</f>
        <v>82</v>
      </c>
      <c r="AY98" s="48">
        <f>IF(km4_splits_ranks[[#This Row],[54 okr]]="DNF","DNF",RANK(km4_splits_ranks[[#This Row],[54 okr]],km4_splits_ranks[54 okr],1))</f>
        <v>92</v>
      </c>
      <c r="AZ98" s="48">
        <f>IF(km4_splits_ranks[[#This Row],[60 okr]]="DNF","DNF",RANK(km4_splits_ranks[[#This Row],[60 okr]],km4_splits_ranks[60 okr],1))</f>
        <v>95</v>
      </c>
      <c r="BA98" s="48">
        <f>IF(km4_splits_ranks[[#This Row],[64 okr]]="DNF","DNF",RANK(km4_splits_ranks[[#This Row],[64 okr]],km4_splits_ranks[64 okr],1))</f>
        <v>95</v>
      </c>
    </row>
    <row r="99" spans="2:53" x14ac:dyDescent="0.2">
      <c r="B99" s="4">
        <f>laps_times[[#This Row],[poř]]</f>
        <v>96</v>
      </c>
      <c r="C99" s="1">
        <f>laps_times[[#This Row],[s.č.]]</f>
        <v>140</v>
      </c>
      <c r="D99" s="1" t="str">
        <f>laps_times[[#This Row],[jméno]]</f>
        <v>Vostrý Miroslav</v>
      </c>
      <c r="E99" s="2">
        <f>laps_times[[#This Row],[roč]]</f>
        <v>1977</v>
      </c>
      <c r="F99" s="2" t="str">
        <f>laps_times[[#This Row],[kat]]</f>
        <v>M40</v>
      </c>
      <c r="G99" s="2">
        <f>laps_times[[#This Row],[poř_kat]]</f>
        <v>29</v>
      </c>
      <c r="H99" s="1" t="str">
        <f>IF(ISBLANK(laps_times[[#This Row],[klub]]),"-",laps_times[[#This Row],[klub]])</f>
        <v>MK Kladno</v>
      </c>
      <c r="I99" s="166">
        <f>laps_times[[#This Row],[celk. čas]]</f>
        <v>0.19244328703703703</v>
      </c>
      <c r="J99" s="28">
        <f>SUM(laps_times[[#This Row],[1]:[6]])</f>
        <v>1.4322916666666666E-2</v>
      </c>
      <c r="K99" s="29">
        <f>SUM(laps_times[[#This Row],[7]:[12]])</f>
        <v>1.4378472222222221E-2</v>
      </c>
      <c r="L99" s="29">
        <f>SUM(laps_times[[#This Row],[13]:[18]])</f>
        <v>1.4906249999999998E-2</v>
      </c>
      <c r="M99" s="29">
        <f>SUM(laps_times[[#This Row],[19]:[24]])</f>
        <v>1.5603009259259259E-2</v>
      </c>
      <c r="N99" s="29">
        <f>SUM(laps_times[[#This Row],[25]:[30]])</f>
        <v>1.7858796296296296E-2</v>
      </c>
      <c r="O99" s="29">
        <f>SUM(laps_times[[#This Row],[31]:[36]])</f>
        <v>2.1827546296296296E-2</v>
      </c>
      <c r="P99" s="29">
        <f>SUM(laps_times[[#This Row],[37]:[42]])</f>
        <v>2.1015046296296296E-2</v>
      </c>
      <c r="Q99" s="29">
        <f>SUM(laps_times[[#This Row],[43]:[48]])</f>
        <v>1.9950231481481482E-2</v>
      </c>
      <c r="R99" s="29">
        <f>SUM(laps_times[[#This Row],[49]:[54]])</f>
        <v>1.888078703703704E-2</v>
      </c>
      <c r="S99" s="29">
        <f>SUM(laps_times[[#This Row],[55]:[60]])</f>
        <v>2.0134259259259261E-2</v>
      </c>
      <c r="T99" s="30">
        <f>SUM(laps_times[[#This Row],[61]:[64]])</f>
        <v>1.3565972222222222E-2</v>
      </c>
      <c r="U99" s="44">
        <f>IF(km4_splits_ranks[[#This Row],[1 - 6]]="DNF","DNF",RANK(km4_splits_ranks[[#This Row],[1 - 6]],km4_splits_ranks[1 - 6],1))</f>
        <v>64</v>
      </c>
      <c r="V99" s="45">
        <f>IF(km4_splits_ranks[[#This Row],[7 - 12]]="DNF","DNF",RANK(km4_splits_ranks[[#This Row],[7 - 12]],km4_splits_ranks[7 - 12],1))</f>
        <v>76</v>
      </c>
      <c r="W99" s="45">
        <f>IF(km4_splits_ranks[[#This Row],[13 - 18]]="DNF","DNF",RANK(km4_splits_ranks[[#This Row],[13 - 18]],km4_splits_ranks[13 - 18],1))</f>
        <v>81</v>
      </c>
      <c r="X99" s="45">
        <f>IF(km4_splits_ranks[[#This Row],[19 - 24]]="DNF","DNF",RANK(km4_splits_ranks[[#This Row],[19 - 24]],km4_splits_ranks[19 - 24],1))</f>
        <v>86</v>
      </c>
      <c r="Y99" s="45">
        <f>IF(km4_splits_ranks[[#This Row],[25 - 30]]="DNF","DNF",RANK(km4_splits_ranks[[#This Row],[25 - 30]],km4_splits_ranks[25 - 30],1))</f>
        <v>105</v>
      </c>
      <c r="Z99" s="45">
        <f>IF(km4_splits_ranks[[#This Row],[31 - 36]]="DNF","DNF",RANK(km4_splits_ranks[[#This Row],[31 - 36]],km4_splits_ranks[31 - 36],1))</f>
        <v>109</v>
      </c>
      <c r="AA99" s="45">
        <f>IF(km4_splits_ranks[[#This Row],[37 - 42]]="DNF","DNF",RANK(km4_splits_ranks[[#This Row],[37 - 42]],km4_splits_ranks[37 - 42],1))</f>
        <v>103</v>
      </c>
      <c r="AB99" s="45">
        <f>IF(km4_splits_ranks[[#This Row],[43 - 48]]="DNF","DNF",RANK(km4_splits_ranks[[#This Row],[43 - 48]],km4_splits_ranks[43 - 48],1))</f>
        <v>96</v>
      </c>
      <c r="AC99" s="45">
        <f>IF(km4_splits_ranks[[#This Row],[49 - 54]]="DNF","DNF",RANK(km4_splits_ranks[[#This Row],[49 - 54]],km4_splits_ranks[49 - 54],1))</f>
        <v>85</v>
      </c>
      <c r="AD99" s="45">
        <f>IF(km4_splits_ranks[[#This Row],[55 - 60]]="DNF","DNF",RANK(km4_splits_ranks[[#This Row],[55 - 60]],km4_splits_ranks[55 - 60],1))</f>
        <v>89</v>
      </c>
      <c r="AE99" s="46">
        <f>IF(km4_splits_ranks[[#This Row],[61 - 64]]="DNF","DNF",RANK(km4_splits_ranks[[#This Row],[61 - 64]],km4_splits_ranks[61 - 64],1))</f>
        <v>91</v>
      </c>
      <c r="AF99" s="21">
        <f>km4_splits_ranks[[#This Row],[1 - 6]]</f>
        <v>1.4322916666666666E-2</v>
      </c>
      <c r="AG99" s="17">
        <f>IF(km4_splits_ranks[[#This Row],[7 - 12]]="DNF","DNF",km4_splits_ranks[[#This Row],[6 okr]]+km4_splits_ranks[[#This Row],[7 - 12]])</f>
        <v>2.8701388888888887E-2</v>
      </c>
      <c r="AH99" s="17">
        <f>IF(km4_splits_ranks[[#This Row],[13 - 18]]="DNF","DNF",km4_splits_ranks[[#This Row],[12 okr]]+km4_splits_ranks[[#This Row],[13 - 18]])</f>
        <v>4.3607638888888883E-2</v>
      </c>
      <c r="AI99" s="17">
        <f>IF(km4_splits_ranks[[#This Row],[19 - 24]]="DNF","DNF",km4_splits_ranks[[#This Row],[18 okr]]+km4_splits_ranks[[#This Row],[19 - 24]])</f>
        <v>5.9210648148148144E-2</v>
      </c>
      <c r="AJ99" s="17">
        <f>IF(km4_splits_ranks[[#This Row],[25 - 30]]="DNF","DNF",km4_splits_ranks[[#This Row],[24 okr]]+km4_splits_ranks[[#This Row],[25 - 30]])</f>
        <v>7.706944444444444E-2</v>
      </c>
      <c r="AK99" s="17">
        <f>IF(km4_splits_ranks[[#This Row],[31 - 36]]="DNF","DNF",km4_splits_ranks[[#This Row],[30 okr]]+km4_splits_ranks[[#This Row],[31 - 36]])</f>
        <v>9.8896990740740737E-2</v>
      </c>
      <c r="AL99" s="17">
        <f>IF(km4_splits_ranks[[#This Row],[37 - 42]]="DNF","DNF",km4_splits_ranks[[#This Row],[36 okr]]+km4_splits_ranks[[#This Row],[37 - 42]])</f>
        <v>0.11991203703703704</v>
      </c>
      <c r="AM99" s="17">
        <f>IF(km4_splits_ranks[[#This Row],[43 - 48]]="DNF","DNF",km4_splits_ranks[[#This Row],[42 okr]]+km4_splits_ranks[[#This Row],[43 - 48]])</f>
        <v>0.13986226851851852</v>
      </c>
      <c r="AN99" s="17">
        <f>IF(km4_splits_ranks[[#This Row],[49 - 54]]="DNF","DNF",km4_splits_ranks[[#This Row],[48 okr]]+km4_splits_ranks[[#This Row],[49 - 54]])</f>
        <v>0.15874305555555557</v>
      </c>
      <c r="AO99" s="17">
        <f>IF(km4_splits_ranks[[#This Row],[55 - 60]]="DNF","DNF",km4_splits_ranks[[#This Row],[54 okr]]+km4_splits_ranks[[#This Row],[55 - 60]])</f>
        <v>0.17887731481481484</v>
      </c>
      <c r="AP99" s="22">
        <f>IF(km4_splits_ranks[[#This Row],[61 - 64]]="DNF","DNF",km4_splits_ranks[[#This Row],[60 okr]]+km4_splits_ranks[[#This Row],[61 - 64]])</f>
        <v>0.19244328703703706</v>
      </c>
      <c r="AQ99" s="47">
        <f>IF(km4_splits_ranks[[#This Row],[6 okr]]="DNF","DNF",RANK(km4_splits_ranks[[#This Row],[6 okr]],km4_splits_ranks[6 okr],1))</f>
        <v>64</v>
      </c>
      <c r="AR99" s="48">
        <f>IF(km4_splits_ranks[[#This Row],[12 okr]]="DNF","DNF",RANK(km4_splits_ranks[[#This Row],[12 okr]],km4_splits_ranks[12 okr],1))</f>
        <v>69</v>
      </c>
      <c r="AS99" s="48">
        <f>IF(km4_splits_ranks[[#This Row],[18 okr]]="DNF","DNF",RANK(km4_splits_ranks[[#This Row],[18 okr]],km4_splits_ranks[18 okr],1))</f>
        <v>75</v>
      </c>
      <c r="AT99" s="48">
        <f>IF(km4_splits_ranks[[#This Row],[24 okr]]="DNF","DNF",RANK(km4_splits_ranks[[#This Row],[24 okr]],km4_splits_ranks[24 okr],1))</f>
        <v>79</v>
      </c>
      <c r="AU99" s="48">
        <f>IF(km4_splits_ranks[[#This Row],[30 okr]]="DNF","DNF",RANK(km4_splits_ranks[[#This Row],[30 okr]],km4_splits_ranks[30 okr],1))</f>
        <v>85</v>
      </c>
      <c r="AV99" s="48">
        <f>IF(km4_splits_ranks[[#This Row],[36 okr]]="DNF","DNF",RANK(km4_splits_ranks[[#This Row],[36 okr]],km4_splits_ranks[36 okr],1))</f>
        <v>96</v>
      </c>
      <c r="AW99" s="48">
        <f>IF(km4_splits_ranks[[#This Row],[42 okr]]="DNF","DNF",RANK(km4_splits_ranks[[#This Row],[42 okr]],km4_splits_ranks[42 okr],1))</f>
        <v>101</v>
      </c>
      <c r="AX99" s="48">
        <f>IF(km4_splits_ranks[[#This Row],[48 okr]]="DNF","DNF",RANK(km4_splits_ranks[[#This Row],[48 okr]],km4_splits_ranks[48 okr],1))</f>
        <v>99</v>
      </c>
      <c r="AY99" s="48">
        <f>IF(km4_splits_ranks[[#This Row],[54 okr]]="DNF","DNF",RANK(km4_splits_ranks[[#This Row],[54 okr]],km4_splits_ranks[54 okr],1))</f>
        <v>98</v>
      </c>
      <c r="AZ99" s="48">
        <f>IF(km4_splits_ranks[[#This Row],[60 okr]]="DNF","DNF",RANK(km4_splits_ranks[[#This Row],[60 okr]],km4_splits_ranks[60 okr],1))</f>
        <v>96</v>
      </c>
      <c r="BA99" s="48">
        <f>IF(km4_splits_ranks[[#This Row],[64 okr]]="DNF","DNF",RANK(km4_splits_ranks[[#This Row],[64 okr]],km4_splits_ranks[64 okr],1))</f>
        <v>96</v>
      </c>
    </row>
    <row r="100" spans="2:53" x14ac:dyDescent="0.2">
      <c r="B100" s="4">
        <f>laps_times[[#This Row],[poř]]</f>
        <v>97</v>
      </c>
      <c r="C100" s="1">
        <f>laps_times[[#This Row],[s.č.]]</f>
        <v>106</v>
      </c>
      <c r="D100" s="1" t="str">
        <f>laps_times[[#This Row],[jméno]]</f>
        <v>Schlöglhofer Günter</v>
      </c>
      <c r="E100" s="2">
        <f>laps_times[[#This Row],[roč]]</f>
        <v>1965</v>
      </c>
      <c r="F100" s="2" t="str">
        <f>laps_times[[#This Row],[kat]]</f>
        <v>M50</v>
      </c>
      <c r="G100" s="2">
        <f>laps_times[[#This Row],[poř_kat]]</f>
        <v>24</v>
      </c>
      <c r="H100" s="1" t="str">
        <f>IF(ISBLANK(laps_times[[#This Row],[klub]]),"-",laps_times[[#This Row],[klub]])</f>
        <v>Laufstammtisch flotte Sohle</v>
      </c>
      <c r="I100" s="166">
        <f>laps_times[[#This Row],[celk. čas]]</f>
        <v>0.19405208333333335</v>
      </c>
      <c r="J100" s="28">
        <f>SUM(laps_times[[#This Row],[1]:[6]])</f>
        <v>1.6937500000000001E-2</v>
      </c>
      <c r="K100" s="29">
        <f>SUM(laps_times[[#This Row],[7]:[12]])</f>
        <v>1.6364583333333335E-2</v>
      </c>
      <c r="L100" s="29">
        <f>SUM(laps_times[[#This Row],[13]:[18]])</f>
        <v>1.6407407407407409E-2</v>
      </c>
      <c r="M100" s="29">
        <f>SUM(laps_times[[#This Row],[19]:[24]])</f>
        <v>1.6564814814814813E-2</v>
      </c>
      <c r="N100" s="29">
        <f>SUM(laps_times[[#This Row],[25]:[30]])</f>
        <v>1.663310185185185E-2</v>
      </c>
      <c r="O100" s="29">
        <f>SUM(laps_times[[#This Row],[31]:[36]])</f>
        <v>1.6883101851851851E-2</v>
      </c>
      <c r="P100" s="29">
        <f>SUM(laps_times[[#This Row],[37]:[42]])</f>
        <v>1.7831018518518517E-2</v>
      </c>
      <c r="Q100" s="29">
        <f>SUM(laps_times[[#This Row],[43]:[48]])</f>
        <v>1.9950231481481482E-2</v>
      </c>
      <c r="R100" s="29">
        <f>SUM(laps_times[[#This Row],[49]:[54]])</f>
        <v>2.1065972222222222E-2</v>
      </c>
      <c r="S100" s="29">
        <f>SUM(laps_times[[#This Row],[55]:[60]])</f>
        <v>2.1656249999999998E-2</v>
      </c>
      <c r="T100" s="30">
        <f>SUM(laps_times[[#This Row],[61]:[64]])</f>
        <v>1.3758101851851851E-2</v>
      </c>
      <c r="U100" s="44">
        <f>IF(km4_splits_ranks[[#This Row],[1 - 6]]="DNF","DNF",RANK(km4_splits_ranks[[#This Row],[1 - 6]],km4_splits_ranks[1 - 6],1))</f>
        <v>104</v>
      </c>
      <c r="V100" s="45">
        <f>IF(km4_splits_ranks[[#This Row],[7 - 12]]="DNF","DNF",RANK(km4_splits_ranks[[#This Row],[7 - 12]],km4_splits_ranks[7 - 12],1))</f>
        <v>103</v>
      </c>
      <c r="W100" s="45">
        <f>IF(km4_splits_ranks[[#This Row],[13 - 18]]="DNF","DNF",RANK(km4_splits_ranks[[#This Row],[13 - 18]],km4_splits_ranks[13 - 18],1))</f>
        <v>101</v>
      </c>
      <c r="X100" s="45">
        <f>IF(km4_splits_ranks[[#This Row],[19 - 24]]="DNF","DNF",RANK(km4_splits_ranks[[#This Row],[19 - 24]],km4_splits_ranks[19 - 24],1))</f>
        <v>101</v>
      </c>
      <c r="Y100" s="45">
        <f>IF(km4_splits_ranks[[#This Row],[25 - 30]]="DNF","DNF",RANK(km4_splits_ranks[[#This Row],[25 - 30]],km4_splits_ranks[25 - 30],1))</f>
        <v>94</v>
      </c>
      <c r="Z100" s="45">
        <f>IF(km4_splits_ranks[[#This Row],[31 - 36]]="DNF","DNF",RANK(km4_splits_ranks[[#This Row],[31 - 36]],km4_splits_ranks[31 - 36],1))</f>
        <v>89</v>
      </c>
      <c r="AA100" s="45">
        <f>IF(km4_splits_ranks[[#This Row],[37 - 42]]="DNF","DNF",RANK(km4_splits_ranks[[#This Row],[37 - 42]],km4_splits_ranks[37 - 42],1))</f>
        <v>91</v>
      </c>
      <c r="AB100" s="45">
        <f>IF(km4_splits_ranks[[#This Row],[43 - 48]]="DNF","DNF",RANK(km4_splits_ranks[[#This Row],[43 - 48]],km4_splits_ranks[43 - 48],1))</f>
        <v>96</v>
      </c>
      <c r="AC100" s="45">
        <f>IF(km4_splits_ranks[[#This Row],[49 - 54]]="DNF","DNF",RANK(km4_splits_ranks[[#This Row],[49 - 54]],km4_splits_ranks[49 - 54],1))</f>
        <v>94</v>
      </c>
      <c r="AD100" s="45">
        <f>IF(km4_splits_ranks[[#This Row],[55 - 60]]="DNF","DNF",RANK(km4_splits_ranks[[#This Row],[55 - 60]],km4_splits_ranks[55 - 60],1))</f>
        <v>96</v>
      </c>
      <c r="AE100" s="46">
        <f>IF(km4_splits_ranks[[#This Row],[61 - 64]]="DNF","DNF",RANK(km4_splits_ranks[[#This Row],[61 - 64]],km4_splits_ranks[61 - 64],1))</f>
        <v>96</v>
      </c>
      <c r="AF100" s="21">
        <f>km4_splits_ranks[[#This Row],[1 - 6]]</f>
        <v>1.6937500000000001E-2</v>
      </c>
      <c r="AG100" s="17">
        <f>IF(km4_splits_ranks[[#This Row],[7 - 12]]="DNF","DNF",km4_splits_ranks[[#This Row],[6 okr]]+km4_splits_ranks[[#This Row],[7 - 12]])</f>
        <v>3.3302083333333336E-2</v>
      </c>
      <c r="AH100" s="17">
        <f>IF(km4_splits_ranks[[#This Row],[13 - 18]]="DNF","DNF",km4_splits_ranks[[#This Row],[12 okr]]+km4_splits_ranks[[#This Row],[13 - 18]])</f>
        <v>4.9709490740740742E-2</v>
      </c>
      <c r="AI100" s="17">
        <f>IF(km4_splits_ranks[[#This Row],[19 - 24]]="DNF","DNF",km4_splits_ranks[[#This Row],[18 okr]]+km4_splits_ranks[[#This Row],[19 - 24]])</f>
        <v>6.6274305555555552E-2</v>
      </c>
      <c r="AJ100" s="17">
        <f>IF(km4_splits_ranks[[#This Row],[25 - 30]]="DNF","DNF",km4_splits_ranks[[#This Row],[24 okr]]+km4_splits_ranks[[#This Row],[25 - 30]])</f>
        <v>8.2907407407407402E-2</v>
      </c>
      <c r="AK100" s="17">
        <f>IF(km4_splits_ranks[[#This Row],[31 - 36]]="DNF","DNF",km4_splits_ranks[[#This Row],[30 okr]]+km4_splits_ranks[[#This Row],[31 - 36]])</f>
        <v>9.9790509259259252E-2</v>
      </c>
      <c r="AL100" s="17">
        <f>IF(km4_splits_ranks[[#This Row],[37 - 42]]="DNF","DNF",km4_splits_ranks[[#This Row],[36 okr]]+km4_splits_ranks[[#This Row],[37 - 42]])</f>
        <v>0.11762152777777776</v>
      </c>
      <c r="AM100" s="17">
        <f>IF(km4_splits_ranks[[#This Row],[43 - 48]]="DNF","DNF",km4_splits_ranks[[#This Row],[42 okr]]+km4_splits_ranks[[#This Row],[43 - 48]])</f>
        <v>0.13757175925925924</v>
      </c>
      <c r="AN100" s="17">
        <f>IF(km4_splits_ranks[[#This Row],[49 - 54]]="DNF","DNF",km4_splits_ranks[[#This Row],[48 okr]]+km4_splits_ranks[[#This Row],[49 - 54]])</f>
        <v>0.15863773148148147</v>
      </c>
      <c r="AO100" s="17">
        <f>IF(km4_splits_ranks[[#This Row],[55 - 60]]="DNF","DNF",km4_splits_ranks[[#This Row],[54 okr]]+km4_splits_ranks[[#This Row],[55 - 60]])</f>
        <v>0.18029398148148146</v>
      </c>
      <c r="AP100" s="22">
        <f>IF(km4_splits_ranks[[#This Row],[61 - 64]]="DNF","DNF",km4_splits_ranks[[#This Row],[60 okr]]+km4_splits_ranks[[#This Row],[61 - 64]])</f>
        <v>0.19405208333333332</v>
      </c>
      <c r="AQ100" s="47">
        <f>IF(km4_splits_ranks[[#This Row],[6 okr]]="DNF","DNF",RANK(km4_splits_ranks[[#This Row],[6 okr]],km4_splits_ranks[6 okr],1))</f>
        <v>104</v>
      </c>
      <c r="AR100" s="48">
        <f>IF(km4_splits_ranks[[#This Row],[12 okr]]="DNF","DNF",RANK(km4_splits_ranks[[#This Row],[12 okr]],km4_splits_ranks[12 okr],1))</f>
        <v>103</v>
      </c>
      <c r="AS100" s="48">
        <f>IF(km4_splits_ranks[[#This Row],[18 okr]]="DNF","DNF",RANK(km4_splits_ranks[[#This Row],[18 okr]],km4_splits_ranks[18 okr],1))</f>
        <v>103</v>
      </c>
      <c r="AT100" s="48">
        <f>IF(km4_splits_ranks[[#This Row],[24 okr]]="DNF","DNF",RANK(km4_splits_ranks[[#This Row],[24 okr]],km4_splits_ranks[24 okr],1))</f>
        <v>102</v>
      </c>
      <c r="AU100" s="48">
        <f>IF(km4_splits_ranks[[#This Row],[30 okr]]="DNF","DNF",RANK(km4_splits_ranks[[#This Row],[30 okr]],km4_splits_ranks[30 okr],1))</f>
        <v>101</v>
      </c>
      <c r="AV100" s="48">
        <f>IF(km4_splits_ranks[[#This Row],[36 okr]]="DNF","DNF",RANK(km4_splits_ranks[[#This Row],[36 okr]],km4_splits_ranks[36 okr],1))</f>
        <v>100</v>
      </c>
      <c r="AW100" s="48">
        <f>IF(km4_splits_ranks[[#This Row],[42 okr]]="DNF","DNF",RANK(km4_splits_ranks[[#This Row],[42 okr]],km4_splits_ranks[42 okr],1))</f>
        <v>96</v>
      </c>
      <c r="AX100" s="48">
        <f>IF(km4_splits_ranks[[#This Row],[48 okr]]="DNF","DNF",RANK(km4_splits_ranks[[#This Row],[48 okr]],km4_splits_ranks[48 okr],1))</f>
        <v>97</v>
      </c>
      <c r="AY100" s="48">
        <f>IF(km4_splits_ranks[[#This Row],[54 okr]]="DNF","DNF",RANK(km4_splits_ranks[[#This Row],[54 okr]],km4_splits_ranks[54 okr],1))</f>
        <v>97</v>
      </c>
      <c r="AZ100" s="48">
        <f>IF(km4_splits_ranks[[#This Row],[60 okr]]="DNF","DNF",RANK(km4_splits_ranks[[#This Row],[60 okr]],km4_splits_ranks[60 okr],1))</f>
        <v>97</v>
      </c>
      <c r="BA100" s="48">
        <f>IF(km4_splits_ranks[[#This Row],[64 okr]]="DNF","DNF",RANK(km4_splits_ranks[[#This Row],[64 okr]],km4_splits_ranks[64 okr],1))</f>
        <v>97</v>
      </c>
    </row>
    <row r="101" spans="2:53" x14ac:dyDescent="0.2">
      <c r="B101" s="4">
        <f>laps_times[[#This Row],[poř]]</f>
        <v>98</v>
      </c>
      <c r="C101" s="1">
        <f>laps_times[[#This Row],[s.č.]]</f>
        <v>142</v>
      </c>
      <c r="D101" s="1" t="str">
        <f>laps_times[[#This Row],[jméno]]</f>
        <v>Sadílek Václav</v>
      </c>
      <c r="E101" s="2">
        <f>laps_times[[#This Row],[roč]]</f>
        <v>1950</v>
      </c>
      <c r="F101" s="2" t="str">
        <f>laps_times[[#This Row],[kat]]</f>
        <v>M60</v>
      </c>
      <c r="G101" s="2">
        <f>laps_times[[#This Row],[poř_kat]]</f>
        <v>8</v>
      </c>
      <c r="H101" s="1" t="str">
        <f>IF(ISBLANK(laps_times[[#This Row],[klub]]),"-",laps_times[[#This Row],[klub]])</f>
        <v>-</v>
      </c>
      <c r="I101" s="166">
        <f>laps_times[[#This Row],[celk. čas]]</f>
        <v>0.1981851736111111</v>
      </c>
      <c r="J101" s="28">
        <f>SUM(laps_times[[#This Row],[1]:[6]])</f>
        <v>1.5723379629629629E-2</v>
      </c>
      <c r="K101" s="29">
        <f>SUM(laps_times[[#This Row],[7]:[12]])</f>
        <v>1.5099537037037038E-2</v>
      </c>
      <c r="L101" s="29">
        <f>SUM(laps_times[[#This Row],[13]:[18]])</f>
        <v>1.5402777777777777E-2</v>
      </c>
      <c r="M101" s="29">
        <f>SUM(laps_times[[#This Row],[19]:[24]])</f>
        <v>1.5850694444444445E-2</v>
      </c>
      <c r="N101" s="29">
        <f>SUM(laps_times[[#This Row],[25]:[30]])</f>
        <v>1.6681712962962964E-2</v>
      </c>
      <c r="O101" s="29">
        <f>SUM(laps_times[[#This Row],[31]:[36]])</f>
        <v>1.8193287037037036E-2</v>
      </c>
      <c r="P101" s="29">
        <f>SUM(laps_times[[#This Row],[37]:[42]])</f>
        <v>2.0908564814814814E-2</v>
      </c>
      <c r="Q101" s="29">
        <f>SUM(laps_times[[#This Row],[43]:[48]])</f>
        <v>2.1226851851851851E-2</v>
      </c>
      <c r="R101" s="29">
        <f>SUM(laps_times[[#This Row],[49]:[54]])</f>
        <v>2.7799768518518519E-2</v>
      </c>
      <c r="S101" s="29">
        <f>SUM(laps_times[[#This Row],[55]:[60]])</f>
        <v>1.9900462962962964E-2</v>
      </c>
      <c r="T101" s="30">
        <f>SUM(laps_times[[#This Row],[61]:[64]])</f>
        <v>1.1398148148148149E-2</v>
      </c>
      <c r="U101" s="44">
        <f>IF(km4_splits_ranks[[#This Row],[1 - 6]]="DNF","DNF",RANK(km4_splits_ranks[[#This Row],[1 - 6]],km4_splits_ranks[1 - 6],1))</f>
        <v>89</v>
      </c>
      <c r="V101" s="45">
        <f>IF(km4_splits_ranks[[#This Row],[7 - 12]]="DNF","DNF",RANK(km4_splits_ranks[[#This Row],[7 - 12]],km4_splits_ranks[7 - 12],1))</f>
        <v>88</v>
      </c>
      <c r="W101" s="45">
        <f>IF(km4_splits_ranks[[#This Row],[13 - 18]]="DNF","DNF",RANK(km4_splits_ranks[[#This Row],[13 - 18]],km4_splits_ranks[13 - 18],1))</f>
        <v>91</v>
      </c>
      <c r="X101" s="45">
        <f>IF(km4_splits_ranks[[#This Row],[19 - 24]]="DNF","DNF",RANK(km4_splits_ranks[[#This Row],[19 - 24]],km4_splits_ranks[19 - 24],1))</f>
        <v>93</v>
      </c>
      <c r="Y101" s="45">
        <f>IF(km4_splits_ranks[[#This Row],[25 - 30]]="DNF","DNF",RANK(km4_splits_ranks[[#This Row],[25 - 30]],km4_splits_ranks[25 - 30],1))</f>
        <v>95</v>
      </c>
      <c r="Z101" s="45">
        <f>IF(km4_splits_ranks[[#This Row],[31 - 36]]="DNF","DNF",RANK(km4_splits_ranks[[#This Row],[31 - 36]],km4_splits_ranks[31 - 36],1))</f>
        <v>99</v>
      </c>
      <c r="AA101" s="45">
        <f>IF(km4_splits_ranks[[#This Row],[37 - 42]]="DNF","DNF",RANK(km4_splits_ranks[[#This Row],[37 - 42]],km4_splits_ranks[37 - 42],1))</f>
        <v>102</v>
      </c>
      <c r="AB101" s="45">
        <f>IF(km4_splits_ranks[[#This Row],[43 - 48]]="DNF","DNF",RANK(km4_splits_ranks[[#This Row],[43 - 48]],km4_splits_ranks[43 - 48],1))</f>
        <v>100</v>
      </c>
      <c r="AC101" s="45">
        <f>IF(km4_splits_ranks[[#This Row],[49 - 54]]="DNF","DNF",RANK(km4_splits_ranks[[#This Row],[49 - 54]],km4_splits_ranks[49 - 54],1))</f>
        <v>108</v>
      </c>
      <c r="AD101" s="45">
        <f>IF(km4_splits_ranks[[#This Row],[55 - 60]]="DNF","DNF",RANK(km4_splits_ranks[[#This Row],[55 - 60]],km4_splits_ranks[55 - 60],1))</f>
        <v>88</v>
      </c>
      <c r="AE101" s="46">
        <f>IF(km4_splits_ranks[[#This Row],[61 - 64]]="DNF","DNF",RANK(km4_splits_ranks[[#This Row],[61 - 64]],km4_splits_ranks[61 - 64],1))</f>
        <v>66</v>
      </c>
      <c r="AF101" s="21">
        <f>km4_splits_ranks[[#This Row],[1 - 6]]</f>
        <v>1.5723379629629629E-2</v>
      </c>
      <c r="AG101" s="17">
        <f>IF(km4_splits_ranks[[#This Row],[7 - 12]]="DNF","DNF",km4_splits_ranks[[#This Row],[6 okr]]+km4_splits_ranks[[#This Row],[7 - 12]])</f>
        <v>3.0822916666666665E-2</v>
      </c>
      <c r="AH101" s="17">
        <f>IF(km4_splits_ranks[[#This Row],[13 - 18]]="DNF","DNF",km4_splits_ranks[[#This Row],[12 okr]]+km4_splits_ranks[[#This Row],[13 - 18]])</f>
        <v>4.6225694444444444E-2</v>
      </c>
      <c r="AI101" s="17">
        <f>IF(km4_splits_ranks[[#This Row],[19 - 24]]="DNF","DNF",km4_splits_ranks[[#This Row],[18 okr]]+km4_splits_ranks[[#This Row],[19 - 24]])</f>
        <v>6.2076388888888889E-2</v>
      </c>
      <c r="AJ101" s="17">
        <f>IF(km4_splits_ranks[[#This Row],[25 - 30]]="DNF","DNF",km4_splits_ranks[[#This Row],[24 okr]]+km4_splits_ranks[[#This Row],[25 - 30]])</f>
        <v>7.875810185185185E-2</v>
      </c>
      <c r="AK101" s="17">
        <f>IF(km4_splits_ranks[[#This Row],[31 - 36]]="DNF","DNF",km4_splits_ranks[[#This Row],[30 okr]]+km4_splits_ranks[[#This Row],[31 - 36]])</f>
        <v>9.6951388888888879E-2</v>
      </c>
      <c r="AL101" s="17">
        <f>IF(km4_splits_ranks[[#This Row],[37 - 42]]="DNF","DNF",km4_splits_ranks[[#This Row],[36 okr]]+km4_splits_ranks[[#This Row],[37 - 42]])</f>
        <v>0.1178599537037037</v>
      </c>
      <c r="AM101" s="17">
        <f>IF(km4_splits_ranks[[#This Row],[43 - 48]]="DNF","DNF",km4_splits_ranks[[#This Row],[42 okr]]+km4_splits_ranks[[#This Row],[43 - 48]])</f>
        <v>0.13908680555555555</v>
      </c>
      <c r="AN101" s="17">
        <f>IF(km4_splits_ranks[[#This Row],[49 - 54]]="DNF","DNF",km4_splits_ranks[[#This Row],[48 okr]]+km4_splits_ranks[[#This Row],[49 - 54]])</f>
        <v>0.16688657407407406</v>
      </c>
      <c r="AO101" s="17">
        <f>IF(km4_splits_ranks[[#This Row],[55 - 60]]="DNF","DNF",km4_splits_ranks[[#This Row],[54 okr]]+km4_splits_ranks[[#This Row],[55 - 60]])</f>
        <v>0.18678703703703703</v>
      </c>
      <c r="AP101" s="22">
        <f>IF(km4_splits_ranks[[#This Row],[61 - 64]]="DNF","DNF",km4_splits_ranks[[#This Row],[60 okr]]+km4_splits_ranks[[#This Row],[61 - 64]])</f>
        <v>0.19818518518518519</v>
      </c>
      <c r="AQ101" s="47">
        <f>IF(km4_splits_ranks[[#This Row],[6 okr]]="DNF","DNF",RANK(km4_splits_ranks[[#This Row],[6 okr]],km4_splits_ranks[6 okr],1))</f>
        <v>89</v>
      </c>
      <c r="AR101" s="48">
        <f>IF(km4_splits_ranks[[#This Row],[12 okr]]="DNF","DNF",RANK(km4_splits_ranks[[#This Row],[12 okr]],km4_splits_ranks[12 okr],1))</f>
        <v>90</v>
      </c>
      <c r="AS101" s="48">
        <f>IF(km4_splits_ranks[[#This Row],[18 okr]]="DNF","DNF",RANK(km4_splits_ranks[[#This Row],[18 okr]],km4_splits_ranks[18 okr],1))</f>
        <v>91</v>
      </c>
      <c r="AT101" s="48">
        <f>IF(km4_splits_ranks[[#This Row],[24 okr]]="DNF","DNF",RANK(km4_splits_ranks[[#This Row],[24 okr]],km4_splits_ranks[24 okr],1))</f>
        <v>92</v>
      </c>
      <c r="AU101" s="48">
        <f>IF(km4_splits_ranks[[#This Row],[30 okr]]="DNF","DNF",RANK(km4_splits_ranks[[#This Row],[30 okr]],km4_splits_ranks[30 okr],1))</f>
        <v>93</v>
      </c>
      <c r="AV101" s="48">
        <f>IF(km4_splits_ranks[[#This Row],[36 okr]]="DNF","DNF",RANK(km4_splits_ranks[[#This Row],[36 okr]],km4_splits_ranks[36 okr],1))</f>
        <v>92</v>
      </c>
      <c r="AW101" s="48">
        <f>IF(km4_splits_ranks[[#This Row],[42 okr]]="DNF","DNF",RANK(km4_splits_ranks[[#This Row],[42 okr]],km4_splits_ranks[42 okr],1))</f>
        <v>97</v>
      </c>
      <c r="AX101" s="48">
        <f>IF(km4_splits_ranks[[#This Row],[48 okr]]="DNF","DNF",RANK(km4_splits_ranks[[#This Row],[48 okr]],km4_splits_ranks[48 okr],1))</f>
        <v>98</v>
      </c>
      <c r="AY101" s="48">
        <f>IF(km4_splits_ranks[[#This Row],[54 okr]]="DNF","DNF",RANK(km4_splits_ranks[[#This Row],[54 okr]],km4_splits_ranks[54 okr],1))</f>
        <v>101</v>
      </c>
      <c r="AZ101" s="48">
        <f>IF(km4_splits_ranks[[#This Row],[60 okr]]="DNF","DNF",RANK(km4_splits_ranks[[#This Row],[60 okr]],km4_splits_ranks[60 okr],1))</f>
        <v>100</v>
      </c>
      <c r="BA101" s="48">
        <f>IF(km4_splits_ranks[[#This Row],[64 okr]]="DNF","DNF",RANK(km4_splits_ranks[[#This Row],[64 okr]],km4_splits_ranks[64 okr],1))</f>
        <v>98</v>
      </c>
    </row>
    <row r="102" spans="2:53" x14ac:dyDescent="0.2">
      <c r="B102" s="4">
        <f>laps_times[[#This Row],[poř]]</f>
        <v>99</v>
      </c>
      <c r="C102" s="1">
        <f>laps_times[[#This Row],[s.č.]]</f>
        <v>78</v>
      </c>
      <c r="D102" s="1" t="str">
        <f>laps_times[[#This Row],[jméno]]</f>
        <v>Němečková Martina</v>
      </c>
      <c r="E102" s="2">
        <f>laps_times[[#This Row],[roč]]</f>
        <v>1965</v>
      </c>
      <c r="F102" s="2" t="str">
        <f>laps_times[[#This Row],[kat]]</f>
        <v>Z2</v>
      </c>
      <c r="G102" s="2">
        <f>laps_times[[#This Row],[poř_kat]]</f>
        <v>9</v>
      </c>
      <c r="H102" s="1" t="str">
        <f>IF(ISBLANK(laps_times[[#This Row],[klub]]),"-",laps_times[[#This Row],[klub]])</f>
        <v>SK 4 DV České Budějovice</v>
      </c>
      <c r="I102" s="166">
        <f>laps_times[[#This Row],[celk. čas]]</f>
        <v>0.19978239583333335</v>
      </c>
      <c r="J102" s="28">
        <f>SUM(laps_times[[#This Row],[1]:[6]])</f>
        <v>1.6149305555555556E-2</v>
      </c>
      <c r="K102" s="29">
        <f>SUM(laps_times[[#This Row],[7]:[12]])</f>
        <v>1.5936342592592592E-2</v>
      </c>
      <c r="L102" s="29">
        <f>SUM(laps_times[[#This Row],[13]:[18]])</f>
        <v>1.609027777777778E-2</v>
      </c>
      <c r="M102" s="29">
        <f>SUM(laps_times[[#This Row],[19]:[24]])</f>
        <v>1.6469907407407405E-2</v>
      </c>
      <c r="N102" s="29">
        <f>SUM(laps_times[[#This Row],[25]:[30]])</f>
        <v>1.7185185185185185E-2</v>
      </c>
      <c r="O102" s="29">
        <f>SUM(laps_times[[#This Row],[31]:[36]])</f>
        <v>1.7465277777777777E-2</v>
      </c>
      <c r="P102" s="29">
        <f>SUM(laps_times[[#This Row],[37]:[42]])</f>
        <v>1.7994212962962962E-2</v>
      </c>
      <c r="Q102" s="29">
        <f>SUM(laps_times[[#This Row],[43]:[48]])</f>
        <v>1.8234953703703705E-2</v>
      </c>
      <c r="R102" s="29">
        <f>SUM(laps_times[[#This Row],[49]:[54]])</f>
        <v>2.2973379629629632E-2</v>
      </c>
      <c r="S102" s="29">
        <f>SUM(laps_times[[#This Row],[55]:[60]])</f>
        <v>2.4086805555555552E-2</v>
      </c>
      <c r="T102" s="30">
        <f>SUM(laps_times[[#This Row],[61]:[64]])</f>
        <v>1.7196759259259259E-2</v>
      </c>
      <c r="U102" s="44">
        <f>IF(km4_splits_ranks[[#This Row],[1 - 6]]="DNF","DNF",RANK(km4_splits_ranks[[#This Row],[1 - 6]],km4_splits_ranks[1 - 6],1))</f>
        <v>94</v>
      </c>
      <c r="V102" s="45">
        <f>IF(km4_splits_ranks[[#This Row],[7 - 12]]="DNF","DNF",RANK(km4_splits_ranks[[#This Row],[7 - 12]],km4_splits_ranks[7 - 12],1))</f>
        <v>99</v>
      </c>
      <c r="W102" s="45">
        <f>IF(km4_splits_ranks[[#This Row],[13 - 18]]="DNF","DNF",RANK(km4_splits_ranks[[#This Row],[13 - 18]],km4_splits_ranks[13 - 18],1))</f>
        <v>97</v>
      </c>
      <c r="X102" s="45">
        <f>IF(km4_splits_ranks[[#This Row],[19 - 24]]="DNF","DNF",RANK(km4_splits_ranks[[#This Row],[19 - 24]],km4_splits_ranks[19 - 24],1))</f>
        <v>98</v>
      </c>
      <c r="Y102" s="45">
        <f>IF(km4_splits_ranks[[#This Row],[25 - 30]]="DNF","DNF",RANK(km4_splits_ranks[[#This Row],[25 - 30]],km4_splits_ranks[25 - 30],1))</f>
        <v>99</v>
      </c>
      <c r="Z102" s="45">
        <f>IF(km4_splits_ranks[[#This Row],[31 - 36]]="DNF","DNF",RANK(km4_splits_ranks[[#This Row],[31 - 36]],km4_splits_ranks[31 - 36],1))</f>
        <v>96</v>
      </c>
      <c r="AA102" s="45">
        <f>IF(km4_splits_ranks[[#This Row],[37 - 42]]="DNF","DNF",RANK(km4_splits_ranks[[#This Row],[37 - 42]],km4_splits_ranks[37 - 42],1))</f>
        <v>92</v>
      </c>
      <c r="AB102" s="45">
        <f>IF(km4_splits_ranks[[#This Row],[43 - 48]]="DNF","DNF",RANK(km4_splits_ranks[[#This Row],[43 - 48]],km4_splits_ranks[43 - 48],1))</f>
        <v>87</v>
      </c>
      <c r="AC102" s="45">
        <f>IF(km4_splits_ranks[[#This Row],[49 - 54]]="DNF","DNF",RANK(km4_splits_ranks[[#This Row],[49 - 54]],km4_splits_ranks[49 - 54],1))</f>
        <v>100</v>
      </c>
      <c r="AD102" s="45">
        <f>IF(km4_splits_ranks[[#This Row],[55 - 60]]="DNF","DNF",RANK(km4_splits_ranks[[#This Row],[55 - 60]],km4_splits_ranks[55 - 60],1))</f>
        <v>103</v>
      </c>
      <c r="AE102" s="46">
        <f>IF(km4_splits_ranks[[#This Row],[61 - 64]]="DNF","DNF",RANK(km4_splits_ranks[[#This Row],[61 - 64]],km4_splits_ranks[61 - 64],1))</f>
        <v>107</v>
      </c>
      <c r="AF102" s="21">
        <f>km4_splits_ranks[[#This Row],[1 - 6]]</f>
        <v>1.6149305555555556E-2</v>
      </c>
      <c r="AG102" s="17">
        <f>IF(km4_splits_ranks[[#This Row],[7 - 12]]="DNF","DNF",km4_splits_ranks[[#This Row],[6 okr]]+km4_splits_ranks[[#This Row],[7 - 12]])</f>
        <v>3.2085648148148148E-2</v>
      </c>
      <c r="AH102" s="17">
        <f>IF(km4_splits_ranks[[#This Row],[13 - 18]]="DNF","DNF",km4_splits_ranks[[#This Row],[12 okr]]+km4_splits_ranks[[#This Row],[13 - 18]])</f>
        <v>4.8175925925925928E-2</v>
      </c>
      <c r="AI102" s="17">
        <f>IF(km4_splits_ranks[[#This Row],[19 - 24]]="DNF","DNF",km4_splits_ranks[[#This Row],[18 okr]]+km4_splits_ranks[[#This Row],[19 - 24]])</f>
        <v>6.4645833333333333E-2</v>
      </c>
      <c r="AJ102" s="17">
        <f>IF(km4_splits_ranks[[#This Row],[25 - 30]]="DNF","DNF",km4_splits_ranks[[#This Row],[24 okr]]+km4_splits_ranks[[#This Row],[25 - 30]])</f>
        <v>8.1831018518518511E-2</v>
      </c>
      <c r="AK102" s="17">
        <f>IF(km4_splits_ranks[[#This Row],[31 - 36]]="DNF","DNF",km4_splits_ranks[[#This Row],[30 okr]]+km4_splits_ranks[[#This Row],[31 - 36]])</f>
        <v>9.9296296296296285E-2</v>
      </c>
      <c r="AL102" s="17">
        <f>IF(km4_splits_ranks[[#This Row],[37 - 42]]="DNF","DNF",km4_splits_ranks[[#This Row],[36 okr]]+km4_splits_ranks[[#This Row],[37 - 42]])</f>
        <v>0.11729050925925924</v>
      </c>
      <c r="AM102" s="17">
        <f>IF(km4_splits_ranks[[#This Row],[43 - 48]]="DNF","DNF",km4_splits_ranks[[#This Row],[42 okr]]+km4_splits_ranks[[#This Row],[43 - 48]])</f>
        <v>0.13552546296296294</v>
      </c>
      <c r="AN102" s="17">
        <f>IF(km4_splits_ranks[[#This Row],[49 - 54]]="DNF","DNF",km4_splits_ranks[[#This Row],[48 okr]]+km4_splits_ranks[[#This Row],[49 - 54]])</f>
        <v>0.15849884259259259</v>
      </c>
      <c r="AO102" s="17">
        <f>IF(km4_splits_ranks[[#This Row],[55 - 60]]="DNF","DNF",km4_splits_ranks[[#This Row],[54 okr]]+km4_splits_ranks[[#This Row],[55 - 60]])</f>
        <v>0.18258564814814815</v>
      </c>
      <c r="AP102" s="22">
        <f>IF(km4_splits_ranks[[#This Row],[61 - 64]]="DNF","DNF",km4_splits_ranks[[#This Row],[60 okr]]+km4_splits_ranks[[#This Row],[61 - 64]])</f>
        <v>0.19978240740740741</v>
      </c>
      <c r="AQ102" s="47">
        <f>IF(km4_splits_ranks[[#This Row],[6 okr]]="DNF","DNF",RANK(km4_splits_ranks[[#This Row],[6 okr]],km4_splits_ranks[6 okr],1))</f>
        <v>94</v>
      </c>
      <c r="AR102" s="48">
        <f>IF(km4_splits_ranks[[#This Row],[12 okr]]="DNF","DNF",RANK(km4_splits_ranks[[#This Row],[12 okr]],km4_splits_ranks[12 okr],1))</f>
        <v>98</v>
      </c>
      <c r="AS102" s="48">
        <f>IF(km4_splits_ranks[[#This Row],[18 okr]]="DNF","DNF",RANK(km4_splits_ranks[[#This Row],[18 okr]],km4_splits_ranks[18 okr],1))</f>
        <v>98</v>
      </c>
      <c r="AT102" s="48">
        <f>IF(km4_splits_ranks[[#This Row],[24 okr]]="DNF","DNF",RANK(km4_splits_ranks[[#This Row],[24 okr]],km4_splits_ranks[24 okr],1))</f>
        <v>98</v>
      </c>
      <c r="AU102" s="48">
        <f>IF(km4_splits_ranks[[#This Row],[30 okr]]="DNF","DNF",RANK(km4_splits_ranks[[#This Row],[30 okr]],km4_splits_ranks[30 okr],1))</f>
        <v>98</v>
      </c>
      <c r="AV102" s="48">
        <f>IF(km4_splits_ranks[[#This Row],[36 okr]]="DNF","DNF",RANK(km4_splits_ranks[[#This Row],[36 okr]],km4_splits_ranks[36 okr],1))</f>
        <v>98</v>
      </c>
      <c r="AW102" s="48">
        <f>IF(km4_splits_ranks[[#This Row],[42 okr]]="DNF","DNF",RANK(km4_splits_ranks[[#This Row],[42 okr]],km4_splits_ranks[42 okr],1))</f>
        <v>94</v>
      </c>
      <c r="AX102" s="48">
        <f>IF(km4_splits_ranks[[#This Row],[48 okr]]="DNF","DNF",RANK(km4_splits_ranks[[#This Row],[48 okr]],km4_splits_ranks[48 okr],1))</f>
        <v>94</v>
      </c>
      <c r="AY102" s="48">
        <f>IF(km4_splits_ranks[[#This Row],[54 okr]]="DNF","DNF",RANK(km4_splits_ranks[[#This Row],[54 okr]],km4_splits_ranks[54 okr],1))</f>
        <v>96</v>
      </c>
      <c r="AZ102" s="48">
        <f>IF(km4_splits_ranks[[#This Row],[60 okr]]="DNF","DNF",RANK(km4_splits_ranks[[#This Row],[60 okr]],km4_splits_ranks[60 okr],1))</f>
        <v>98</v>
      </c>
      <c r="BA102" s="48">
        <f>IF(km4_splits_ranks[[#This Row],[64 okr]]="DNF","DNF",RANK(km4_splits_ranks[[#This Row],[64 okr]],km4_splits_ranks[64 okr],1))</f>
        <v>99</v>
      </c>
    </row>
    <row r="103" spans="2:53" x14ac:dyDescent="0.2">
      <c r="B103" s="4">
        <f>laps_times[[#This Row],[poř]]</f>
        <v>100</v>
      </c>
      <c r="C103" s="1">
        <f>laps_times[[#This Row],[s.č.]]</f>
        <v>24</v>
      </c>
      <c r="D103" s="1" t="str">
        <f>laps_times[[#This Row],[jméno]]</f>
        <v>Drygalski Dominik</v>
      </c>
      <c r="E103" s="2">
        <f>laps_times[[#This Row],[roč]]</f>
        <v>1963</v>
      </c>
      <c r="F103" s="2" t="str">
        <f>laps_times[[#This Row],[kat]]</f>
        <v>M50</v>
      </c>
      <c r="G103" s="2">
        <f>laps_times[[#This Row],[poř_kat]]</f>
        <v>25</v>
      </c>
      <c r="H103" s="1" t="str">
        <f>IF(ISBLANK(laps_times[[#This Row],[klub]]),"-",laps_times[[#This Row],[klub]])</f>
        <v>-</v>
      </c>
      <c r="I103" s="166">
        <f>laps_times[[#This Row],[celk. čas]]</f>
        <v>0.20110532407407408</v>
      </c>
      <c r="J103" s="28">
        <f>SUM(laps_times[[#This Row],[1]:[6]])</f>
        <v>1.6769675925925927E-2</v>
      </c>
      <c r="K103" s="29">
        <f>SUM(laps_times[[#This Row],[7]:[12]])</f>
        <v>1.6303240740740743E-2</v>
      </c>
      <c r="L103" s="29">
        <f>SUM(laps_times[[#This Row],[13]:[18]])</f>
        <v>1.6363425925925927E-2</v>
      </c>
      <c r="M103" s="29">
        <f>SUM(laps_times[[#This Row],[19]:[24]])</f>
        <v>1.7061342592592593E-2</v>
      </c>
      <c r="N103" s="29">
        <f>SUM(laps_times[[#This Row],[25]:[30]])</f>
        <v>1.784259259259259E-2</v>
      </c>
      <c r="O103" s="29">
        <f>SUM(laps_times[[#This Row],[31]:[36]])</f>
        <v>1.8984953703703702E-2</v>
      </c>
      <c r="P103" s="29">
        <f>SUM(laps_times[[#This Row],[37]:[42]])</f>
        <v>1.9152777777777779E-2</v>
      </c>
      <c r="Q103" s="29">
        <f>SUM(laps_times[[#This Row],[43]:[48]])</f>
        <v>1.9622685185185184E-2</v>
      </c>
      <c r="R103" s="29">
        <f>SUM(laps_times[[#This Row],[49]:[54]])</f>
        <v>2.0642361111111111E-2</v>
      </c>
      <c r="S103" s="29">
        <f>SUM(laps_times[[#This Row],[55]:[60]])</f>
        <v>2.2973379629629628E-2</v>
      </c>
      <c r="T103" s="30">
        <f>SUM(laps_times[[#This Row],[61]:[64]])</f>
        <v>1.5388888888888889E-2</v>
      </c>
      <c r="U103" s="44">
        <f>IF(km4_splits_ranks[[#This Row],[1 - 6]]="DNF","DNF",RANK(km4_splits_ranks[[#This Row],[1 - 6]],km4_splits_ranks[1 - 6],1))</f>
        <v>101</v>
      </c>
      <c r="V103" s="45">
        <f>IF(km4_splits_ranks[[#This Row],[7 - 12]]="DNF","DNF",RANK(km4_splits_ranks[[#This Row],[7 - 12]],km4_splits_ranks[7 - 12],1))</f>
        <v>101</v>
      </c>
      <c r="W103" s="45">
        <f>IF(km4_splits_ranks[[#This Row],[13 - 18]]="DNF","DNF",RANK(km4_splits_ranks[[#This Row],[13 - 18]],km4_splits_ranks[13 - 18],1))</f>
        <v>100</v>
      </c>
      <c r="X103" s="45">
        <f>IF(km4_splits_ranks[[#This Row],[19 - 24]]="DNF","DNF",RANK(km4_splits_ranks[[#This Row],[19 - 24]],km4_splits_ranks[19 - 24],1))</f>
        <v>104</v>
      </c>
      <c r="Y103" s="45">
        <f>IF(km4_splits_ranks[[#This Row],[25 - 30]]="DNF","DNF",RANK(km4_splits_ranks[[#This Row],[25 - 30]],km4_splits_ranks[25 - 30],1))</f>
        <v>104</v>
      </c>
      <c r="Z103" s="45">
        <f>IF(km4_splits_ranks[[#This Row],[31 - 36]]="DNF","DNF",RANK(km4_splits_ranks[[#This Row],[31 - 36]],km4_splits_ranks[31 - 36],1))</f>
        <v>105</v>
      </c>
      <c r="AA103" s="45">
        <f>IF(km4_splits_ranks[[#This Row],[37 - 42]]="DNF","DNF",RANK(km4_splits_ranks[[#This Row],[37 - 42]],km4_splits_ranks[37 - 42],1))</f>
        <v>98</v>
      </c>
      <c r="AB103" s="45">
        <f>IF(km4_splits_ranks[[#This Row],[43 - 48]]="DNF","DNF",RANK(km4_splits_ranks[[#This Row],[43 - 48]],km4_splits_ranks[43 - 48],1))</f>
        <v>94</v>
      </c>
      <c r="AC103" s="45">
        <f>IF(km4_splits_ranks[[#This Row],[49 - 54]]="DNF","DNF",RANK(km4_splits_ranks[[#This Row],[49 - 54]],km4_splits_ranks[49 - 54],1))</f>
        <v>93</v>
      </c>
      <c r="AD103" s="45">
        <f>IF(km4_splits_ranks[[#This Row],[55 - 60]]="DNF","DNF",RANK(km4_splits_ranks[[#This Row],[55 - 60]],km4_splits_ranks[55 - 60],1))</f>
        <v>100</v>
      </c>
      <c r="AE103" s="46">
        <f>IF(km4_splits_ranks[[#This Row],[61 - 64]]="DNF","DNF",RANK(km4_splits_ranks[[#This Row],[61 - 64]],km4_splits_ranks[61 - 64],1))</f>
        <v>102</v>
      </c>
      <c r="AF103" s="21">
        <f>km4_splits_ranks[[#This Row],[1 - 6]]</f>
        <v>1.6769675925925927E-2</v>
      </c>
      <c r="AG103" s="17">
        <f>IF(km4_splits_ranks[[#This Row],[7 - 12]]="DNF","DNF",km4_splits_ranks[[#This Row],[6 okr]]+km4_splits_ranks[[#This Row],[7 - 12]])</f>
        <v>3.3072916666666674E-2</v>
      </c>
      <c r="AH103" s="17">
        <f>IF(km4_splits_ranks[[#This Row],[13 - 18]]="DNF","DNF",km4_splits_ranks[[#This Row],[12 okr]]+km4_splits_ranks[[#This Row],[13 - 18]])</f>
        <v>4.9436342592592601E-2</v>
      </c>
      <c r="AI103" s="17">
        <f>IF(km4_splits_ranks[[#This Row],[19 - 24]]="DNF","DNF",km4_splits_ranks[[#This Row],[18 okr]]+km4_splits_ranks[[#This Row],[19 - 24]])</f>
        <v>6.6497685185185201E-2</v>
      </c>
      <c r="AJ103" s="17">
        <f>IF(km4_splits_ranks[[#This Row],[25 - 30]]="DNF","DNF",km4_splits_ranks[[#This Row],[24 okr]]+km4_splits_ranks[[#This Row],[25 - 30]])</f>
        <v>8.4340277777777792E-2</v>
      </c>
      <c r="AK103" s="17">
        <f>IF(km4_splits_ranks[[#This Row],[31 - 36]]="DNF","DNF",km4_splits_ranks[[#This Row],[30 okr]]+km4_splits_ranks[[#This Row],[31 - 36]])</f>
        <v>0.1033252314814815</v>
      </c>
      <c r="AL103" s="17">
        <f>IF(km4_splits_ranks[[#This Row],[37 - 42]]="DNF","DNF",km4_splits_ranks[[#This Row],[36 okr]]+km4_splits_ranks[[#This Row],[37 - 42]])</f>
        <v>0.12247800925925928</v>
      </c>
      <c r="AM103" s="17">
        <f>IF(km4_splits_ranks[[#This Row],[43 - 48]]="DNF","DNF",km4_splits_ranks[[#This Row],[42 okr]]+km4_splits_ranks[[#This Row],[43 - 48]])</f>
        <v>0.14210069444444445</v>
      </c>
      <c r="AN103" s="17">
        <f>IF(km4_splits_ranks[[#This Row],[49 - 54]]="DNF","DNF",km4_splits_ranks[[#This Row],[48 okr]]+km4_splits_ranks[[#This Row],[49 - 54]])</f>
        <v>0.16274305555555557</v>
      </c>
      <c r="AO103" s="17">
        <f>IF(km4_splits_ranks[[#This Row],[55 - 60]]="DNF","DNF",km4_splits_ranks[[#This Row],[54 okr]]+km4_splits_ranks[[#This Row],[55 - 60]])</f>
        <v>0.18571643518518521</v>
      </c>
      <c r="AP103" s="22">
        <f>IF(km4_splits_ranks[[#This Row],[61 - 64]]="DNF","DNF",km4_splits_ranks[[#This Row],[60 okr]]+km4_splits_ranks[[#This Row],[61 - 64]])</f>
        <v>0.20110532407407411</v>
      </c>
      <c r="AQ103" s="47">
        <f>IF(km4_splits_ranks[[#This Row],[6 okr]]="DNF","DNF",RANK(km4_splits_ranks[[#This Row],[6 okr]],km4_splits_ranks[6 okr],1))</f>
        <v>101</v>
      </c>
      <c r="AR103" s="48">
        <f>IF(km4_splits_ranks[[#This Row],[12 okr]]="DNF","DNF",RANK(km4_splits_ranks[[#This Row],[12 okr]],km4_splits_ranks[12 okr],1))</f>
        <v>101</v>
      </c>
      <c r="AS103" s="48">
        <f>IF(km4_splits_ranks[[#This Row],[18 okr]]="DNF","DNF",RANK(km4_splits_ranks[[#This Row],[18 okr]],km4_splits_ranks[18 okr],1))</f>
        <v>101</v>
      </c>
      <c r="AT103" s="48">
        <f>IF(km4_splits_ranks[[#This Row],[24 okr]]="DNF","DNF",RANK(km4_splits_ranks[[#This Row],[24 okr]],km4_splits_ranks[24 okr],1))</f>
        <v>103</v>
      </c>
      <c r="AU103" s="48">
        <f>IF(km4_splits_ranks[[#This Row],[30 okr]]="DNF","DNF",RANK(km4_splits_ranks[[#This Row],[30 okr]],km4_splits_ranks[30 okr],1))</f>
        <v>103</v>
      </c>
      <c r="AV103" s="48">
        <f>IF(km4_splits_ranks[[#This Row],[36 okr]]="DNF","DNF",RANK(km4_splits_ranks[[#This Row],[36 okr]],km4_splits_ranks[36 okr],1))</f>
        <v>104</v>
      </c>
      <c r="AW103" s="48">
        <f>IF(km4_splits_ranks[[#This Row],[42 okr]]="DNF","DNF",RANK(km4_splits_ranks[[#This Row],[42 okr]],km4_splits_ranks[42 okr],1))</f>
        <v>102</v>
      </c>
      <c r="AX103" s="48">
        <f>IF(km4_splits_ranks[[#This Row],[48 okr]]="DNF","DNF",RANK(km4_splits_ranks[[#This Row],[48 okr]],km4_splits_ranks[48 okr],1))</f>
        <v>101</v>
      </c>
      <c r="AY103" s="48">
        <f>IF(km4_splits_ranks[[#This Row],[54 okr]]="DNF","DNF",RANK(km4_splits_ranks[[#This Row],[54 okr]],km4_splits_ranks[54 okr],1))</f>
        <v>99</v>
      </c>
      <c r="AZ103" s="48">
        <f>IF(km4_splits_ranks[[#This Row],[60 okr]]="DNF","DNF",RANK(km4_splits_ranks[[#This Row],[60 okr]],km4_splits_ranks[60 okr],1))</f>
        <v>99</v>
      </c>
      <c r="BA103" s="48">
        <f>IF(km4_splits_ranks[[#This Row],[64 okr]]="DNF","DNF",RANK(km4_splits_ranks[[#This Row],[64 okr]],km4_splits_ranks[64 okr],1))</f>
        <v>100</v>
      </c>
    </row>
    <row r="104" spans="2:53" x14ac:dyDescent="0.2">
      <c r="B104" s="4">
        <f>laps_times[[#This Row],[poř]]</f>
        <v>101</v>
      </c>
      <c r="C104" s="1">
        <f>laps_times[[#This Row],[s.č.]]</f>
        <v>113</v>
      </c>
      <c r="D104" s="1" t="str">
        <f>laps_times[[#This Row],[jméno]]</f>
        <v>Zeman Pavel</v>
      </c>
      <c r="E104" s="2">
        <f>laps_times[[#This Row],[roč]]</f>
        <v>1954</v>
      </c>
      <c r="F104" s="2" t="str">
        <f>laps_times[[#This Row],[kat]]</f>
        <v>M60</v>
      </c>
      <c r="G104" s="2">
        <f>laps_times[[#This Row],[poř_kat]]</f>
        <v>9</v>
      </c>
      <c r="H104" s="1" t="str">
        <f>IF(ISBLANK(laps_times[[#This Row],[klub]]),"-",laps_times[[#This Row],[klub]])</f>
        <v>Tragéd team</v>
      </c>
      <c r="I104" s="166">
        <f>laps_times[[#This Row],[celk. čas]]</f>
        <v>0.205375</v>
      </c>
      <c r="J104" s="28">
        <f>SUM(laps_times[[#This Row],[1]:[6]])</f>
        <v>1.7233796296296296E-2</v>
      </c>
      <c r="K104" s="29">
        <f>SUM(laps_times[[#This Row],[7]:[12]])</f>
        <v>1.7043981481481479E-2</v>
      </c>
      <c r="L104" s="29">
        <f>SUM(laps_times[[#This Row],[13]:[18]])</f>
        <v>1.7868055555555554E-2</v>
      </c>
      <c r="M104" s="29">
        <f>SUM(laps_times[[#This Row],[19]:[24]])</f>
        <v>1.8422453703703705E-2</v>
      </c>
      <c r="N104" s="29">
        <f>SUM(laps_times[[#This Row],[25]:[30]])</f>
        <v>1.8723379629629631E-2</v>
      </c>
      <c r="O104" s="29">
        <f>SUM(laps_times[[#This Row],[31]:[36]])</f>
        <v>1.9497685185185184E-2</v>
      </c>
      <c r="P104" s="29">
        <f>SUM(laps_times[[#This Row],[37]:[42]])</f>
        <v>1.9314814814814816E-2</v>
      </c>
      <c r="Q104" s="29">
        <f>SUM(laps_times[[#This Row],[43]:[48]])</f>
        <v>1.9743055555555555E-2</v>
      </c>
      <c r="R104" s="29">
        <f>SUM(laps_times[[#This Row],[49]:[54]])</f>
        <v>1.9619212962962963E-2</v>
      </c>
      <c r="S104" s="29">
        <f>SUM(laps_times[[#This Row],[55]:[60]])</f>
        <v>2.1349537037037035E-2</v>
      </c>
      <c r="T104" s="30">
        <f>SUM(laps_times[[#This Row],[61]:[64]])</f>
        <v>1.6559027777777777E-2</v>
      </c>
      <c r="U104" s="44">
        <f>IF(km4_splits_ranks[[#This Row],[1 - 6]]="DNF","DNF",RANK(km4_splits_ranks[[#This Row],[1 - 6]],km4_splits_ranks[1 - 6],1))</f>
        <v>106</v>
      </c>
      <c r="V104" s="45">
        <f>IF(km4_splits_ranks[[#This Row],[7 - 12]]="DNF","DNF",RANK(km4_splits_ranks[[#This Row],[7 - 12]],km4_splits_ranks[7 - 12],1))</f>
        <v>107</v>
      </c>
      <c r="W104" s="45">
        <f>IF(km4_splits_ranks[[#This Row],[13 - 18]]="DNF","DNF",RANK(km4_splits_ranks[[#This Row],[13 - 18]],km4_splits_ranks[13 - 18],1))</f>
        <v>108</v>
      </c>
      <c r="X104" s="45">
        <f>IF(km4_splits_ranks[[#This Row],[19 - 24]]="DNF","DNF",RANK(km4_splits_ranks[[#This Row],[19 - 24]],km4_splits_ranks[19 - 24],1))</f>
        <v>108</v>
      </c>
      <c r="Y104" s="45">
        <f>IF(km4_splits_ranks[[#This Row],[25 - 30]]="DNF","DNF",RANK(km4_splits_ranks[[#This Row],[25 - 30]],km4_splits_ranks[25 - 30],1))</f>
        <v>107</v>
      </c>
      <c r="Z104" s="45">
        <f>IF(km4_splits_ranks[[#This Row],[31 - 36]]="DNF","DNF",RANK(km4_splits_ranks[[#This Row],[31 - 36]],km4_splits_ranks[31 - 36],1))</f>
        <v>106</v>
      </c>
      <c r="AA104" s="45">
        <f>IF(km4_splits_ranks[[#This Row],[37 - 42]]="DNF","DNF",RANK(km4_splits_ranks[[#This Row],[37 - 42]],km4_splits_ranks[37 - 42],1))</f>
        <v>99</v>
      </c>
      <c r="AB104" s="45">
        <f>IF(km4_splits_ranks[[#This Row],[43 - 48]]="DNF","DNF",RANK(km4_splits_ranks[[#This Row],[43 - 48]],km4_splits_ranks[43 - 48],1))</f>
        <v>95</v>
      </c>
      <c r="AC104" s="45">
        <f>IF(km4_splits_ranks[[#This Row],[49 - 54]]="DNF","DNF",RANK(km4_splits_ranks[[#This Row],[49 - 54]],km4_splits_ranks[49 - 54],1))</f>
        <v>89</v>
      </c>
      <c r="AD104" s="45">
        <f>IF(km4_splits_ranks[[#This Row],[55 - 60]]="DNF","DNF",RANK(km4_splits_ranks[[#This Row],[55 - 60]],km4_splits_ranks[55 - 60],1))</f>
        <v>95</v>
      </c>
      <c r="AE104" s="46">
        <f>IF(km4_splits_ranks[[#This Row],[61 - 64]]="DNF","DNF",RANK(km4_splits_ranks[[#This Row],[61 - 64]],km4_splits_ranks[61 - 64],1))</f>
        <v>106</v>
      </c>
      <c r="AF104" s="21">
        <f>km4_splits_ranks[[#This Row],[1 - 6]]</f>
        <v>1.7233796296296296E-2</v>
      </c>
      <c r="AG104" s="17">
        <f>IF(km4_splits_ranks[[#This Row],[7 - 12]]="DNF","DNF",km4_splits_ranks[[#This Row],[6 okr]]+km4_splits_ranks[[#This Row],[7 - 12]])</f>
        <v>3.4277777777777775E-2</v>
      </c>
      <c r="AH104" s="17">
        <f>IF(km4_splits_ranks[[#This Row],[13 - 18]]="DNF","DNF",km4_splits_ranks[[#This Row],[12 okr]]+km4_splits_ranks[[#This Row],[13 - 18]])</f>
        <v>5.2145833333333329E-2</v>
      </c>
      <c r="AI104" s="17">
        <f>IF(km4_splits_ranks[[#This Row],[19 - 24]]="DNF","DNF",km4_splits_ranks[[#This Row],[18 okr]]+km4_splits_ranks[[#This Row],[19 - 24]])</f>
        <v>7.0568287037037034E-2</v>
      </c>
      <c r="AJ104" s="17">
        <f>IF(km4_splits_ranks[[#This Row],[25 - 30]]="DNF","DNF",km4_splits_ranks[[#This Row],[24 okr]]+km4_splits_ranks[[#This Row],[25 - 30]])</f>
        <v>8.9291666666666658E-2</v>
      </c>
      <c r="AK104" s="17">
        <f>IF(km4_splits_ranks[[#This Row],[31 - 36]]="DNF","DNF",km4_splits_ranks[[#This Row],[30 okr]]+km4_splits_ranks[[#This Row],[31 - 36]])</f>
        <v>0.10878935185185185</v>
      </c>
      <c r="AL104" s="17">
        <f>IF(km4_splits_ranks[[#This Row],[37 - 42]]="DNF","DNF",km4_splits_ranks[[#This Row],[36 okr]]+km4_splits_ranks[[#This Row],[37 - 42]])</f>
        <v>0.12810416666666666</v>
      </c>
      <c r="AM104" s="17">
        <f>IF(km4_splits_ranks[[#This Row],[43 - 48]]="DNF","DNF",km4_splits_ranks[[#This Row],[42 okr]]+km4_splits_ranks[[#This Row],[43 - 48]])</f>
        <v>0.14784722222222221</v>
      </c>
      <c r="AN104" s="17">
        <f>IF(km4_splits_ranks[[#This Row],[49 - 54]]="DNF","DNF",km4_splits_ranks[[#This Row],[48 okr]]+km4_splits_ranks[[#This Row],[49 - 54]])</f>
        <v>0.16746643518518517</v>
      </c>
      <c r="AO104" s="17">
        <f>IF(km4_splits_ranks[[#This Row],[55 - 60]]="DNF","DNF",km4_splits_ranks[[#This Row],[54 okr]]+km4_splits_ranks[[#This Row],[55 - 60]])</f>
        <v>0.18881597222222221</v>
      </c>
      <c r="AP104" s="22">
        <f>IF(km4_splits_ranks[[#This Row],[61 - 64]]="DNF","DNF",km4_splits_ranks[[#This Row],[60 okr]]+km4_splits_ranks[[#This Row],[61 - 64]])</f>
        <v>0.20537499999999997</v>
      </c>
      <c r="AQ104" s="47">
        <f>IF(km4_splits_ranks[[#This Row],[6 okr]]="DNF","DNF",RANK(km4_splits_ranks[[#This Row],[6 okr]],km4_splits_ranks[6 okr],1))</f>
        <v>106</v>
      </c>
      <c r="AR104" s="48">
        <f>IF(km4_splits_ranks[[#This Row],[12 okr]]="DNF","DNF",RANK(km4_splits_ranks[[#This Row],[12 okr]],km4_splits_ranks[12 okr],1))</f>
        <v>106</v>
      </c>
      <c r="AS104" s="48">
        <f>IF(km4_splits_ranks[[#This Row],[18 okr]]="DNF","DNF",RANK(km4_splits_ranks[[#This Row],[18 okr]],km4_splits_ranks[18 okr],1))</f>
        <v>108</v>
      </c>
      <c r="AT104" s="48">
        <f>IF(km4_splits_ranks[[#This Row],[24 okr]]="DNF","DNF",RANK(km4_splits_ranks[[#This Row],[24 okr]],km4_splits_ranks[24 okr],1))</f>
        <v>107</v>
      </c>
      <c r="AU104" s="48">
        <f>IF(km4_splits_ranks[[#This Row],[30 okr]]="DNF","DNF",RANK(km4_splits_ranks[[#This Row],[30 okr]],km4_splits_ranks[30 okr],1))</f>
        <v>106</v>
      </c>
      <c r="AV104" s="48">
        <f>IF(km4_splits_ranks[[#This Row],[36 okr]]="DNF","DNF",RANK(km4_splits_ranks[[#This Row],[36 okr]],km4_splits_ranks[36 okr],1))</f>
        <v>107</v>
      </c>
      <c r="AW104" s="48">
        <f>IF(km4_splits_ranks[[#This Row],[42 okr]]="DNF","DNF",RANK(km4_splits_ranks[[#This Row],[42 okr]],km4_splits_ranks[42 okr],1))</f>
        <v>105</v>
      </c>
      <c r="AX104" s="48">
        <f>IF(km4_splits_ranks[[#This Row],[48 okr]]="DNF","DNF",RANK(km4_splits_ranks[[#This Row],[48 okr]],km4_splits_ranks[48 okr],1))</f>
        <v>103</v>
      </c>
      <c r="AY104" s="48">
        <f>IF(km4_splits_ranks[[#This Row],[54 okr]]="DNF","DNF",RANK(km4_splits_ranks[[#This Row],[54 okr]],km4_splits_ranks[54 okr],1))</f>
        <v>102</v>
      </c>
      <c r="AZ104" s="48">
        <f>IF(km4_splits_ranks[[#This Row],[60 okr]]="DNF","DNF",RANK(km4_splits_ranks[[#This Row],[60 okr]],km4_splits_ranks[60 okr],1))</f>
        <v>101</v>
      </c>
      <c r="BA104" s="48">
        <f>IF(km4_splits_ranks[[#This Row],[64 okr]]="DNF","DNF",RANK(km4_splits_ranks[[#This Row],[64 okr]],km4_splits_ranks[64 okr],1))</f>
        <v>101</v>
      </c>
    </row>
    <row r="105" spans="2:53" x14ac:dyDescent="0.2">
      <c r="B105" s="4">
        <f>laps_times[[#This Row],[poř]]</f>
        <v>102</v>
      </c>
      <c r="C105" s="1">
        <f>laps_times[[#This Row],[s.č.]]</f>
        <v>75</v>
      </c>
      <c r="D105" s="1" t="str">
        <f>laps_times[[#This Row],[jméno]]</f>
        <v>Muszkowski Andrzej</v>
      </c>
      <c r="E105" s="2">
        <f>laps_times[[#This Row],[roč]]</f>
        <v>1963</v>
      </c>
      <c r="F105" s="2" t="str">
        <f>laps_times[[#This Row],[kat]]</f>
        <v>M50</v>
      </c>
      <c r="G105" s="2">
        <f>laps_times[[#This Row],[poř_kat]]</f>
        <v>26</v>
      </c>
      <c r="H105" s="1" t="str">
        <f>IF(ISBLANK(laps_times[[#This Row],[klub]]),"-",laps_times[[#This Row],[klub]])</f>
        <v>-</v>
      </c>
      <c r="I105" s="166">
        <f>laps_times[[#This Row],[celk. čas]]</f>
        <v>0.20648148148148149</v>
      </c>
      <c r="J105" s="28">
        <f>SUM(laps_times[[#This Row],[1]:[6]])</f>
        <v>1.5148148148148148E-2</v>
      </c>
      <c r="K105" s="29">
        <f>SUM(laps_times[[#This Row],[7]:[12]])</f>
        <v>1.4891203703703705E-2</v>
      </c>
      <c r="L105" s="29">
        <f>SUM(laps_times[[#This Row],[13]:[18]])</f>
        <v>1.5682870370370371E-2</v>
      </c>
      <c r="M105" s="29">
        <f>SUM(laps_times[[#This Row],[19]:[24]])</f>
        <v>1.6432870370370372E-2</v>
      </c>
      <c r="N105" s="29">
        <f>SUM(laps_times[[#This Row],[25]:[30]])</f>
        <v>1.7527777777777778E-2</v>
      </c>
      <c r="O105" s="29">
        <f>SUM(laps_times[[#This Row],[31]:[36]])</f>
        <v>1.8869212962962963E-2</v>
      </c>
      <c r="P105" s="29">
        <f>SUM(laps_times[[#This Row],[37]:[42]])</f>
        <v>2.0164351851851853E-2</v>
      </c>
      <c r="Q105" s="29">
        <f>SUM(laps_times[[#This Row],[43]:[48]])</f>
        <v>2.2311342592592591E-2</v>
      </c>
      <c r="R105" s="29">
        <f>SUM(laps_times[[#This Row],[49]:[54]])</f>
        <v>2.4790509259259255E-2</v>
      </c>
      <c r="S105" s="29">
        <f>SUM(laps_times[[#This Row],[55]:[60]])</f>
        <v>2.4432870370370369E-2</v>
      </c>
      <c r="T105" s="30">
        <f>SUM(laps_times[[#This Row],[61]:[64]])</f>
        <v>1.6230324074074074E-2</v>
      </c>
      <c r="U105" s="44">
        <f>IF(km4_splits_ranks[[#This Row],[1 - 6]]="DNF","DNF",RANK(km4_splits_ranks[[#This Row],[1 - 6]],km4_splits_ranks[1 - 6],1))</f>
        <v>82</v>
      </c>
      <c r="V105" s="45">
        <f>IF(km4_splits_ranks[[#This Row],[7 - 12]]="DNF","DNF",RANK(km4_splits_ranks[[#This Row],[7 - 12]],km4_splits_ranks[7 - 12],1))</f>
        <v>86</v>
      </c>
      <c r="W105" s="45">
        <f>IF(km4_splits_ranks[[#This Row],[13 - 18]]="DNF","DNF",RANK(km4_splits_ranks[[#This Row],[13 - 18]],km4_splits_ranks[13 - 18],1))</f>
        <v>93</v>
      </c>
      <c r="X105" s="45">
        <f>IF(km4_splits_ranks[[#This Row],[19 - 24]]="DNF","DNF",RANK(km4_splits_ranks[[#This Row],[19 - 24]],km4_splits_ranks[19 - 24],1))</f>
        <v>97</v>
      </c>
      <c r="Y105" s="45">
        <f>IF(km4_splits_ranks[[#This Row],[25 - 30]]="DNF","DNF",RANK(km4_splits_ranks[[#This Row],[25 - 30]],km4_splits_ranks[25 - 30],1))</f>
        <v>102</v>
      </c>
      <c r="Z105" s="45">
        <f>IF(km4_splits_ranks[[#This Row],[31 - 36]]="DNF","DNF",RANK(km4_splits_ranks[[#This Row],[31 - 36]],km4_splits_ranks[31 - 36],1))</f>
        <v>103</v>
      </c>
      <c r="AA105" s="45">
        <f>IF(km4_splits_ranks[[#This Row],[37 - 42]]="DNF","DNF",RANK(km4_splits_ranks[[#This Row],[37 - 42]],km4_splits_ranks[37 - 42],1))</f>
        <v>101</v>
      </c>
      <c r="AB105" s="45">
        <f>IF(km4_splits_ranks[[#This Row],[43 - 48]]="DNF","DNF",RANK(km4_splits_ranks[[#This Row],[43 - 48]],km4_splits_ranks[43 - 48],1))</f>
        <v>104</v>
      </c>
      <c r="AC105" s="45">
        <f>IF(km4_splits_ranks[[#This Row],[49 - 54]]="DNF","DNF",RANK(km4_splits_ranks[[#This Row],[49 - 54]],km4_splits_ranks[49 - 54],1))</f>
        <v>106</v>
      </c>
      <c r="AD105" s="45">
        <f>IF(km4_splits_ranks[[#This Row],[55 - 60]]="DNF","DNF",RANK(km4_splits_ranks[[#This Row],[55 - 60]],km4_splits_ranks[55 - 60],1))</f>
        <v>104</v>
      </c>
      <c r="AE105" s="46">
        <f>IF(km4_splits_ranks[[#This Row],[61 - 64]]="DNF","DNF",RANK(km4_splits_ranks[[#This Row],[61 - 64]],km4_splits_ranks[61 - 64],1))</f>
        <v>105</v>
      </c>
      <c r="AF105" s="21">
        <f>km4_splits_ranks[[#This Row],[1 - 6]]</f>
        <v>1.5148148148148148E-2</v>
      </c>
      <c r="AG105" s="17">
        <f>IF(km4_splits_ranks[[#This Row],[7 - 12]]="DNF","DNF",km4_splits_ranks[[#This Row],[6 okr]]+km4_splits_ranks[[#This Row],[7 - 12]])</f>
        <v>3.0039351851851852E-2</v>
      </c>
      <c r="AH105" s="17">
        <f>IF(km4_splits_ranks[[#This Row],[13 - 18]]="DNF","DNF",km4_splits_ranks[[#This Row],[12 okr]]+km4_splits_ranks[[#This Row],[13 - 18]])</f>
        <v>4.572222222222222E-2</v>
      </c>
      <c r="AI105" s="17">
        <f>IF(km4_splits_ranks[[#This Row],[19 - 24]]="DNF","DNF",km4_splits_ranks[[#This Row],[18 okr]]+km4_splits_ranks[[#This Row],[19 - 24]])</f>
        <v>6.2155092592592595E-2</v>
      </c>
      <c r="AJ105" s="17">
        <f>IF(km4_splits_ranks[[#This Row],[25 - 30]]="DNF","DNF",km4_splits_ranks[[#This Row],[24 okr]]+km4_splits_ranks[[#This Row],[25 - 30]])</f>
        <v>7.9682870370370376E-2</v>
      </c>
      <c r="AK105" s="17">
        <f>IF(km4_splits_ranks[[#This Row],[31 - 36]]="DNF","DNF",km4_splits_ranks[[#This Row],[30 okr]]+km4_splits_ranks[[#This Row],[31 - 36]])</f>
        <v>9.8552083333333346E-2</v>
      </c>
      <c r="AL105" s="17">
        <f>IF(km4_splits_ranks[[#This Row],[37 - 42]]="DNF","DNF",km4_splits_ranks[[#This Row],[36 okr]]+km4_splits_ranks[[#This Row],[37 - 42]])</f>
        <v>0.1187164351851852</v>
      </c>
      <c r="AM105" s="17">
        <f>IF(km4_splits_ranks[[#This Row],[43 - 48]]="DNF","DNF",km4_splits_ranks[[#This Row],[42 okr]]+km4_splits_ranks[[#This Row],[43 - 48]])</f>
        <v>0.14102777777777778</v>
      </c>
      <c r="AN105" s="17">
        <f>IF(km4_splits_ranks[[#This Row],[49 - 54]]="DNF","DNF",km4_splits_ranks[[#This Row],[48 okr]]+km4_splits_ranks[[#This Row],[49 - 54]])</f>
        <v>0.16581828703703705</v>
      </c>
      <c r="AO105" s="17">
        <f>IF(km4_splits_ranks[[#This Row],[55 - 60]]="DNF","DNF",km4_splits_ranks[[#This Row],[54 okr]]+km4_splits_ranks[[#This Row],[55 - 60]])</f>
        <v>0.19025115740740742</v>
      </c>
      <c r="AP105" s="22">
        <f>IF(km4_splits_ranks[[#This Row],[61 - 64]]="DNF","DNF",km4_splits_ranks[[#This Row],[60 okr]]+km4_splits_ranks[[#This Row],[61 - 64]])</f>
        <v>0.20648148148148149</v>
      </c>
      <c r="AQ105" s="47">
        <f>IF(km4_splits_ranks[[#This Row],[6 okr]]="DNF","DNF",RANK(km4_splits_ranks[[#This Row],[6 okr]],km4_splits_ranks[6 okr],1))</f>
        <v>82</v>
      </c>
      <c r="AR105" s="48">
        <f>IF(km4_splits_ranks[[#This Row],[12 okr]]="DNF","DNF",RANK(km4_splits_ranks[[#This Row],[12 okr]],km4_splits_ranks[12 okr],1))</f>
        <v>84</v>
      </c>
      <c r="AS105" s="48">
        <f>IF(km4_splits_ranks[[#This Row],[18 okr]]="DNF","DNF",RANK(km4_splits_ranks[[#This Row],[18 okr]],km4_splits_ranks[18 okr],1))</f>
        <v>86</v>
      </c>
      <c r="AT105" s="48">
        <f>IF(km4_splits_ranks[[#This Row],[24 okr]]="DNF","DNF",RANK(km4_splits_ranks[[#This Row],[24 okr]],km4_splits_ranks[24 okr],1))</f>
        <v>94</v>
      </c>
      <c r="AU105" s="48">
        <f>IF(km4_splits_ranks[[#This Row],[30 okr]]="DNF","DNF",RANK(km4_splits_ranks[[#This Row],[30 okr]],km4_splits_ranks[30 okr],1))</f>
        <v>94</v>
      </c>
      <c r="AV105" s="48">
        <f>IF(km4_splits_ranks[[#This Row],[36 okr]]="DNF","DNF",RANK(km4_splits_ranks[[#This Row],[36 okr]],km4_splits_ranks[36 okr],1))</f>
        <v>95</v>
      </c>
      <c r="AW105" s="48">
        <f>IF(km4_splits_ranks[[#This Row],[42 okr]]="DNF","DNF",RANK(km4_splits_ranks[[#This Row],[42 okr]],km4_splits_ranks[42 okr],1))</f>
        <v>100</v>
      </c>
      <c r="AX105" s="48">
        <f>IF(km4_splits_ranks[[#This Row],[48 okr]]="DNF","DNF",RANK(km4_splits_ranks[[#This Row],[48 okr]],km4_splits_ranks[48 okr],1))</f>
        <v>100</v>
      </c>
      <c r="AY105" s="48">
        <f>IF(km4_splits_ranks[[#This Row],[54 okr]]="DNF","DNF",RANK(km4_splits_ranks[[#This Row],[54 okr]],km4_splits_ranks[54 okr],1))</f>
        <v>100</v>
      </c>
      <c r="AZ105" s="48">
        <f>IF(km4_splits_ranks[[#This Row],[60 okr]]="DNF","DNF",RANK(km4_splits_ranks[[#This Row],[60 okr]],km4_splits_ranks[60 okr],1))</f>
        <v>102</v>
      </c>
      <c r="BA105" s="48">
        <f>IF(km4_splits_ranks[[#This Row],[64 okr]]="DNF","DNF",RANK(km4_splits_ranks[[#This Row],[64 okr]],km4_splits_ranks[64 okr],1))</f>
        <v>102</v>
      </c>
    </row>
    <row r="106" spans="2:53" x14ac:dyDescent="0.2">
      <c r="B106" s="4">
        <f>laps_times[[#This Row],[poř]]</f>
        <v>103</v>
      </c>
      <c r="C106" s="1">
        <f>laps_times[[#This Row],[s.č.]]</f>
        <v>31</v>
      </c>
      <c r="D106" s="1" t="str">
        <f>laps_times[[#This Row],[jméno]]</f>
        <v>Günther Aigner</v>
      </c>
      <c r="E106" s="2">
        <f>laps_times[[#This Row],[roč]]</f>
        <v>1960</v>
      </c>
      <c r="F106" s="2" t="str">
        <f>laps_times[[#This Row],[kat]]</f>
        <v>M50</v>
      </c>
      <c r="G106" s="2">
        <f>laps_times[[#This Row],[poř_kat]]</f>
        <v>27</v>
      </c>
      <c r="H106" s="1" t="str">
        <f>IF(ISBLANK(laps_times[[#This Row],[klub]]),"-",laps_times[[#This Row],[klub]])</f>
        <v>Laufstammtisch Flotte Sohle</v>
      </c>
      <c r="I106" s="166">
        <f>laps_times[[#This Row],[celk. čas]]</f>
        <v>0.2065289351851852</v>
      </c>
      <c r="J106" s="28">
        <f>SUM(laps_times[[#This Row],[1]:[6]])</f>
        <v>1.6936342592592593E-2</v>
      </c>
      <c r="K106" s="29">
        <f>SUM(laps_times[[#This Row],[7]:[12]])</f>
        <v>1.6356481481481482E-2</v>
      </c>
      <c r="L106" s="29">
        <f>SUM(laps_times[[#This Row],[13]:[18]])</f>
        <v>1.6408564814814817E-2</v>
      </c>
      <c r="M106" s="29">
        <f>SUM(laps_times[[#This Row],[19]:[24]])</f>
        <v>1.6562500000000001E-2</v>
      </c>
      <c r="N106" s="29">
        <f>SUM(laps_times[[#This Row],[25]:[30]])</f>
        <v>1.678587962962963E-2</v>
      </c>
      <c r="O106" s="29">
        <f>SUM(laps_times[[#This Row],[31]:[36]])</f>
        <v>1.8629629629629628E-2</v>
      </c>
      <c r="P106" s="29">
        <f>SUM(laps_times[[#This Row],[37]:[42]])</f>
        <v>2.1760416666666664E-2</v>
      </c>
      <c r="Q106" s="29">
        <f>SUM(laps_times[[#This Row],[43]:[48]])</f>
        <v>2.4032407407407405E-2</v>
      </c>
      <c r="R106" s="29">
        <f>SUM(laps_times[[#This Row],[49]:[54]])</f>
        <v>2.2769675925925926E-2</v>
      </c>
      <c r="S106" s="29">
        <f>SUM(laps_times[[#This Row],[55]:[60]])</f>
        <v>2.2405092592592591E-2</v>
      </c>
      <c r="T106" s="30">
        <f>SUM(laps_times[[#This Row],[61]:[64]])</f>
        <v>1.3881944444444443E-2</v>
      </c>
      <c r="U106" s="44">
        <f>IF(km4_splits_ranks[[#This Row],[1 - 6]]="DNF","DNF",RANK(km4_splits_ranks[[#This Row],[1 - 6]],km4_splits_ranks[1 - 6],1))</f>
        <v>103</v>
      </c>
      <c r="V106" s="45">
        <f>IF(km4_splits_ranks[[#This Row],[7 - 12]]="DNF","DNF",RANK(km4_splits_ranks[[#This Row],[7 - 12]],km4_splits_ranks[7 - 12],1))</f>
        <v>102</v>
      </c>
      <c r="W106" s="45">
        <f>IF(km4_splits_ranks[[#This Row],[13 - 18]]="DNF","DNF",RANK(km4_splits_ranks[[#This Row],[13 - 18]],km4_splits_ranks[13 - 18],1))</f>
        <v>102</v>
      </c>
      <c r="X106" s="45">
        <f>IF(km4_splits_ranks[[#This Row],[19 - 24]]="DNF","DNF",RANK(km4_splits_ranks[[#This Row],[19 - 24]],km4_splits_ranks[19 - 24],1))</f>
        <v>100</v>
      </c>
      <c r="Y106" s="45">
        <f>IF(km4_splits_ranks[[#This Row],[25 - 30]]="DNF","DNF",RANK(km4_splits_ranks[[#This Row],[25 - 30]],km4_splits_ranks[25 - 30],1))</f>
        <v>96</v>
      </c>
      <c r="Z106" s="45">
        <f>IF(km4_splits_ranks[[#This Row],[31 - 36]]="DNF","DNF",RANK(km4_splits_ranks[[#This Row],[31 - 36]],km4_splits_ranks[31 - 36],1))</f>
        <v>101</v>
      </c>
      <c r="AA106" s="45">
        <f>IF(km4_splits_ranks[[#This Row],[37 - 42]]="DNF","DNF",RANK(km4_splits_ranks[[#This Row],[37 - 42]],km4_splits_ranks[37 - 42],1))</f>
        <v>108</v>
      </c>
      <c r="AB106" s="45">
        <f>IF(km4_splits_ranks[[#This Row],[43 - 48]]="DNF","DNF",RANK(km4_splits_ranks[[#This Row],[43 - 48]],km4_splits_ranks[43 - 48],1))</f>
        <v>107</v>
      </c>
      <c r="AC106" s="45">
        <f>IF(km4_splits_ranks[[#This Row],[49 - 54]]="DNF","DNF",RANK(km4_splits_ranks[[#This Row],[49 - 54]],km4_splits_ranks[49 - 54],1))</f>
        <v>99</v>
      </c>
      <c r="AD106" s="45">
        <f>IF(km4_splits_ranks[[#This Row],[55 - 60]]="DNF","DNF",RANK(km4_splits_ranks[[#This Row],[55 - 60]],km4_splits_ranks[55 - 60],1))</f>
        <v>98</v>
      </c>
      <c r="AE106" s="46">
        <f>IF(km4_splits_ranks[[#This Row],[61 - 64]]="DNF","DNF",RANK(km4_splits_ranks[[#This Row],[61 - 64]],km4_splits_ranks[61 - 64],1))</f>
        <v>98</v>
      </c>
      <c r="AF106" s="21">
        <f>km4_splits_ranks[[#This Row],[1 - 6]]</f>
        <v>1.6936342592592593E-2</v>
      </c>
      <c r="AG106" s="17">
        <f>IF(km4_splits_ranks[[#This Row],[7 - 12]]="DNF","DNF",km4_splits_ranks[[#This Row],[6 okr]]+km4_splits_ranks[[#This Row],[7 - 12]])</f>
        <v>3.3292824074074079E-2</v>
      </c>
      <c r="AH106" s="17">
        <f>IF(km4_splits_ranks[[#This Row],[13 - 18]]="DNF","DNF",km4_splits_ranks[[#This Row],[12 okr]]+km4_splits_ranks[[#This Row],[13 - 18]])</f>
        <v>4.9701388888888892E-2</v>
      </c>
      <c r="AI106" s="17">
        <f>IF(km4_splits_ranks[[#This Row],[19 - 24]]="DNF","DNF",km4_splits_ranks[[#This Row],[18 okr]]+km4_splits_ranks[[#This Row],[19 - 24]])</f>
        <v>6.62638888888889E-2</v>
      </c>
      <c r="AJ106" s="17">
        <f>IF(km4_splits_ranks[[#This Row],[25 - 30]]="DNF","DNF",km4_splits_ranks[[#This Row],[24 okr]]+km4_splits_ranks[[#This Row],[25 - 30]])</f>
        <v>8.304976851851853E-2</v>
      </c>
      <c r="AK106" s="17">
        <f>IF(km4_splits_ranks[[#This Row],[31 - 36]]="DNF","DNF",km4_splits_ranks[[#This Row],[30 okr]]+km4_splits_ranks[[#This Row],[31 - 36]])</f>
        <v>0.10167939814814816</v>
      </c>
      <c r="AL106" s="17">
        <f>IF(km4_splits_ranks[[#This Row],[37 - 42]]="DNF","DNF",km4_splits_ranks[[#This Row],[36 okr]]+km4_splits_ranks[[#This Row],[37 - 42]])</f>
        <v>0.12343981481481484</v>
      </c>
      <c r="AM106" s="17">
        <f>IF(km4_splits_ranks[[#This Row],[43 - 48]]="DNF","DNF",km4_splits_ranks[[#This Row],[42 okr]]+km4_splits_ranks[[#This Row],[43 - 48]])</f>
        <v>0.14747222222222223</v>
      </c>
      <c r="AN106" s="17">
        <f>IF(km4_splits_ranks[[#This Row],[49 - 54]]="DNF","DNF",km4_splits_ranks[[#This Row],[48 okr]]+km4_splits_ranks[[#This Row],[49 - 54]])</f>
        <v>0.17024189814814816</v>
      </c>
      <c r="AO106" s="17">
        <f>IF(km4_splits_ranks[[#This Row],[55 - 60]]="DNF","DNF",km4_splits_ranks[[#This Row],[54 okr]]+km4_splits_ranks[[#This Row],[55 - 60]])</f>
        <v>0.19264699074074076</v>
      </c>
      <c r="AP106" s="22">
        <f>IF(km4_splits_ranks[[#This Row],[61 - 64]]="DNF","DNF",km4_splits_ranks[[#This Row],[60 okr]]+km4_splits_ranks[[#This Row],[61 - 64]])</f>
        <v>0.2065289351851852</v>
      </c>
      <c r="AQ106" s="47">
        <f>IF(km4_splits_ranks[[#This Row],[6 okr]]="DNF","DNF",RANK(km4_splits_ranks[[#This Row],[6 okr]],km4_splits_ranks[6 okr],1))</f>
        <v>103</v>
      </c>
      <c r="AR106" s="48">
        <f>IF(km4_splits_ranks[[#This Row],[12 okr]]="DNF","DNF",RANK(km4_splits_ranks[[#This Row],[12 okr]],km4_splits_ranks[12 okr],1))</f>
        <v>102</v>
      </c>
      <c r="AS106" s="48">
        <f>IF(km4_splits_ranks[[#This Row],[18 okr]]="DNF","DNF",RANK(km4_splits_ranks[[#This Row],[18 okr]],km4_splits_ranks[18 okr],1))</f>
        <v>102</v>
      </c>
      <c r="AT106" s="48">
        <f>IF(km4_splits_ranks[[#This Row],[24 okr]]="DNF","DNF",RANK(km4_splits_ranks[[#This Row],[24 okr]],km4_splits_ranks[24 okr],1))</f>
        <v>101</v>
      </c>
      <c r="AU106" s="48">
        <f>IF(km4_splits_ranks[[#This Row],[30 okr]]="DNF","DNF",RANK(km4_splits_ranks[[#This Row],[30 okr]],km4_splits_ranks[30 okr],1))</f>
        <v>102</v>
      </c>
      <c r="AV106" s="48">
        <f>IF(km4_splits_ranks[[#This Row],[36 okr]]="DNF","DNF",RANK(km4_splits_ranks[[#This Row],[36 okr]],km4_splits_ranks[36 okr],1))</f>
        <v>103</v>
      </c>
      <c r="AW106" s="48">
        <f>IF(km4_splits_ranks[[#This Row],[42 okr]]="DNF","DNF",RANK(km4_splits_ranks[[#This Row],[42 okr]],km4_splits_ranks[42 okr],1))</f>
        <v>103</v>
      </c>
      <c r="AX106" s="48">
        <f>IF(km4_splits_ranks[[#This Row],[48 okr]]="DNF","DNF",RANK(km4_splits_ranks[[#This Row],[48 okr]],km4_splits_ranks[48 okr],1))</f>
        <v>102</v>
      </c>
      <c r="AY106" s="48">
        <f>IF(km4_splits_ranks[[#This Row],[54 okr]]="DNF","DNF",RANK(km4_splits_ranks[[#This Row],[54 okr]],km4_splits_ranks[54 okr],1))</f>
        <v>103</v>
      </c>
      <c r="AZ106" s="48">
        <f>IF(km4_splits_ranks[[#This Row],[60 okr]]="DNF","DNF",RANK(km4_splits_ranks[[#This Row],[60 okr]],km4_splits_ranks[60 okr],1))</f>
        <v>103</v>
      </c>
      <c r="BA106" s="48">
        <f>IF(km4_splits_ranks[[#This Row],[64 okr]]="DNF","DNF",RANK(km4_splits_ranks[[#This Row],[64 okr]],km4_splits_ranks[64 okr],1))</f>
        <v>103</v>
      </c>
    </row>
    <row r="107" spans="2:53" x14ac:dyDescent="0.2">
      <c r="B107" s="4">
        <f>laps_times[[#This Row],[poř]]</f>
        <v>104</v>
      </c>
      <c r="C107" s="1">
        <f>laps_times[[#This Row],[s.č.]]</f>
        <v>2</v>
      </c>
      <c r="D107" s="1" t="str">
        <f>laps_times[[#This Row],[jméno]]</f>
        <v>Bauer Herbert</v>
      </c>
      <c r="E107" s="2">
        <f>laps_times[[#This Row],[roč]]</f>
        <v>1963</v>
      </c>
      <c r="F107" s="2" t="str">
        <f>laps_times[[#This Row],[kat]]</f>
        <v>M50</v>
      </c>
      <c r="G107" s="2">
        <f>laps_times[[#This Row],[poř_kat]]</f>
        <v>28</v>
      </c>
      <c r="H107" s="1" t="str">
        <f>IF(ISBLANK(laps_times[[#This Row],[klub]]),"-",laps_times[[#This Row],[klub]])</f>
        <v>100 Marathonclub Austria</v>
      </c>
      <c r="I107" s="166">
        <f>laps_times[[#This Row],[celk. čas]]</f>
        <v>0.21385646990740739</v>
      </c>
      <c r="J107" s="28">
        <f>SUM(laps_times[[#This Row],[1]:[6]])</f>
        <v>1.7828703703703704E-2</v>
      </c>
      <c r="K107" s="29">
        <f>SUM(laps_times[[#This Row],[7]:[12]])</f>
        <v>1.737615740740741E-2</v>
      </c>
      <c r="L107" s="29">
        <f>SUM(laps_times[[#This Row],[13]:[18]])</f>
        <v>1.8018518518518517E-2</v>
      </c>
      <c r="M107" s="29">
        <f>SUM(laps_times[[#This Row],[19]:[24]])</f>
        <v>1.8971064814814812E-2</v>
      </c>
      <c r="N107" s="29">
        <f>SUM(laps_times[[#This Row],[25]:[30]])</f>
        <v>1.9686342592592589E-2</v>
      </c>
      <c r="O107" s="29">
        <f>SUM(laps_times[[#This Row],[31]:[36]])</f>
        <v>2.0689814814814814E-2</v>
      </c>
      <c r="P107" s="29">
        <f>SUM(laps_times[[#This Row],[37]:[42]])</f>
        <v>2.154976851851852E-2</v>
      </c>
      <c r="Q107" s="29">
        <f>SUM(laps_times[[#This Row],[43]:[48]])</f>
        <v>2.1771990740740741E-2</v>
      </c>
      <c r="R107" s="29">
        <f>SUM(laps_times[[#This Row],[49]:[54]])</f>
        <v>2.2266203703703705E-2</v>
      </c>
      <c r="S107" s="29">
        <f>SUM(laps_times[[#This Row],[55]:[60]])</f>
        <v>2.2001157407407407E-2</v>
      </c>
      <c r="T107" s="30">
        <f>SUM(laps_times[[#This Row],[61]:[64]])</f>
        <v>1.3696759259259259E-2</v>
      </c>
      <c r="U107" s="44">
        <f>IF(km4_splits_ranks[[#This Row],[1 - 6]]="DNF","DNF",RANK(km4_splits_ranks[[#This Row],[1 - 6]],km4_splits_ranks[1 - 6],1))</f>
        <v>110</v>
      </c>
      <c r="V107" s="45">
        <f>IF(km4_splits_ranks[[#This Row],[7 - 12]]="DNF","DNF",RANK(km4_splits_ranks[[#This Row],[7 - 12]],km4_splits_ranks[7 - 12],1))</f>
        <v>109</v>
      </c>
      <c r="W107" s="45">
        <f>IF(km4_splits_ranks[[#This Row],[13 - 18]]="DNF","DNF",RANK(km4_splits_ranks[[#This Row],[13 - 18]],km4_splits_ranks[13 - 18],1))</f>
        <v>109</v>
      </c>
      <c r="X107" s="45">
        <f>IF(km4_splits_ranks[[#This Row],[19 - 24]]="DNF","DNF",RANK(km4_splits_ranks[[#This Row],[19 - 24]],km4_splits_ranks[19 - 24],1))</f>
        <v>109</v>
      </c>
      <c r="Y107" s="45">
        <f>IF(km4_splits_ranks[[#This Row],[25 - 30]]="DNF","DNF",RANK(km4_splits_ranks[[#This Row],[25 - 30]],km4_splits_ranks[25 - 30],1))</f>
        <v>108</v>
      </c>
      <c r="Z107" s="45">
        <f>IF(km4_splits_ranks[[#This Row],[31 - 36]]="DNF","DNF",RANK(km4_splits_ranks[[#This Row],[31 - 36]],km4_splits_ranks[31 - 36],1))</f>
        <v>108</v>
      </c>
      <c r="AA107" s="45">
        <f>IF(km4_splits_ranks[[#This Row],[37 - 42]]="DNF","DNF",RANK(km4_splits_ranks[[#This Row],[37 - 42]],km4_splits_ranks[37 - 42],1))</f>
        <v>106</v>
      </c>
      <c r="AB107" s="45">
        <f>IF(km4_splits_ranks[[#This Row],[43 - 48]]="DNF","DNF",RANK(km4_splits_ranks[[#This Row],[43 - 48]],km4_splits_ranks[43 - 48],1))</f>
        <v>101</v>
      </c>
      <c r="AC107" s="45">
        <f>IF(km4_splits_ranks[[#This Row],[49 - 54]]="DNF","DNF",RANK(km4_splits_ranks[[#This Row],[49 - 54]],km4_splits_ranks[49 - 54],1))</f>
        <v>98</v>
      </c>
      <c r="AD107" s="45">
        <f>IF(km4_splits_ranks[[#This Row],[55 - 60]]="DNF","DNF",RANK(km4_splits_ranks[[#This Row],[55 - 60]],km4_splits_ranks[55 - 60],1))</f>
        <v>97</v>
      </c>
      <c r="AE107" s="46">
        <f>IF(km4_splits_ranks[[#This Row],[61 - 64]]="DNF","DNF",RANK(km4_splits_ranks[[#This Row],[61 - 64]],km4_splits_ranks[61 - 64],1))</f>
        <v>95</v>
      </c>
      <c r="AF107" s="21">
        <f>km4_splits_ranks[[#This Row],[1 - 6]]</f>
        <v>1.7828703703703704E-2</v>
      </c>
      <c r="AG107" s="17">
        <f>IF(km4_splits_ranks[[#This Row],[7 - 12]]="DNF","DNF",km4_splits_ranks[[#This Row],[6 okr]]+km4_splits_ranks[[#This Row],[7 - 12]])</f>
        <v>3.520486111111111E-2</v>
      </c>
      <c r="AH107" s="17">
        <f>IF(km4_splits_ranks[[#This Row],[13 - 18]]="DNF","DNF",km4_splits_ranks[[#This Row],[12 okr]]+km4_splits_ranks[[#This Row],[13 - 18]])</f>
        <v>5.3223379629629627E-2</v>
      </c>
      <c r="AI107" s="17">
        <f>IF(km4_splits_ranks[[#This Row],[19 - 24]]="DNF","DNF",km4_splits_ranks[[#This Row],[18 okr]]+km4_splits_ranks[[#This Row],[19 - 24]])</f>
        <v>7.2194444444444436E-2</v>
      </c>
      <c r="AJ107" s="17">
        <f>IF(km4_splits_ranks[[#This Row],[25 - 30]]="DNF","DNF",km4_splits_ranks[[#This Row],[24 okr]]+km4_splits_ranks[[#This Row],[25 - 30]])</f>
        <v>9.1880787037037032E-2</v>
      </c>
      <c r="AK107" s="17">
        <f>IF(km4_splits_ranks[[#This Row],[31 - 36]]="DNF","DNF",km4_splits_ranks[[#This Row],[30 okr]]+km4_splits_ranks[[#This Row],[31 - 36]])</f>
        <v>0.11257060185185185</v>
      </c>
      <c r="AL107" s="17">
        <f>IF(km4_splits_ranks[[#This Row],[37 - 42]]="DNF","DNF",km4_splits_ranks[[#This Row],[36 okr]]+km4_splits_ranks[[#This Row],[37 - 42]])</f>
        <v>0.13412037037037036</v>
      </c>
      <c r="AM107" s="17">
        <f>IF(km4_splits_ranks[[#This Row],[43 - 48]]="DNF","DNF",km4_splits_ranks[[#This Row],[42 okr]]+km4_splits_ranks[[#This Row],[43 - 48]])</f>
        <v>0.1558923611111111</v>
      </c>
      <c r="AN107" s="17">
        <f>IF(km4_splits_ranks[[#This Row],[49 - 54]]="DNF","DNF",km4_splits_ranks[[#This Row],[48 okr]]+km4_splits_ranks[[#This Row],[49 - 54]])</f>
        <v>0.17815856481481479</v>
      </c>
      <c r="AO107" s="17">
        <f>IF(km4_splits_ranks[[#This Row],[55 - 60]]="DNF","DNF",km4_splits_ranks[[#This Row],[54 okr]]+km4_splits_ranks[[#This Row],[55 - 60]])</f>
        <v>0.2001597222222222</v>
      </c>
      <c r="AP107" s="22">
        <f>IF(km4_splits_ranks[[#This Row],[61 - 64]]="DNF","DNF",km4_splits_ranks[[#This Row],[60 okr]]+km4_splits_ranks[[#This Row],[61 - 64]])</f>
        <v>0.21385648148148145</v>
      </c>
      <c r="AQ107" s="47">
        <f>IF(km4_splits_ranks[[#This Row],[6 okr]]="DNF","DNF",RANK(km4_splits_ranks[[#This Row],[6 okr]],km4_splits_ranks[6 okr],1))</f>
        <v>110</v>
      </c>
      <c r="AR107" s="48">
        <f>IF(km4_splits_ranks[[#This Row],[12 okr]]="DNF","DNF",RANK(km4_splits_ranks[[#This Row],[12 okr]],km4_splits_ranks[12 okr],1))</f>
        <v>110</v>
      </c>
      <c r="AS107" s="48">
        <f>IF(km4_splits_ranks[[#This Row],[18 okr]]="DNF","DNF",RANK(km4_splits_ranks[[#This Row],[18 okr]],km4_splits_ranks[18 okr],1))</f>
        <v>110</v>
      </c>
      <c r="AT107" s="48">
        <f>IF(km4_splits_ranks[[#This Row],[24 okr]]="DNF","DNF",RANK(km4_splits_ranks[[#This Row],[24 okr]],km4_splits_ranks[24 okr],1))</f>
        <v>110</v>
      </c>
      <c r="AU107" s="48">
        <f>IF(km4_splits_ranks[[#This Row],[30 okr]]="DNF","DNF",RANK(km4_splits_ranks[[#This Row],[30 okr]],km4_splits_ranks[30 okr],1))</f>
        <v>110</v>
      </c>
      <c r="AV107" s="48">
        <f>IF(km4_splits_ranks[[#This Row],[36 okr]]="DNF","DNF",RANK(km4_splits_ranks[[#This Row],[36 okr]],km4_splits_ranks[36 okr],1))</f>
        <v>110</v>
      </c>
      <c r="AW107" s="48">
        <f>IF(km4_splits_ranks[[#This Row],[42 okr]]="DNF","DNF",RANK(km4_splits_ranks[[#This Row],[42 okr]],km4_splits_ranks[42 okr],1))</f>
        <v>108</v>
      </c>
      <c r="AX107" s="48">
        <f>IF(km4_splits_ranks[[#This Row],[48 okr]]="DNF","DNF",RANK(km4_splits_ranks[[#This Row],[48 okr]],km4_splits_ranks[48 okr],1))</f>
        <v>107</v>
      </c>
      <c r="AY107" s="48">
        <f>IF(km4_splits_ranks[[#This Row],[54 okr]]="DNF","DNF",RANK(km4_splits_ranks[[#This Row],[54 okr]],km4_splits_ranks[54 okr],1))</f>
        <v>106</v>
      </c>
      <c r="AZ107" s="48">
        <f>IF(km4_splits_ranks[[#This Row],[60 okr]]="DNF","DNF",RANK(km4_splits_ranks[[#This Row],[60 okr]],km4_splits_ranks[60 okr],1))</f>
        <v>104</v>
      </c>
      <c r="BA107" s="48">
        <f>IF(km4_splits_ranks[[#This Row],[64 okr]]="DNF","DNF",RANK(km4_splits_ranks[[#This Row],[64 okr]],km4_splits_ranks[64 okr],1))</f>
        <v>104</v>
      </c>
    </row>
    <row r="108" spans="2:53" x14ac:dyDescent="0.2">
      <c r="B108" s="4">
        <v>105</v>
      </c>
      <c r="C108" s="1">
        <f>laps_times[[#This Row],[s.č.]]</f>
        <v>74</v>
      </c>
      <c r="D108" s="1" t="str">
        <f>laps_times[[#This Row],[jméno]]</f>
        <v>Moučka Jaroslav</v>
      </c>
      <c r="E108" s="2">
        <f>laps_times[[#This Row],[roč]]</f>
        <v>1973</v>
      </c>
      <c r="F108" s="2" t="str">
        <f>laps_times[[#This Row],[kat]]</f>
        <v>M40</v>
      </c>
      <c r="G108" s="2">
        <f>laps_times[[#This Row],[poř_kat]]</f>
        <v>30</v>
      </c>
      <c r="H108" s="136" t="str">
        <f>IF(ISBLANK(laps_times[[#This Row],[klub]]),"-",laps_times[[#This Row],[klub]])</f>
        <v>MK Kladno</v>
      </c>
      <c r="I108" s="166">
        <f>laps_times[[#This Row],[celk. čas]]</f>
        <v>0.21762731481481482</v>
      </c>
      <c r="J108" s="28">
        <f>SUM(laps_times[[#This Row],[1]:[6]])</f>
        <v>1.6730324074074075E-2</v>
      </c>
      <c r="K108" s="29">
        <f>SUM(laps_times[[#This Row],[7]:[12]])</f>
        <v>1.6870370370370369E-2</v>
      </c>
      <c r="L108" s="29">
        <f>SUM(laps_times[[#This Row],[13]:[18]])</f>
        <v>1.7127314814814814E-2</v>
      </c>
      <c r="M108" s="29">
        <f>SUM(laps_times[[#This Row],[19]:[24]])</f>
        <v>1.7394675925925925E-2</v>
      </c>
      <c r="N108" s="29">
        <f>SUM(laps_times[[#This Row],[25]:[30]])</f>
        <v>1.9752314814814813E-2</v>
      </c>
      <c r="O108" s="29">
        <f>SUM(laps_times[[#This Row],[31]:[36]])</f>
        <v>1.8811342592592591E-2</v>
      </c>
      <c r="P108" s="29">
        <f>SUM(laps_times[[#This Row],[37]:[42]])</f>
        <v>2.1159722222222219E-2</v>
      </c>
      <c r="Q108" s="29">
        <f>SUM(laps_times[[#This Row],[43]:[48]])</f>
        <v>2.3752314814814816E-2</v>
      </c>
      <c r="R108" s="29">
        <f>SUM(laps_times[[#This Row],[49]:[54]])</f>
        <v>2.4396990740740743E-2</v>
      </c>
      <c r="S108" s="29">
        <f>SUM(laps_times[[#This Row],[55]:[60]])</f>
        <v>2.5407407407407406E-2</v>
      </c>
      <c r="T108" s="30">
        <f>SUM(laps_times[[#This Row],[61]:[64]])</f>
        <v>1.6224537037037037E-2</v>
      </c>
      <c r="U108" s="44">
        <f>IF(km4_splits_ranks[[#This Row],[1 - 6]]="DNF","DNF",RANK(km4_splits_ranks[[#This Row],[1 - 6]],km4_splits_ranks[1 - 6],1))</f>
        <v>100</v>
      </c>
      <c r="V108" s="45">
        <f>IF(km4_splits_ranks[[#This Row],[7 - 12]]="DNF","DNF",RANK(km4_splits_ranks[[#This Row],[7 - 12]],km4_splits_ranks[7 - 12],1))</f>
        <v>106</v>
      </c>
      <c r="W108" s="45">
        <f>IF(km4_splits_ranks[[#This Row],[13 - 18]]="DNF","DNF",RANK(km4_splits_ranks[[#This Row],[13 - 18]],km4_splits_ranks[13 - 18],1))</f>
        <v>106</v>
      </c>
      <c r="X108" s="45">
        <f>IF(km4_splits_ranks[[#This Row],[19 - 24]]="DNF","DNF",RANK(km4_splits_ranks[[#This Row],[19 - 24]],km4_splits_ranks[19 - 24],1))</f>
        <v>105</v>
      </c>
      <c r="Y108" s="45">
        <f>IF(km4_splits_ranks[[#This Row],[25 - 30]]="DNF","DNF",RANK(km4_splits_ranks[[#This Row],[25 - 30]],km4_splits_ranks[25 - 30],1))</f>
        <v>109</v>
      </c>
      <c r="Z108" s="45">
        <f>IF(km4_splits_ranks[[#This Row],[31 - 36]]="DNF","DNF",RANK(km4_splits_ranks[[#This Row],[31 - 36]],km4_splits_ranks[31 - 36],1))</f>
        <v>102</v>
      </c>
      <c r="AA108" s="45">
        <f>IF(km4_splits_ranks[[#This Row],[37 - 42]]="DNF","DNF",RANK(km4_splits_ranks[[#This Row],[37 - 42]],km4_splits_ranks[37 - 42],1))</f>
        <v>104</v>
      </c>
      <c r="AB108" s="45">
        <f>IF(km4_splits_ranks[[#This Row],[43 - 48]]="DNF","DNF",RANK(km4_splits_ranks[[#This Row],[43 - 48]],km4_splits_ranks[43 - 48],1))</f>
        <v>105</v>
      </c>
      <c r="AC108" s="45">
        <f>IF(km4_splits_ranks[[#This Row],[49 - 54]]="DNF","DNF",RANK(km4_splits_ranks[[#This Row],[49 - 54]],km4_splits_ranks[49 - 54],1))</f>
        <v>104</v>
      </c>
      <c r="AD108" s="45">
        <f>IF(km4_splits_ranks[[#This Row],[55 - 60]]="DNF","DNF",RANK(km4_splits_ranks[[#This Row],[55 - 60]],km4_splits_ranks[55 - 60],1))</f>
        <v>105</v>
      </c>
      <c r="AE108" s="46">
        <f>IF(km4_splits_ranks[[#This Row],[61 - 64]]="DNF","DNF",RANK(km4_splits_ranks[[#This Row],[61 - 64]],km4_splits_ranks[61 - 64],1))</f>
        <v>104</v>
      </c>
      <c r="AF108" s="21">
        <f>km4_splits_ranks[[#This Row],[1 - 6]]</f>
        <v>1.6730324074074075E-2</v>
      </c>
      <c r="AG108" s="17">
        <f>IF(km4_splits_ranks[[#This Row],[7 - 12]]="DNF","DNF",km4_splits_ranks[[#This Row],[6 okr]]+km4_splits_ranks[[#This Row],[7 - 12]])</f>
        <v>3.360069444444444E-2</v>
      </c>
      <c r="AH108" s="17">
        <f>IF(km4_splits_ranks[[#This Row],[13 - 18]]="DNF","DNF",km4_splits_ranks[[#This Row],[12 okr]]+km4_splits_ranks[[#This Row],[13 - 18]])</f>
        <v>5.0728009259259257E-2</v>
      </c>
      <c r="AI108" s="17">
        <f>IF(km4_splits_ranks[[#This Row],[19 - 24]]="DNF","DNF",km4_splits_ranks[[#This Row],[18 okr]]+km4_splits_ranks[[#This Row],[19 - 24]])</f>
        <v>6.8122685185185189E-2</v>
      </c>
      <c r="AJ108" s="17">
        <f>IF(km4_splits_ranks[[#This Row],[25 - 30]]="DNF","DNF",km4_splits_ranks[[#This Row],[24 okr]]+km4_splits_ranks[[#This Row],[25 - 30]])</f>
        <v>8.7875000000000009E-2</v>
      </c>
      <c r="AK108" s="17">
        <f>IF(km4_splits_ranks[[#This Row],[31 - 36]]="DNF","DNF",km4_splits_ranks[[#This Row],[30 okr]]+km4_splits_ranks[[#This Row],[31 - 36]])</f>
        <v>0.1066863425925926</v>
      </c>
      <c r="AL108" s="17">
        <f>IF(km4_splits_ranks[[#This Row],[37 - 42]]="DNF","DNF",km4_splits_ranks[[#This Row],[36 okr]]+km4_splits_ranks[[#This Row],[37 - 42]])</f>
        <v>0.12784606481481481</v>
      </c>
      <c r="AM108" s="17">
        <f>IF(km4_splits_ranks[[#This Row],[43 - 48]]="DNF","DNF",km4_splits_ranks[[#This Row],[42 okr]]+km4_splits_ranks[[#This Row],[43 - 48]])</f>
        <v>0.15159837962962963</v>
      </c>
      <c r="AN108" s="17">
        <f>IF(km4_splits_ranks[[#This Row],[49 - 54]]="DNF","DNF",km4_splits_ranks[[#This Row],[48 okr]]+km4_splits_ranks[[#This Row],[49 - 54]])</f>
        <v>0.17599537037037039</v>
      </c>
      <c r="AO108" s="17">
        <f>IF(km4_splits_ranks[[#This Row],[55 - 60]]="DNF","DNF",km4_splits_ranks[[#This Row],[54 okr]]+km4_splits_ranks[[#This Row],[55 - 60]])</f>
        <v>0.20140277777777779</v>
      </c>
      <c r="AP108" s="22">
        <f>IF(km4_splits_ranks[[#This Row],[61 - 64]]="DNF","DNF",km4_splits_ranks[[#This Row],[60 okr]]+km4_splits_ranks[[#This Row],[61 - 64]])</f>
        <v>0.21762731481481484</v>
      </c>
      <c r="AQ108" s="47">
        <f>IF(km4_splits_ranks[[#This Row],[6 okr]]="DNF","DNF",RANK(km4_splits_ranks[[#This Row],[6 okr]],km4_splits_ranks[6 okr],1))</f>
        <v>100</v>
      </c>
      <c r="AR108" s="48">
        <f>IF(km4_splits_ranks[[#This Row],[12 okr]]="DNF","DNF",RANK(km4_splits_ranks[[#This Row],[12 okr]],km4_splits_ranks[12 okr],1))</f>
        <v>104</v>
      </c>
      <c r="AS108" s="48">
        <f>IF(km4_splits_ranks[[#This Row],[18 okr]]="DNF","DNF",RANK(km4_splits_ranks[[#This Row],[18 okr]],km4_splits_ranks[18 okr],1))</f>
        <v>105</v>
      </c>
      <c r="AT108" s="48">
        <f>IF(km4_splits_ranks[[#This Row],[24 okr]]="DNF","DNF",RANK(km4_splits_ranks[[#This Row],[24 okr]],km4_splits_ranks[24 okr],1))</f>
        <v>104</v>
      </c>
      <c r="AU108" s="48">
        <f>IF(km4_splits_ranks[[#This Row],[30 okr]]="DNF","DNF",RANK(km4_splits_ranks[[#This Row],[30 okr]],km4_splits_ranks[30 okr],1))</f>
        <v>105</v>
      </c>
      <c r="AV108" s="48">
        <f>IF(km4_splits_ranks[[#This Row],[36 okr]]="DNF","DNF",RANK(km4_splits_ranks[[#This Row],[36 okr]],km4_splits_ranks[36 okr],1))</f>
        <v>105</v>
      </c>
      <c r="AW108" s="48">
        <f>IF(km4_splits_ranks[[#This Row],[42 okr]]="DNF","DNF",RANK(km4_splits_ranks[[#This Row],[42 okr]],km4_splits_ranks[42 okr],1))</f>
        <v>104</v>
      </c>
      <c r="AX108" s="48">
        <f>IF(km4_splits_ranks[[#This Row],[48 okr]]="DNF","DNF",RANK(km4_splits_ranks[[#This Row],[48 okr]],km4_splits_ranks[48 okr],1))</f>
        <v>104</v>
      </c>
      <c r="AY108" s="48">
        <f>IF(km4_splits_ranks[[#This Row],[54 okr]]="DNF","DNF",RANK(km4_splits_ranks[[#This Row],[54 okr]],km4_splits_ranks[54 okr],1))</f>
        <v>104</v>
      </c>
      <c r="AZ108" s="48">
        <f>IF(km4_splits_ranks[[#This Row],[60 okr]]="DNF","DNF",RANK(km4_splits_ranks[[#This Row],[60 okr]],km4_splits_ranks[60 okr],1))</f>
        <v>105</v>
      </c>
      <c r="BA108" s="48">
        <f>IF(km4_splits_ranks[[#This Row],[64 okr]]="DNF","DNF",RANK(km4_splits_ranks[[#This Row],[64 okr]],km4_splits_ranks[64 okr],1))</f>
        <v>105</v>
      </c>
    </row>
    <row r="109" spans="2:53" x14ac:dyDescent="0.2">
      <c r="B109" s="4">
        <v>106</v>
      </c>
      <c r="C109" s="1">
        <f>laps_times[[#This Row],[s.č.]]</f>
        <v>67</v>
      </c>
      <c r="D109" s="1" t="str">
        <f>laps_times[[#This Row],[jméno]]</f>
        <v>Mańkowska Janina</v>
      </c>
      <c r="E109" s="2">
        <f>laps_times[[#This Row],[roč]]</f>
        <v>1965</v>
      </c>
      <c r="F109" s="2" t="str">
        <f>laps_times[[#This Row],[kat]]</f>
        <v>Z2</v>
      </c>
      <c r="G109" s="2">
        <f>laps_times[[#This Row],[poř_kat]]</f>
        <v>10</v>
      </c>
      <c r="H109" s="136" t="str">
        <f>IF(ISBLANK(laps_times[[#This Row],[klub]]),"-",laps_times[[#This Row],[klub]])</f>
        <v>-</v>
      </c>
      <c r="I109" s="166">
        <f>laps_times[[#This Row],[celk. čas]]</f>
        <v>0.2182141087962963</v>
      </c>
      <c r="J109" s="28">
        <f>SUM(laps_times[[#This Row],[1]:[6]])</f>
        <v>1.7240740740740741E-2</v>
      </c>
      <c r="K109" s="29">
        <f>SUM(laps_times[[#This Row],[7]:[12]])</f>
        <v>1.6564814814814817E-2</v>
      </c>
      <c r="L109" s="29">
        <f>SUM(laps_times[[#This Row],[13]:[18]])</f>
        <v>1.6825231481481483E-2</v>
      </c>
      <c r="M109" s="29">
        <f>SUM(laps_times[[#This Row],[19]:[24]])</f>
        <v>2.098726851851852E-2</v>
      </c>
      <c r="N109" s="29">
        <f>SUM(laps_times[[#This Row],[25]:[30]])</f>
        <v>1.7760416666666667E-2</v>
      </c>
      <c r="O109" s="29">
        <f>SUM(laps_times[[#This Row],[31]:[36]])</f>
        <v>1.8961805555555558E-2</v>
      </c>
      <c r="P109" s="29">
        <f>SUM(laps_times[[#This Row],[37]:[42]])</f>
        <v>2.1659722222222223E-2</v>
      </c>
      <c r="Q109" s="29">
        <f>SUM(laps_times[[#This Row],[43]:[48]])</f>
        <v>2.3883101851851853E-2</v>
      </c>
      <c r="R109" s="29">
        <f>SUM(laps_times[[#This Row],[49]:[54]])</f>
        <v>2.4912037037037038E-2</v>
      </c>
      <c r="S109" s="29">
        <f>SUM(laps_times[[#This Row],[55]:[60]])</f>
        <v>2.5767361111111109E-2</v>
      </c>
      <c r="T109" s="30">
        <f>SUM(laps_times[[#This Row],[61]:[64]])</f>
        <v>1.3651620370370371E-2</v>
      </c>
      <c r="U109" s="44">
        <f>IF(km4_splits_ranks[[#This Row],[1 - 6]]="DNF","DNF",RANK(km4_splits_ranks[[#This Row],[1 - 6]],km4_splits_ranks[1 - 6],1))</f>
        <v>107</v>
      </c>
      <c r="V109" s="45">
        <f>IF(km4_splits_ranks[[#This Row],[7 - 12]]="DNF","DNF",RANK(km4_splits_ranks[[#This Row],[7 - 12]],km4_splits_ranks[7 - 12],1))</f>
        <v>104</v>
      </c>
      <c r="W109" s="45">
        <f>IF(km4_splits_ranks[[#This Row],[13 - 18]]="DNF","DNF",RANK(km4_splits_ranks[[#This Row],[13 - 18]],km4_splits_ranks[13 - 18],1))</f>
        <v>105</v>
      </c>
      <c r="X109" s="45">
        <f>IF(km4_splits_ranks[[#This Row],[19 - 24]]="DNF","DNF",RANK(km4_splits_ranks[[#This Row],[19 - 24]],km4_splits_ranks[19 - 24],1))</f>
        <v>110</v>
      </c>
      <c r="Y109" s="45">
        <f>IF(km4_splits_ranks[[#This Row],[25 - 30]]="DNF","DNF",RANK(km4_splits_ranks[[#This Row],[25 - 30]],km4_splits_ranks[25 - 30],1))</f>
        <v>103</v>
      </c>
      <c r="Z109" s="45">
        <f>IF(km4_splits_ranks[[#This Row],[31 - 36]]="DNF","DNF",RANK(km4_splits_ranks[[#This Row],[31 - 36]],km4_splits_ranks[31 - 36],1))</f>
        <v>104</v>
      </c>
      <c r="AA109" s="45">
        <f>IF(km4_splits_ranks[[#This Row],[37 - 42]]="DNF","DNF",RANK(km4_splits_ranks[[#This Row],[37 - 42]],km4_splits_ranks[37 - 42],1))</f>
        <v>107</v>
      </c>
      <c r="AB109" s="45">
        <f>IF(km4_splits_ranks[[#This Row],[43 - 48]]="DNF","DNF",RANK(km4_splits_ranks[[#This Row],[43 - 48]],km4_splits_ranks[43 - 48],1))</f>
        <v>106</v>
      </c>
      <c r="AC109" s="45">
        <f>IF(km4_splits_ranks[[#This Row],[49 - 54]]="DNF","DNF",RANK(km4_splits_ranks[[#This Row],[49 - 54]],km4_splits_ranks[49 - 54],1))</f>
        <v>107</v>
      </c>
      <c r="AD109" s="45">
        <f>IF(km4_splits_ranks[[#This Row],[55 - 60]]="DNF","DNF",RANK(km4_splits_ranks[[#This Row],[55 - 60]],km4_splits_ranks[55 - 60],1))</f>
        <v>108</v>
      </c>
      <c r="AE109" s="46">
        <f>IF(km4_splits_ranks[[#This Row],[61 - 64]]="DNF","DNF",RANK(km4_splits_ranks[[#This Row],[61 - 64]],km4_splits_ranks[61 - 64],1))</f>
        <v>93</v>
      </c>
      <c r="AF109" s="21">
        <f>km4_splits_ranks[[#This Row],[1 - 6]]</f>
        <v>1.7240740740740741E-2</v>
      </c>
      <c r="AG109" s="17">
        <f>IF(km4_splits_ranks[[#This Row],[7 - 12]]="DNF","DNF",km4_splits_ranks[[#This Row],[6 okr]]+km4_splits_ranks[[#This Row],[7 - 12]])</f>
        <v>3.3805555555555561E-2</v>
      </c>
      <c r="AH109" s="17">
        <f>IF(km4_splits_ranks[[#This Row],[13 - 18]]="DNF","DNF",km4_splits_ranks[[#This Row],[12 okr]]+km4_splits_ranks[[#This Row],[13 - 18]])</f>
        <v>5.0630787037037044E-2</v>
      </c>
      <c r="AI109" s="17">
        <f>IF(km4_splits_ranks[[#This Row],[19 - 24]]="DNF","DNF",km4_splits_ranks[[#This Row],[18 okr]]+km4_splits_ranks[[#This Row],[19 - 24]])</f>
        <v>7.161805555555556E-2</v>
      </c>
      <c r="AJ109" s="17">
        <f>IF(km4_splits_ranks[[#This Row],[25 - 30]]="DNF","DNF",km4_splits_ranks[[#This Row],[24 okr]]+km4_splits_ranks[[#This Row],[25 - 30]])</f>
        <v>8.9378472222222227E-2</v>
      </c>
      <c r="AK109" s="17">
        <f>IF(km4_splits_ranks[[#This Row],[31 - 36]]="DNF","DNF",km4_splits_ranks[[#This Row],[30 okr]]+km4_splits_ranks[[#This Row],[31 - 36]])</f>
        <v>0.10834027777777779</v>
      </c>
      <c r="AL109" s="17">
        <f>IF(km4_splits_ranks[[#This Row],[37 - 42]]="DNF","DNF",km4_splits_ranks[[#This Row],[36 okr]]+km4_splits_ranks[[#This Row],[37 - 42]])</f>
        <v>0.13</v>
      </c>
      <c r="AM109" s="17">
        <f>IF(km4_splits_ranks[[#This Row],[43 - 48]]="DNF","DNF",km4_splits_ranks[[#This Row],[42 okr]]+km4_splits_ranks[[#This Row],[43 - 48]])</f>
        <v>0.15388310185185186</v>
      </c>
      <c r="AN109" s="17">
        <f>IF(km4_splits_ranks[[#This Row],[49 - 54]]="DNF","DNF",km4_splits_ranks[[#This Row],[48 okr]]+km4_splits_ranks[[#This Row],[49 - 54]])</f>
        <v>0.1787951388888889</v>
      </c>
      <c r="AO109" s="17">
        <f>IF(km4_splits_ranks[[#This Row],[55 - 60]]="DNF","DNF",km4_splits_ranks[[#This Row],[54 okr]]+km4_splits_ranks[[#This Row],[55 - 60]])</f>
        <v>0.20456250000000001</v>
      </c>
      <c r="AP109" s="22">
        <f>IF(km4_splits_ranks[[#This Row],[61 - 64]]="DNF","DNF",km4_splits_ranks[[#This Row],[60 okr]]+km4_splits_ranks[[#This Row],[61 - 64]])</f>
        <v>0.21821412037037038</v>
      </c>
      <c r="AQ109" s="47">
        <f>IF(km4_splits_ranks[[#This Row],[6 okr]]="DNF","DNF",RANK(km4_splits_ranks[[#This Row],[6 okr]],km4_splits_ranks[6 okr],1))</f>
        <v>107</v>
      </c>
      <c r="AR109" s="48">
        <f>IF(km4_splits_ranks[[#This Row],[12 okr]]="DNF","DNF",RANK(km4_splits_ranks[[#This Row],[12 okr]],km4_splits_ranks[12 okr],1))</f>
        <v>105</v>
      </c>
      <c r="AS109" s="48">
        <f>IF(km4_splits_ranks[[#This Row],[18 okr]]="DNF","DNF",RANK(km4_splits_ranks[[#This Row],[18 okr]],km4_splits_ranks[18 okr],1))</f>
        <v>104</v>
      </c>
      <c r="AT109" s="48">
        <f>IF(km4_splits_ranks[[#This Row],[24 okr]]="DNF","DNF",RANK(km4_splits_ranks[[#This Row],[24 okr]],km4_splits_ranks[24 okr],1))</f>
        <v>109</v>
      </c>
      <c r="AU109" s="48">
        <f>IF(km4_splits_ranks[[#This Row],[30 okr]]="DNF","DNF",RANK(km4_splits_ranks[[#This Row],[30 okr]],km4_splits_ranks[30 okr],1))</f>
        <v>107</v>
      </c>
      <c r="AV109" s="48">
        <f>IF(km4_splits_ranks[[#This Row],[36 okr]]="DNF","DNF",RANK(km4_splits_ranks[[#This Row],[36 okr]],km4_splits_ranks[36 okr],1))</f>
        <v>106</v>
      </c>
      <c r="AW109" s="48">
        <f>IF(km4_splits_ranks[[#This Row],[42 okr]]="DNF","DNF",RANK(km4_splits_ranks[[#This Row],[42 okr]],km4_splits_ranks[42 okr],1))</f>
        <v>106</v>
      </c>
      <c r="AX109" s="48">
        <f>IF(km4_splits_ranks[[#This Row],[48 okr]]="DNF","DNF",RANK(km4_splits_ranks[[#This Row],[48 okr]],km4_splits_ranks[48 okr],1))</f>
        <v>106</v>
      </c>
      <c r="AY109" s="48">
        <f>IF(km4_splits_ranks[[#This Row],[54 okr]]="DNF","DNF",RANK(km4_splits_ranks[[#This Row],[54 okr]],km4_splits_ranks[54 okr],1))</f>
        <v>107</v>
      </c>
      <c r="AZ109" s="48">
        <f>IF(km4_splits_ranks[[#This Row],[60 okr]]="DNF","DNF",RANK(km4_splits_ranks[[#This Row],[60 okr]],km4_splits_ranks[60 okr],1))</f>
        <v>107</v>
      </c>
      <c r="BA109" s="48">
        <f>IF(km4_splits_ranks[[#This Row],[64 okr]]="DNF","DNF",RANK(km4_splits_ranks[[#This Row],[64 okr]],km4_splits_ranks[64 okr],1))</f>
        <v>106</v>
      </c>
    </row>
    <row r="110" spans="2:53" x14ac:dyDescent="0.2">
      <c r="B110" s="4">
        <v>107</v>
      </c>
      <c r="C110" s="1">
        <f>laps_times[[#This Row],[s.č.]]</f>
        <v>54</v>
      </c>
      <c r="D110" s="1" t="str">
        <f>laps_times[[#This Row],[jméno]]</f>
        <v>Ge Evžen</v>
      </c>
      <c r="E110" s="2">
        <f>laps_times[[#This Row],[roč]]</f>
        <v>1954</v>
      </c>
      <c r="F110" s="2" t="str">
        <f>laps_times[[#This Row],[kat]]</f>
        <v>M60</v>
      </c>
      <c r="G110" s="2">
        <f>laps_times[[#This Row],[poř_kat]]</f>
        <v>10</v>
      </c>
      <c r="H110" s="136" t="str">
        <f>IF(ISBLANK(laps_times[[#This Row],[klub]]),"-",laps_times[[#This Row],[klub]])</f>
        <v>Maratonské vrány</v>
      </c>
      <c r="I110" s="166">
        <f>laps_times[[#This Row],[celk. čas]]</f>
        <v>0.21840277777777775</v>
      </c>
      <c r="J110" s="28">
        <f>SUM(laps_times[[#This Row],[1]:[6]])</f>
        <v>1.7221064814814814E-2</v>
      </c>
      <c r="K110" s="29">
        <f>SUM(laps_times[[#This Row],[7]:[12]])</f>
        <v>1.7482638888888888E-2</v>
      </c>
      <c r="L110" s="29">
        <f>SUM(laps_times[[#This Row],[13]:[18]])</f>
        <v>1.8159722222222223E-2</v>
      </c>
      <c r="M110" s="29">
        <f>SUM(laps_times[[#This Row],[19]:[24]])</f>
        <v>1.8386574074074073E-2</v>
      </c>
      <c r="N110" s="29">
        <f>SUM(laps_times[[#This Row],[25]:[30]])</f>
        <v>1.8652777777777775E-2</v>
      </c>
      <c r="O110" s="29">
        <f>SUM(laps_times[[#This Row],[31]:[36]])</f>
        <v>1.9690972222222221E-2</v>
      </c>
      <c r="P110" s="29">
        <f>SUM(laps_times[[#This Row],[37]:[42]])</f>
        <v>2.1315972222222222E-2</v>
      </c>
      <c r="Q110" s="29">
        <f>SUM(laps_times[[#This Row],[43]:[48]])</f>
        <v>2.222222222222222E-2</v>
      </c>
      <c r="R110" s="29">
        <f>SUM(laps_times[[#This Row],[49]:[54]])</f>
        <v>2.3458333333333335E-2</v>
      </c>
      <c r="S110" s="29">
        <f>SUM(laps_times[[#This Row],[55]:[60]])</f>
        <v>2.5622685185185186E-2</v>
      </c>
      <c r="T110" s="30">
        <f>SUM(laps_times[[#This Row],[61]:[64]])</f>
        <v>1.6189814814814813E-2</v>
      </c>
      <c r="U110" s="44">
        <f>IF(km4_splits_ranks[[#This Row],[1 - 6]]="DNF","DNF",RANK(km4_splits_ranks[[#This Row],[1 - 6]],km4_splits_ranks[1 - 6],1))</f>
        <v>105</v>
      </c>
      <c r="V110" s="45">
        <f>IF(km4_splits_ranks[[#This Row],[7 - 12]]="DNF","DNF",RANK(km4_splits_ranks[[#This Row],[7 - 12]],km4_splits_ranks[7 - 12],1))</f>
        <v>110</v>
      </c>
      <c r="W110" s="45">
        <f>IF(km4_splits_ranks[[#This Row],[13 - 18]]="DNF","DNF",RANK(km4_splits_ranks[[#This Row],[13 - 18]],km4_splits_ranks[13 - 18],1))</f>
        <v>110</v>
      </c>
      <c r="X110" s="45">
        <f>IF(km4_splits_ranks[[#This Row],[19 - 24]]="DNF","DNF",RANK(km4_splits_ranks[[#This Row],[19 - 24]],km4_splits_ranks[19 - 24],1))</f>
        <v>107</v>
      </c>
      <c r="Y110" s="45">
        <f>IF(km4_splits_ranks[[#This Row],[25 - 30]]="DNF","DNF",RANK(km4_splits_ranks[[#This Row],[25 - 30]],km4_splits_ranks[25 - 30],1))</f>
        <v>106</v>
      </c>
      <c r="Z110" s="45">
        <f>IF(km4_splits_ranks[[#This Row],[31 - 36]]="DNF","DNF",RANK(km4_splits_ranks[[#This Row],[31 - 36]],km4_splits_ranks[31 - 36],1))</f>
        <v>107</v>
      </c>
      <c r="AA110" s="45">
        <f>IF(km4_splits_ranks[[#This Row],[37 - 42]]="DNF","DNF",RANK(km4_splits_ranks[[#This Row],[37 - 42]],km4_splits_ranks[37 - 42],1))</f>
        <v>105</v>
      </c>
      <c r="AB110" s="45">
        <f>IF(km4_splits_ranks[[#This Row],[43 - 48]]="DNF","DNF",RANK(km4_splits_ranks[[#This Row],[43 - 48]],km4_splits_ranks[43 - 48],1))</f>
        <v>103</v>
      </c>
      <c r="AC110" s="45">
        <f>IF(km4_splits_ranks[[#This Row],[49 - 54]]="DNF","DNF",RANK(km4_splits_ranks[[#This Row],[49 - 54]],km4_splits_ranks[49 - 54],1))</f>
        <v>102</v>
      </c>
      <c r="AD110" s="45">
        <f>IF(km4_splits_ranks[[#This Row],[55 - 60]]="DNF","DNF",RANK(km4_splits_ranks[[#This Row],[55 - 60]],km4_splits_ranks[55 - 60],1))</f>
        <v>106</v>
      </c>
      <c r="AE110" s="46">
        <f>IF(km4_splits_ranks[[#This Row],[61 - 64]]="DNF","DNF",RANK(km4_splits_ranks[[#This Row],[61 - 64]],km4_splits_ranks[61 - 64],1))</f>
        <v>103</v>
      </c>
      <c r="AF110" s="21">
        <f>km4_splits_ranks[[#This Row],[1 - 6]]</f>
        <v>1.7221064814814814E-2</v>
      </c>
      <c r="AG110" s="17">
        <f>IF(km4_splits_ranks[[#This Row],[7 - 12]]="DNF","DNF",km4_splits_ranks[[#This Row],[6 okr]]+km4_splits_ranks[[#This Row],[7 - 12]])</f>
        <v>3.4703703703703702E-2</v>
      </c>
      <c r="AH110" s="17">
        <f>IF(km4_splits_ranks[[#This Row],[13 - 18]]="DNF","DNF",km4_splits_ranks[[#This Row],[12 okr]]+km4_splits_ranks[[#This Row],[13 - 18]])</f>
        <v>5.2863425925925925E-2</v>
      </c>
      <c r="AI110" s="17">
        <f>IF(km4_splits_ranks[[#This Row],[19 - 24]]="DNF","DNF",km4_splits_ranks[[#This Row],[18 okr]]+km4_splits_ranks[[#This Row],[19 - 24]])</f>
        <v>7.1249999999999994E-2</v>
      </c>
      <c r="AJ110" s="17">
        <f>IF(km4_splits_ranks[[#This Row],[25 - 30]]="DNF","DNF",km4_splits_ranks[[#This Row],[24 okr]]+km4_splits_ranks[[#This Row],[25 - 30]])</f>
        <v>8.9902777777777776E-2</v>
      </c>
      <c r="AK110" s="17">
        <f>IF(km4_splits_ranks[[#This Row],[31 - 36]]="DNF","DNF",km4_splits_ranks[[#This Row],[30 okr]]+km4_splits_ranks[[#This Row],[31 - 36]])</f>
        <v>0.10959374999999999</v>
      </c>
      <c r="AL110" s="17">
        <f>IF(km4_splits_ranks[[#This Row],[37 - 42]]="DNF","DNF",km4_splits_ranks[[#This Row],[36 okr]]+km4_splits_ranks[[#This Row],[37 - 42]])</f>
        <v>0.13090972222222222</v>
      </c>
      <c r="AM110" s="17">
        <f>IF(km4_splits_ranks[[#This Row],[43 - 48]]="DNF","DNF",km4_splits_ranks[[#This Row],[42 okr]]+km4_splits_ranks[[#This Row],[43 - 48]])</f>
        <v>0.15313194444444445</v>
      </c>
      <c r="AN110" s="17">
        <f>IF(km4_splits_ranks[[#This Row],[49 - 54]]="DNF","DNF",km4_splits_ranks[[#This Row],[48 okr]]+km4_splits_ranks[[#This Row],[49 - 54]])</f>
        <v>0.17659027777777778</v>
      </c>
      <c r="AO110" s="17">
        <f>IF(km4_splits_ranks[[#This Row],[55 - 60]]="DNF","DNF",km4_splits_ranks[[#This Row],[54 okr]]+km4_splits_ranks[[#This Row],[55 - 60]])</f>
        <v>0.20221296296296296</v>
      </c>
      <c r="AP110" s="22">
        <f>IF(km4_splits_ranks[[#This Row],[61 - 64]]="DNF","DNF",km4_splits_ranks[[#This Row],[60 okr]]+km4_splits_ranks[[#This Row],[61 - 64]])</f>
        <v>0.21840277777777778</v>
      </c>
      <c r="AQ110" s="47">
        <f>IF(km4_splits_ranks[[#This Row],[6 okr]]="DNF","DNF",RANK(km4_splits_ranks[[#This Row],[6 okr]],km4_splits_ranks[6 okr],1))</f>
        <v>105</v>
      </c>
      <c r="AR110" s="48">
        <f>IF(km4_splits_ranks[[#This Row],[12 okr]]="DNF","DNF",RANK(km4_splits_ranks[[#This Row],[12 okr]],km4_splits_ranks[12 okr],1))</f>
        <v>108</v>
      </c>
      <c r="AS110" s="48">
        <f>IF(km4_splits_ranks[[#This Row],[18 okr]]="DNF","DNF",RANK(km4_splits_ranks[[#This Row],[18 okr]],km4_splits_ranks[18 okr],1))</f>
        <v>109</v>
      </c>
      <c r="AT110" s="48">
        <f>IF(km4_splits_ranks[[#This Row],[24 okr]]="DNF","DNF",RANK(km4_splits_ranks[[#This Row],[24 okr]],km4_splits_ranks[24 okr],1))</f>
        <v>108</v>
      </c>
      <c r="AU110" s="48">
        <f>IF(km4_splits_ranks[[#This Row],[30 okr]]="DNF","DNF",RANK(km4_splits_ranks[[#This Row],[30 okr]],km4_splits_ranks[30 okr],1))</f>
        <v>108</v>
      </c>
      <c r="AV110" s="48">
        <f>IF(km4_splits_ranks[[#This Row],[36 okr]]="DNF","DNF",RANK(km4_splits_ranks[[#This Row],[36 okr]],km4_splits_ranks[36 okr],1))</f>
        <v>108</v>
      </c>
      <c r="AW110" s="48">
        <f>IF(km4_splits_ranks[[#This Row],[42 okr]]="DNF","DNF",RANK(km4_splits_ranks[[#This Row],[42 okr]],km4_splits_ranks[42 okr],1))</f>
        <v>107</v>
      </c>
      <c r="AX110" s="48">
        <f>IF(km4_splits_ranks[[#This Row],[48 okr]]="DNF","DNF",RANK(km4_splits_ranks[[#This Row],[48 okr]],km4_splits_ranks[48 okr],1))</f>
        <v>105</v>
      </c>
      <c r="AY110" s="48">
        <f>IF(km4_splits_ranks[[#This Row],[54 okr]]="DNF","DNF",RANK(km4_splits_ranks[[#This Row],[54 okr]],km4_splits_ranks[54 okr],1))</f>
        <v>105</v>
      </c>
      <c r="AZ110" s="48">
        <f>IF(km4_splits_ranks[[#This Row],[60 okr]]="DNF","DNF",RANK(km4_splits_ranks[[#This Row],[60 okr]],km4_splits_ranks[60 okr],1))</f>
        <v>106</v>
      </c>
      <c r="BA110" s="48">
        <f>IF(km4_splits_ranks[[#This Row],[64 okr]]="DNF","DNF",RANK(km4_splits_ranks[[#This Row],[64 okr]],km4_splits_ranks[64 okr],1))</f>
        <v>107</v>
      </c>
    </row>
    <row r="111" spans="2:53" x14ac:dyDescent="0.2">
      <c r="B111" s="4">
        <v>108</v>
      </c>
      <c r="C111" s="1">
        <f>laps_times[[#This Row],[s.č.]]</f>
        <v>57</v>
      </c>
      <c r="D111" s="1" t="str">
        <f>laps_times[[#This Row],[jméno]]</f>
        <v>Kopecký Zdeněk</v>
      </c>
      <c r="E111" s="2">
        <f>laps_times[[#This Row],[roč]]</f>
        <v>1937</v>
      </c>
      <c r="F111" s="2" t="str">
        <f>laps_times[[#This Row],[kat]]</f>
        <v>M70</v>
      </c>
      <c r="G111" s="2">
        <f>laps_times[[#This Row],[poř_kat]]</f>
        <v>2</v>
      </c>
      <c r="H111" s="136" t="str">
        <f>IF(ISBLANK(laps_times[[#This Row],[klub]]),"-",laps_times[[#This Row],[klub]])</f>
        <v>Budvar</v>
      </c>
      <c r="I111" s="166">
        <f>laps_times[[#This Row],[celk. čas]]</f>
        <v>0.22546759259259261</v>
      </c>
      <c r="J111" s="28">
        <f>SUM(laps_times[[#This Row],[1]:[6]])</f>
        <v>1.7640046296296293E-2</v>
      </c>
      <c r="K111" s="29">
        <f>SUM(laps_times[[#This Row],[7]:[12]])</f>
        <v>1.6781250000000001E-2</v>
      </c>
      <c r="L111" s="29">
        <f>SUM(laps_times[[#This Row],[13]:[18]])</f>
        <v>1.7218749999999998E-2</v>
      </c>
      <c r="M111" s="29">
        <f>SUM(laps_times[[#This Row],[19]:[24]])</f>
        <v>1.8378472222222223E-2</v>
      </c>
      <c r="N111" s="29">
        <f>SUM(laps_times[[#This Row],[25]:[30]])</f>
        <v>2.0061342592592596E-2</v>
      </c>
      <c r="O111" s="29">
        <f>SUM(laps_times[[#This Row],[31]:[36]])</f>
        <v>2.2278935185185183E-2</v>
      </c>
      <c r="P111" s="29">
        <f>SUM(laps_times[[#This Row],[37]:[42]])</f>
        <v>2.4164351851851854E-2</v>
      </c>
      <c r="Q111" s="29">
        <f>SUM(laps_times[[#This Row],[43]:[48]])</f>
        <v>2.4369212962962964E-2</v>
      </c>
      <c r="R111" s="29">
        <f>SUM(laps_times[[#This Row],[49]:[54]])</f>
        <v>2.4526620370370369E-2</v>
      </c>
      <c r="S111" s="29">
        <f>SUM(laps_times[[#This Row],[55]:[60]])</f>
        <v>2.5672453703703704E-2</v>
      </c>
      <c r="T111" s="30">
        <f>SUM(laps_times[[#This Row],[61]:[64]])</f>
        <v>1.4376157407407407E-2</v>
      </c>
      <c r="U111" s="44">
        <f>IF(km4_splits_ranks[[#This Row],[1 - 6]]="DNF","DNF",RANK(km4_splits_ranks[[#This Row],[1 - 6]],km4_splits_ranks[1 - 6],1))</f>
        <v>109</v>
      </c>
      <c r="V111" s="45">
        <f>IF(km4_splits_ranks[[#This Row],[7 - 12]]="DNF","DNF",RANK(km4_splits_ranks[[#This Row],[7 - 12]],km4_splits_ranks[7 - 12],1))</f>
        <v>105</v>
      </c>
      <c r="W111" s="45">
        <f>IF(km4_splits_ranks[[#This Row],[13 - 18]]="DNF","DNF",RANK(km4_splits_ranks[[#This Row],[13 - 18]],km4_splits_ranks[13 - 18],1))</f>
        <v>107</v>
      </c>
      <c r="X111" s="45">
        <f>IF(km4_splits_ranks[[#This Row],[19 - 24]]="DNF","DNF",RANK(km4_splits_ranks[[#This Row],[19 - 24]],km4_splits_ranks[19 - 24],1))</f>
        <v>106</v>
      </c>
      <c r="Y111" s="45">
        <f>IF(km4_splits_ranks[[#This Row],[25 - 30]]="DNF","DNF",RANK(km4_splits_ranks[[#This Row],[25 - 30]],km4_splits_ranks[25 - 30],1))</f>
        <v>110</v>
      </c>
      <c r="Z111" s="45">
        <f>IF(km4_splits_ranks[[#This Row],[31 - 36]]="DNF","DNF",RANK(km4_splits_ranks[[#This Row],[31 - 36]],km4_splits_ranks[31 - 36],1))</f>
        <v>110</v>
      </c>
      <c r="AA111" s="45">
        <f>IF(km4_splits_ranks[[#This Row],[37 - 42]]="DNF","DNF",RANK(km4_splits_ranks[[#This Row],[37 - 42]],km4_splits_ranks[37 - 42],1))</f>
        <v>109</v>
      </c>
      <c r="AB111" s="45">
        <f>IF(km4_splits_ranks[[#This Row],[43 - 48]]="DNF","DNF",RANK(km4_splits_ranks[[#This Row],[43 - 48]],km4_splits_ranks[43 - 48],1))</f>
        <v>108</v>
      </c>
      <c r="AC111" s="45">
        <f>IF(km4_splits_ranks[[#This Row],[49 - 54]]="DNF","DNF",RANK(km4_splits_ranks[[#This Row],[49 - 54]],km4_splits_ranks[49 - 54],1))</f>
        <v>105</v>
      </c>
      <c r="AD111" s="45">
        <f>IF(km4_splits_ranks[[#This Row],[55 - 60]]="DNF","DNF",RANK(km4_splits_ranks[[#This Row],[55 - 60]],km4_splits_ranks[55 - 60],1))</f>
        <v>107</v>
      </c>
      <c r="AE111" s="46">
        <f>IF(km4_splits_ranks[[#This Row],[61 - 64]]="DNF","DNF",RANK(km4_splits_ranks[[#This Row],[61 - 64]],km4_splits_ranks[61 - 64],1))</f>
        <v>99</v>
      </c>
      <c r="AF111" s="21">
        <f>km4_splits_ranks[[#This Row],[1 - 6]]</f>
        <v>1.7640046296296293E-2</v>
      </c>
      <c r="AG111" s="17">
        <f>IF(km4_splits_ranks[[#This Row],[7 - 12]]="DNF","DNF",km4_splits_ranks[[#This Row],[6 okr]]+km4_splits_ranks[[#This Row],[7 - 12]])</f>
        <v>3.4421296296296297E-2</v>
      </c>
      <c r="AH111" s="17">
        <f>IF(km4_splits_ranks[[#This Row],[13 - 18]]="DNF","DNF",km4_splits_ranks[[#This Row],[12 okr]]+km4_splits_ranks[[#This Row],[13 - 18]])</f>
        <v>5.1640046296296295E-2</v>
      </c>
      <c r="AI111" s="17">
        <f>IF(km4_splits_ranks[[#This Row],[19 - 24]]="DNF","DNF",km4_splits_ranks[[#This Row],[18 okr]]+km4_splits_ranks[[#This Row],[19 - 24]])</f>
        <v>7.0018518518518522E-2</v>
      </c>
      <c r="AJ111" s="17">
        <f>IF(km4_splits_ranks[[#This Row],[25 - 30]]="DNF","DNF",km4_splits_ranks[[#This Row],[24 okr]]+km4_splits_ranks[[#This Row],[25 - 30]])</f>
        <v>9.0079861111111117E-2</v>
      </c>
      <c r="AK111" s="17">
        <f>IF(km4_splits_ranks[[#This Row],[31 - 36]]="DNF","DNF",km4_splits_ranks[[#This Row],[30 okr]]+km4_splits_ranks[[#This Row],[31 - 36]])</f>
        <v>0.1123587962962963</v>
      </c>
      <c r="AL111" s="17">
        <f>IF(km4_splits_ranks[[#This Row],[37 - 42]]="DNF","DNF",km4_splits_ranks[[#This Row],[36 okr]]+km4_splits_ranks[[#This Row],[37 - 42]])</f>
        <v>0.13652314814814814</v>
      </c>
      <c r="AM111" s="17">
        <f>IF(km4_splits_ranks[[#This Row],[43 - 48]]="DNF","DNF",km4_splits_ranks[[#This Row],[42 okr]]+km4_splits_ranks[[#This Row],[43 - 48]])</f>
        <v>0.1608923611111111</v>
      </c>
      <c r="AN111" s="17">
        <f>IF(km4_splits_ranks[[#This Row],[49 - 54]]="DNF","DNF",km4_splits_ranks[[#This Row],[48 okr]]+km4_splits_ranks[[#This Row],[49 - 54]])</f>
        <v>0.18541898148148148</v>
      </c>
      <c r="AO111" s="17">
        <f>IF(km4_splits_ranks[[#This Row],[55 - 60]]="DNF","DNF",km4_splits_ranks[[#This Row],[54 okr]]+km4_splits_ranks[[#This Row],[55 - 60]])</f>
        <v>0.21109143518518519</v>
      </c>
      <c r="AP111" s="22">
        <f>IF(km4_splits_ranks[[#This Row],[61 - 64]]="DNF","DNF",km4_splits_ranks[[#This Row],[60 okr]]+km4_splits_ranks[[#This Row],[61 - 64]])</f>
        <v>0.22546759259259261</v>
      </c>
      <c r="AQ111" s="47">
        <f>IF(km4_splits_ranks[[#This Row],[6 okr]]="DNF","DNF",RANK(km4_splits_ranks[[#This Row],[6 okr]],km4_splits_ranks[6 okr],1))</f>
        <v>109</v>
      </c>
      <c r="AR111" s="48">
        <f>IF(km4_splits_ranks[[#This Row],[12 okr]]="DNF","DNF",RANK(km4_splits_ranks[[#This Row],[12 okr]],km4_splits_ranks[12 okr],1))</f>
        <v>107</v>
      </c>
      <c r="AS111" s="48">
        <f>IF(km4_splits_ranks[[#This Row],[18 okr]]="DNF","DNF",RANK(km4_splits_ranks[[#This Row],[18 okr]],km4_splits_ranks[18 okr],1))</f>
        <v>107</v>
      </c>
      <c r="AT111" s="48">
        <f>IF(km4_splits_ranks[[#This Row],[24 okr]]="DNF","DNF",RANK(km4_splits_ranks[[#This Row],[24 okr]],km4_splits_ranks[24 okr],1))</f>
        <v>106</v>
      </c>
      <c r="AU111" s="48">
        <f>IF(km4_splits_ranks[[#This Row],[30 okr]]="DNF","DNF",RANK(km4_splits_ranks[[#This Row],[30 okr]],km4_splits_ranks[30 okr],1))</f>
        <v>109</v>
      </c>
      <c r="AV111" s="48">
        <f>IF(km4_splits_ranks[[#This Row],[36 okr]]="DNF","DNF",RANK(km4_splits_ranks[[#This Row],[36 okr]],km4_splits_ranks[36 okr],1))</f>
        <v>109</v>
      </c>
      <c r="AW111" s="48">
        <f>IF(km4_splits_ranks[[#This Row],[42 okr]]="DNF","DNF",RANK(km4_splits_ranks[[#This Row],[42 okr]],km4_splits_ranks[42 okr],1))</f>
        <v>109</v>
      </c>
      <c r="AX111" s="48">
        <f>IF(km4_splits_ranks[[#This Row],[48 okr]]="DNF","DNF",RANK(km4_splits_ranks[[#This Row],[48 okr]],km4_splits_ranks[48 okr],1))</f>
        <v>108</v>
      </c>
      <c r="AY111" s="48">
        <f>IF(km4_splits_ranks[[#This Row],[54 okr]]="DNF","DNF",RANK(km4_splits_ranks[[#This Row],[54 okr]],km4_splits_ranks[54 okr],1))</f>
        <v>108</v>
      </c>
      <c r="AZ111" s="48">
        <f>IF(km4_splits_ranks[[#This Row],[60 okr]]="DNF","DNF",RANK(km4_splits_ranks[[#This Row],[60 okr]],km4_splits_ranks[60 okr],1))</f>
        <v>108</v>
      </c>
      <c r="BA111" s="48">
        <f>IF(km4_splits_ranks[[#This Row],[64 okr]]="DNF","DNF",RANK(km4_splits_ranks[[#This Row],[64 okr]],km4_splits_ranks[64 okr],1))</f>
        <v>108</v>
      </c>
    </row>
    <row r="112" spans="2:53" x14ac:dyDescent="0.2">
      <c r="B112" s="4">
        <v>109</v>
      </c>
      <c r="C112" s="1">
        <f>laps_times[[#This Row],[s.č.]]</f>
        <v>47</v>
      </c>
      <c r="D112" s="1" t="str">
        <f>laps_times[[#This Row],[jméno]]</f>
        <v>Kincová Petra</v>
      </c>
      <c r="E112" s="2">
        <f>laps_times[[#This Row],[roč]]</f>
        <v>1974</v>
      </c>
      <c r="F112" s="2" t="str">
        <f>laps_times[[#This Row],[kat]]</f>
        <v>Z2</v>
      </c>
      <c r="G112" s="2">
        <f>laps_times[[#This Row],[poř_kat]]</f>
        <v>11</v>
      </c>
      <c r="H112" s="136" t="str">
        <f>IF(ISBLANK(laps_times[[#This Row],[klub]]),"-",laps_times[[#This Row],[klub]])</f>
        <v>Triatlon Ladies Tábor</v>
      </c>
      <c r="I112" s="166" t="str">
        <f>laps_times[[#This Row],[celk. čas]]</f>
        <v>DNF</v>
      </c>
      <c r="J112" s="28">
        <f>SUM(laps_times[[#This Row],[1]:[6]])</f>
        <v>1.453935185185185E-2</v>
      </c>
      <c r="K112" s="29">
        <f>SUM(laps_times[[#This Row],[7]:[12]])</f>
        <v>1.4202546296296296E-2</v>
      </c>
      <c r="L112" s="29">
        <f>SUM(laps_times[[#This Row],[13]:[18]])</f>
        <v>1.4377314814814815E-2</v>
      </c>
      <c r="M112" s="29">
        <f>SUM(laps_times[[#This Row],[19]:[24]])</f>
        <v>1.4717592592592593E-2</v>
      </c>
      <c r="N112" s="29">
        <f>SUM(laps_times[[#This Row],[25]:[30]])</f>
        <v>1.5310185185185185E-2</v>
      </c>
      <c r="O112" s="29">
        <f>SUM(laps_times[[#This Row],[31]:[36]])</f>
        <v>1.5910879629629629E-2</v>
      </c>
      <c r="P112" s="29">
        <f>SUM(laps_times[[#This Row],[37]:[42]])</f>
        <v>1.6480324074074071E-2</v>
      </c>
      <c r="Q112" s="29" t="s">
        <v>212</v>
      </c>
      <c r="R112" s="29" t="s">
        <v>212</v>
      </c>
      <c r="S112" s="29" t="s">
        <v>212</v>
      </c>
      <c r="T112" s="30" t="s">
        <v>212</v>
      </c>
      <c r="U112" s="44">
        <f>IF(km4_splits_ranks[[#This Row],[1 - 6]]="DNF","DNF",RANK(km4_splits_ranks[[#This Row],[1 - 6]],km4_splits_ranks[1 - 6],1))</f>
        <v>71</v>
      </c>
      <c r="V112" s="45">
        <f>IF(km4_splits_ranks[[#This Row],[7 - 12]]="DNF","DNF",RANK(km4_splits_ranks[[#This Row],[7 - 12]],km4_splits_ranks[7 - 12],1))</f>
        <v>72</v>
      </c>
      <c r="W112" s="45">
        <f>IF(km4_splits_ranks[[#This Row],[13 - 18]]="DNF","DNF",RANK(km4_splits_ranks[[#This Row],[13 - 18]],km4_splits_ranks[13 - 18],1))</f>
        <v>73</v>
      </c>
      <c r="X112" s="45">
        <f>IF(km4_splits_ranks[[#This Row],[19 - 24]]="DNF","DNF",RANK(km4_splits_ranks[[#This Row],[19 - 24]],km4_splits_ranks[19 - 24],1))</f>
        <v>73</v>
      </c>
      <c r="Y112" s="45">
        <f>IF(km4_splits_ranks[[#This Row],[25 - 30]]="DNF","DNF",RANK(km4_splits_ranks[[#This Row],[25 - 30]],km4_splits_ranks[25 - 30],1))</f>
        <v>77</v>
      </c>
      <c r="Z112" s="45">
        <f>IF(km4_splits_ranks[[#This Row],[31 - 36]]="DNF","DNF",RANK(km4_splits_ranks[[#This Row],[31 - 36]],km4_splits_ranks[31 - 36],1))</f>
        <v>78</v>
      </c>
      <c r="AA112" s="45">
        <f>IF(km4_splits_ranks[[#This Row],[37 - 42]]="DNF","DNF",RANK(km4_splits_ranks[[#This Row],[37 - 42]],km4_splits_ranks[37 - 42],1))</f>
        <v>78</v>
      </c>
      <c r="AB112" s="45" t="str">
        <f>IF(km4_splits_ranks[[#This Row],[43 - 48]]="DNF","DNF",RANK(km4_splits_ranks[[#This Row],[43 - 48]],km4_splits_ranks[43 - 48],1))</f>
        <v>DNF</v>
      </c>
      <c r="AC112" s="45" t="str">
        <f>IF(km4_splits_ranks[[#This Row],[49 - 54]]="DNF","DNF",RANK(km4_splits_ranks[[#This Row],[49 - 54]],km4_splits_ranks[49 - 54],1))</f>
        <v>DNF</v>
      </c>
      <c r="AD112" s="45" t="str">
        <f>IF(km4_splits_ranks[[#This Row],[55 - 60]]="DNF","DNF",RANK(km4_splits_ranks[[#This Row],[55 - 60]],km4_splits_ranks[55 - 60],1))</f>
        <v>DNF</v>
      </c>
      <c r="AE112" s="46" t="str">
        <f>IF(km4_splits_ranks[[#This Row],[61 - 64]]="DNF","DNF",RANK(km4_splits_ranks[[#This Row],[61 - 64]],km4_splits_ranks[61 - 64],1))</f>
        <v>DNF</v>
      </c>
      <c r="AF112" s="21">
        <f>km4_splits_ranks[[#This Row],[1 - 6]]</f>
        <v>1.453935185185185E-2</v>
      </c>
      <c r="AG112" s="17">
        <f>IF(km4_splits_ranks[[#This Row],[7 - 12]]="DNF","DNF",km4_splits_ranks[[#This Row],[6 okr]]+km4_splits_ranks[[#This Row],[7 - 12]])</f>
        <v>2.8741898148148148E-2</v>
      </c>
      <c r="AH112" s="17">
        <f>IF(km4_splits_ranks[[#This Row],[13 - 18]]="DNF","DNF",km4_splits_ranks[[#This Row],[12 okr]]+km4_splits_ranks[[#This Row],[13 - 18]])</f>
        <v>4.3119212962962963E-2</v>
      </c>
      <c r="AI112" s="17">
        <f>IF(km4_splits_ranks[[#This Row],[19 - 24]]="DNF","DNF",km4_splits_ranks[[#This Row],[18 okr]]+km4_splits_ranks[[#This Row],[19 - 24]])</f>
        <v>5.7836805555555558E-2</v>
      </c>
      <c r="AJ112" s="17">
        <f>IF(km4_splits_ranks[[#This Row],[25 - 30]]="DNF","DNF",km4_splits_ranks[[#This Row],[24 okr]]+km4_splits_ranks[[#This Row],[25 - 30]])</f>
        <v>7.3146990740740742E-2</v>
      </c>
      <c r="AK112" s="17">
        <f>IF(km4_splits_ranks[[#This Row],[31 - 36]]="DNF","DNF",km4_splits_ranks[[#This Row],[30 okr]]+km4_splits_ranks[[#This Row],[31 - 36]])</f>
        <v>8.9057870370370371E-2</v>
      </c>
      <c r="AL112" s="17">
        <f>IF(km4_splits_ranks[[#This Row],[37 - 42]]="DNF","DNF",km4_splits_ranks[[#This Row],[36 okr]]+km4_splits_ranks[[#This Row],[37 - 42]])</f>
        <v>0.10553819444444444</v>
      </c>
      <c r="AM112" s="17" t="str">
        <f>IF(km4_splits_ranks[[#This Row],[43 - 48]]="DNF","DNF",km4_splits_ranks[[#This Row],[42 okr]]+km4_splits_ranks[[#This Row],[43 - 48]])</f>
        <v>DNF</v>
      </c>
      <c r="AN112" s="17" t="str">
        <f>IF(km4_splits_ranks[[#This Row],[49 - 54]]="DNF","DNF",km4_splits_ranks[[#This Row],[48 okr]]+km4_splits_ranks[[#This Row],[49 - 54]])</f>
        <v>DNF</v>
      </c>
      <c r="AO112" s="17" t="str">
        <f>IF(km4_splits_ranks[[#This Row],[55 - 60]]="DNF","DNF",km4_splits_ranks[[#This Row],[54 okr]]+km4_splits_ranks[[#This Row],[55 - 60]])</f>
        <v>DNF</v>
      </c>
      <c r="AP112" s="22" t="str">
        <f>IF(km4_splits_ranks[[#This Row],[61 - 64]]="DNF","DNF",km4_splits_ranks[[#This Row],[60 okr]]+km4_splits_ranks[[#This Row],[61 - 64]])</f>
        <v>DNF</v>
      </c>
      <c r="AQ112" s="47">
        <f>IF(km4_splits_ranks[[#This Row],[6 okr]]="DNF","DNF",RANK(km4_splits_ranks[[#This Row],[6 okr]],km4_splits_ranks[6 okr],1))</f>
        <v>71</v>
      </c>
      <c r="AR112" s="48">
        <f>IF(km4_splits_ranks[[#This Row],[12 okr]]="DNF","DNF",RANK(km4_splits_ranks[[#This Row],[12 okr]],km4_splits_ranks[12 okr],1))</f>
        <v>70</v>
      </c>
      <c r="AS112" s="48">
        <f>IF(km4_splits_ranks[[#This Row],[18 okr]]="DNF","DNF",RANK(km4_splits_ranks[[#This Row],[18 okr]],km4_splits_ranks[18 okr],1))</f>
        <v>69</v>
      </c>
      <c r="AT112" s="48">
        <f>IF(km4_splits_ranks[[#This Row],[24 okr]]="DNF","DNF",RANK(km4_splits_ranks[[#This Row],[24 okr]],km4_splits_ranks[24 okr],1))</f>
        <v>72</v>
      </c>
      <c r="AU112" s="48">
        <f>IF(km4_splits_ranks[[#This Row],[30 okr]]="DNF","DNF",RANK(km4_splits_ranks[[#This Row],[30 okr]],km4_splits_ranks[30 okr],1))</f>
        <v>71</v>
      </c>
      <c r="AV112" s="48">
        <f>IF(km4_splits_ranks[[#This Row],[36 okr]]="DNF","DNF",RANK(km4_splits_ranks[[#This Row],[36 okr]],km4_splits_ranks[36 okr],1))</f>
        <v>71</v>
      </c>
      <c r="AW112" s="48">
        <f>IF(km4_splits_ranks[[#This Row],[42 okr]]="DNF","DNF",RANK(km4_splits_ranks[[#This Row],[42 okr]],km4_splits_ranks[42 okr],1))</f>
        <v>70</v>
      </c>
      <c r="AX112" s="48" t="str">
        <f>IF(km4_splits_ranks[[#This Row],[48 okr]]="DNF","DNF",RANK(km4_splits_ranks[[#This Row],[48 okr]],km4_splits_ranks[48 okr],1))</f>
        <v>DNF</v>
      </c>
      <c r="AY112" s="48" t="str">
        <f>IF(km4_splits_ranks[[#This Row],[54 okr]]="DNF","DNF",RANK(km4_splits_ranks[[#This Row],[54 okr]],km4_splits_ranks[54 okr],1))</f>
        <v>DNF</v>
      </c>
      <c r="AZ112" s="48" t="str">
        <f>IF(km4_splits_ranks[[#This Row],[60 okr]]="DNF","DNF",RANK(km4_splits_ranks[[#This Row],[60 okr]],km4_splits_ranks[60 okr],1))</f>
        <v>DNF</v>
      </c>
      <c r="BA112" s="48" t="str">
        <f>IF(km4_splits_ranks[[#This Row],[64 okr]]="DNF","DNF",RANK(km4_splits_ranks[[#This Row],[64 okr]],km4_splits_ranks[64 okr],1))</f>
        <v>DNF</v>
      </c>
    </row>
    <row r="113" spans="2:53" x14ac:dyDescent="0.2">
      <c r="B113" s="4">
        <v>110</v>
      </c>
      <c r="C113" s="1">
        <f>laps_times[[#This Row],[s.č.]]</f>
        <v>134</v>
      </c>
      <c r="D113" s="1" t="str">
        <f>laps_times[[#This Row],[jméno]]</f>
        <v>Urban Jaroslav</v>
      </c>
      <c r="E113" s="2">
        <f>laps_times[[#This Row],[roč]]</f>
        <v>1984</v>
      </c>
      <c r="F113" s="2" t="str">
        <f>laps_times[[#This Row],[kat]]</f>
        <v>M30</v>
      </c>
      <c r="G113" s="2">
        <f>laps_times[[#This Row],[poř_kat]]</f>
        <v>0</v>
      </c>
      <c r="H113" s="136" t="str">
        <f>IF(ISBLANK(laps_times[[#This Row],[klub]]),"-",laps_times[[#This Row],[klub]])</f>
        <v>Atletika Stará Boleslav</v>
      </c>
      <c r="I113" s="166" t="str">
        <f>laps_times[[#This Row],[celk. čas]]</f>
        <v>DNF</v>
      </c>
      <c r="J113" s="28">
        <f>SUM(laps_times[[#This Row],[1]:[6]])</f>
        <v>1.1646990740740739E-2</v>
      </c>
      <c r="K113" s="29">
        <f>SUM(laps_times[[#This Row],[7]:[12]])</f>
        <v>1.1243055555555555E-2</v>
      </c>
      <c r="L113" s="29">
        <f>SUM(laps_times[[#This Row],[13]:[18]])</f>
        <v>1.1387731481481481E-2</v>
      </c>
      <c r="M113" s="29">
        <f>SUM(laps_times[[#This Row],[19]:[24]])</f>
        <v>1.1468750000000002E-2</v>
      </c>
      <c r="N113" s="29">
        <f>SUM(laps_times[[#This Row],[25]:[30]])</f>
        <v>1.1784722222222222E-2</v>
      </c>
      <c r="O113" s="29">
        <f>SUM(laps_times[[#This Row],[31]:[36]])</f>
        <v>1.2217592592592592E-2</v>
      </c>
      <c r="P113" s="29" t="s">
        <v>212</v>
      </c>
      <c r="Q113" s="29" t="s">
        <v>212</v>
      </c>
      <c r="R113" s="29" t="s">
        <v>212</v>
      </c>
      <c r="S113" s="29" t="s">
        <v>212</v>
      </c>
      <c r="T113" s="30" t="s">
        <v>212</v>
      </c>
      <c r="U113" s="44">
        <f>IF(km4_splits_ranks[[#This Row],[1 - 6]]="DNF","DNF",RANK(km4_splits_ranks[[#This Row],[1 - 6]],km4_splits_ranks[1 - 6],1))</f>
        <v>12</v>
      </c>
      <c r="V113" s="45">
        <f>IF(km4_splits_ranks[[#This Row],[7 - 12]]="DNF","DNF",RANK(km4_splits_ranks[[#This Row],[7 - 12]],km4_splits_ranks[7 - 12],1))</f>
        <v>12</v>
      </c>
      <c r="W113" s="45">
        <f>IF(km4_splits_ranks[[#This Row],[13 - 18]]="DNF","DNF",RANK(km4_splits_ranks[[#This Row],[13 - 18]],km4_splits_ranks[13 - 18],1))</f>
        <v>12</v>
      </c>
      <c r="X113" s="45">
        <f>IF(km4_splits_ranks[[#This Row],[19 - 24]]="DNF","DNF",RANK(km4_splits_ranks[[#This Row],[19 - 24]],km4_splits_ranks[19 - 24],1))</f>
        <v>11</v>
      </c>
      <c r="Y113" s="45">
        <f>IF(km4_splits_ranks[[#This Row],[25 - 30]]="DNF","DNF",RANK(km4_splits_ranks[[#This Row],[25 - 30]],km4_splits_ranks[25 - 30],1))</f>
        <v>15</v>
      </c>
      <c r="Z113" s="45">
        <f>IF(km4_splits_ranks[[#This Row],[31 - 36]]="DNF","DNF",RANK(km4_splits_ranks[[#This Row],[31 - 36]],km4_splits_ranks[31 - 36],1))</f>
        <v>17</v>
      </c>
      <c r="AA113" s="45" t="str">
        <f>IF(km4_splits_ranks[[#This Row],[37 - 42]]="DNF","DNF",RANK(km4_splits_ranks[[#This Row],[37 - 42]],km4_splits_ranks[37 - 42],1))</f>
        <v>DNF</v>
      </c>
      <c r="AB113" s="45" t="str">
        <f>IF(km4_splits_ranks[[#This Row],[43 - 48]]="DNF","DNF",RANK(km4_splits_ranks[[#This Row],[43 - 48]],km4_splits_ranks[43 - 48],1))</f>
        <v>DNF</v>
      </c>
      <c r="AC113" s="45" t="str">
        <f>IF(km4_splits_ranks[[#This Row],[49 - 54]]="DNF","DNF",RANK(km4_splits_ranks[[#This Row],[49 - 54]],km4_splits_ranks[49 - 54],1))</f>
        <v>DNF</v>
      </c>
      <c r="AD113" s="45" t="str">
        <f>IF(km4_splits_ranks[[#This Row],[55 - 60]]="DNF","DNF",RANK(km4_splits_ranks[[#This Row],[55 - 60]],km4_splits_ranks[55 - 60],1))</f>
        <v>DNF</v>
      </c>
      <c r="AE113" s="46" t="str">
        <f>IF(km4_splits_ranks[[#This Row],[61 - 64]]="DNF","DNF",RANK(km4_splits_ranks[[#This Row],[61 - 64]],km4_splits_ranks[61 - 64],1))</f>
        <v>DNF</v>
      </c>
      <c r="AF113" s="21">
        <f>km4_splits_ranks[[#This Row],[1 - 6]]</f>
        <v>1.1646990740740739E-2</v>
      </c>
      <c r="AG113" s="17">
        <f>IF(km4_splits_ranks[[#This Row],[7 - 12]]="DNF","DNF",km4_splits_ranks[[#This Row],[6 okr]]+km4_splits_ranks[[#This Row],[7 - 12]])</f>
        <v>2.2890046296296294E-2</v>
      </c>
      <c r="AH113" s="17">
        <f>IF(km4_splits_ranks[[#This Row],[13 - 18]]="DNF","DNF",km4_splits_ranks[[#This Row],[12 okr]]+km4_splits_ranks[[#This Row],[13 - 18]])</f>
        <v>3.4277777777777775E-2</v>
      </c>
      <c r="AI113" s="17">
        <f>IF(km4_splits_ranks[[#This Row],[19 - 24]]="DNF","DNF",km4_splits_ranks[[#This Row],[18 okr]]+km4_splits_ranks[[#This Row],[19 - 24]])</f>
        <v>4.5746527777777775E-2</v>
      </c>
      <c r="AJ113" s="17">
        <f>IF(km4_splits_ranks[[#This Row],[25 - 30]]="DNF","DNF",km4_splits_ranks[[#This Row],[24 okr]]+km4_splits_ranks[[#This Row],[25 - 30]])</f>
        <v>5.7531249999999999E-2</v>
      </c>
      <c r="AK113" s="17">
        <f>IF(km4_splits_ranks[[#This Row],[31 - 36]]="DNF","DNF",km4_splits_ranks[[#This Row],[30 okr]]+km4_splits_ranks[[#This Row],[31 - 36]])</f>
        <v>6.9748842592592591E-2</v>
      </c>
      <c r="AL113" s="17" t="str">
        <f>IF(km4_splits_ranks[[#This Row],[37 - 42]]="DNF","DNF",km4_splits_ranks[[#This Row],[36 okr]]+km4_splits_ranks[[#This Row],[37 - 42]])</f>
        <v>DNF</v>
      </c>
      <c r="AM113" s="17" t="str">
        <f>IF(km4_splits_ranks[[#This Row],[43 - 48]]="DNF","DNF",km4_splits_ranks[[#This Row],[42 okr]]+km4_splits_ranks[[#This Row],[43 - 48]])</f>
        <v>DNF</v>
      </c>
      <c r="AN113" s="17" t="str">
        <f>IF(km4_splits_ranks[[#This Row],[49 - 54]]="DNF","DNF",km4_splits_ranks[[#This Row],[48 okr]]+km4_splits_ranks[[#This Row],[49 - 54]])</f>
        <v>DNF</v>
      </c>
      <c r="AO113" s="17" t="str">
        <f>IF(km4_splits_ranks[[#This Row],[55 - 60]]="DNF","DNF",km4_splits_ranks[[#This Row],[54 okr]]+km4_splits_ranks[[#This Row],[55 - 60]])</f>
        <v>DNF</v>
      </c>
      <c r="AP113" s="22" t="str">
        <f>IF(km4_splits_ranks[[#This Row],[61 - 64]]="DNF","DNF",km4_splits_ranks[[#This Row],[60 okr]]+km4_splits_ranks[[#This Row],[61 - 64]])</f>
        <v>DNF</v>
      </c>
      <c r="AQ113" s="47">
        <f>IF(km4_splits_ranks[[#This Row],[6 okr]]="DNF","DNF",RANK(km4_splits_ranks[[#This Row],[6 okr]],km4_splits_ranks[6 okr],1))</f>
        <v>12</v>
      </c>
      <c r="AR113" s="48">
        <f>IF(km4_splits_ranks[[#This Row],[12 okr]]="DNF","DNF",RANK(km4_splits_ranks[[#This Row],[12 okr]],km4_splits_ranks[12 okr],1))</f>
        <v>12</v>
      </c>
      <c r="AS113" s="48">
        <f>IF(km4_splits_ranks[[#This Row],[18 okr]]="DNF","DNF",RANK(km4_splits_ranks[[#This Row],[18 okr]],km4_splits_ranks[18 okr],1))</f>
        <v>11</v>
      </c>
      <c r="AT113" s="48">
        <f>IF(km4_splits_ranks[[#This Row],[24 okr]]="DNF","DNF",RANK(km4_splits_ranks[[#This Row],[24 okr]],km4_splits_ranks[24 okr],1))</f>
        <v>11</v>
      </c>
      <c r="AU113" s="48">
        <f>IF(km4_splits_ranks[[#This Row],[30 okr]]="DNF","DNF",RANK(km4_splits_ranks[[#This Row],[30 okr]],km4_splits_ranks[30 okr],1))</f>
        <v>12</v>
      </c>
      <c r="AV113" s="48">
        <f>IF(km4_splits_ranks[[#This Row],[36 okr]]="DNF","DNF",RANK(km4_splits_ranks[[#This Row],[36 okr]],km4_splits_ranks[36 okr],1))</f>
        <v>12</v>
      </c>
      <c r="AW113" s="48" t="str">
        <f>IF(km4_splits_ranks[[#This Row],[42 okr]]="DNF","DNF",RANK(km4_splits_ranks[[#This Row],[42 okr]],km4_splits_ranks[42 okr],1))</f>
        <v>DNF</v>
      </c>
      <c r="AX113" s="48" t="str">
        <f>IF(km4_splits_ranks[[#This Row],[48 okr]]="DNF","DNF",RANK(km4_splits_ranks[[#This Row],[48 okr]],km4_splits_ranks[48 okr],1))</f>
        <v>DNF</v>
      </c>
      <c r="AY113" s="48" t="str">
        <f>IF(km4_splits_ranks[[#This Row],[54 okr]]="DNF","DNF",RANK(km4_splits_ranks[[#This Row],[54 okr]],km4_splits_ranks[54 okr],1))</f>
        <v>DNF</v>
      </c>
      <c r="AZ113" s="48" t="str">
        <f>IF(km4_splits_ranks[[#This Row],[60 okr]]="DNF","DNF",RANK(km4_splits_ranks[[#This Row],[60 okr]],km4_splits_ranks[60 okr],1))</f>
        <v>DNF</v>
      </c>
      <c r="BA113" s="48" t="str">
        <f>IF(km4_splits_ranks[[#This Row],[64 okr]]="DNF","DNF",RANK(km4_splits_ranks[[#This Row],[64 okr]],km4_splits_ranks[64 okr],1))</f>
        <v>DNF</v>
      </c>
    </row>
    <row r="114" spans="2:53" x14ac:dyDescent="0.2"/>
    <row r="115" spans="2:53" x14ac:dyDescent="0.2">
      <c r="B115" s="1">
        <v>0</v>
      </c>
      <c r="C115" s="1">
        <v>999</v>
      </c>
      <c r="D115" s="1" t="s">
        <v>469</v>
      </c>
      <c r="J115" s="167">
        <v>1.0997685185185183E-2</v>
      </c>
      <c r="K115" s="167">
        <v>1.0543981481481482E-2</v>
      </c>
      <c r="L115" s="167">
        <v>1.0475694444444444E-2</v>
      </c>
      <c r="M115" s="167">
        <v>1.0427083333333333E-2</v>
      </c>
      <c r="N115" s="167">
        <v>1.046412037037037E-2</v>
      </c>
      <c r="O115" s="167">
        <v>1.0523148148148148E-2</v>
      </c>
      <c r="P115" s="167">
        <v>1.0469907407407407E-2</v>
      </c>
      <c r="Q115" s="167">
        <v>1.0599537037037036E-2</v>
      </c>
      <c r="R115" s="167">
        <v>1.0717592592592593E-2</v>
      </c>
      <c r="S115" s="167">
        <v>1.1019675925925926E-2</v>
      </c>
      <c r="T115" s="167">
        <v>7.782407407407408E-3</v>
      </c>
      <c r="AF115" s="56">
        <v>1.0997685185185183E-2</v>
      </c>
      <c r="AG115" s="56">
        <v>2.1541666666666667E-2</v>
      </c>
      <c r="AH115" s="56">
        <v>3.2017361111111114E-2</v>
      </c>
      <c r="AI115" s="56">
        <v>4.2444444444444451E-2</v>
      </c>
      <c r="AJ115" s="56">
        <v>5.2908564814814818E-2</v>
      </c>
      <c r="AK115" s="56">
        <v>6.3431712962962961E-2</v>
      </c>
      <c r="AL115" s="56">
        <v>7.3901620370370374E-2</v>
      </c>
      <c r="AM115" s="56">
        <v>8.4501157407407407E-2</v>
      </c>
      <c r="AN115" s="56">
        <v>9.5218750000000005E-2</v>
      </c>
      <c r="AO115" s="56">
        <v>0.10623842592592593</v>
      </c>
      <c r="AP115" s="56">
        <v>0.11402083333333334</v>
      </c>
    </row>
    <row r="116" spans="2:53" x14ac:dyDescent="0.2"/>
    <row r="117" spans="2:53" hidden="1" x14ac:dyDescent="0.2"/>
    <row r="118" spans="2:53" hidden="1" x14ac:dyDescent="0.2"/>
    <row r="119" spans="2:53" hidden="1" x14ac:dyDescent="0.2"/>
    <row r="120" spans="2:53" hidden="1" x14ac:dyDescent="0.2"/>
    <row r="121" spans="2:53" hidden="1" x14ac:dyDescent="0.2"/>
    <row r="122" spans="2:53" hidden="1" x14ac:dyDescent="0.2"/>
    <row r="123" spans="2:53" hidden="1" x14ac:dyDescent="0.2"/>
    <row r="124" spans="2:53" hidden="1" x14ac:dyDescent="0.2"/>
    <row r="125" spans="2:53" hidden="1" x14ac:dyDescent="0.2"/>
    <row r="126" spans="2:53" hidden="1" x14ac:dyDescent="0.2"/>
  </sheetData>
  <sheetProtection password="C7B2" sheet="1" objects="1" scenarios="1"/>
  <hyperlinks>
    <hyperlink ref="H1" location="index!A1" display="zpět na OBSAH"/>
  </hyperlinks>
  <pageMargins left="0" right="0" top="0" bottom="0" header="0" footer="0"/>
  <pageSetup paperSize="9" scale="44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3"/>
  <sheetViews>
    <sheetView showGridLines="0" showRowColHeaders="0" zoomScaleNormal="100" workbookViewId="0">
      <pane ySplit="4" topLeftCell="A5" activePane="bottomLeft" state="frozen"/>
      <selection pane="bottomLeft" activeCell="B3" sqref="B3:E3"/>
    </sheetView>
  </sheetViews>
  <sheetFormatPr defaultColWidth="0" defaultRowHeight="12.75" zeroHeight="1" x14ac:dyDescent="0.25"/>
  <cols>
    <col min="1" max="1" width="3.7109375" style="36" customWidth="1"/>
    <col min="2" max="2" width="9.7109375" style="38" customWidth="1"/>
    <col min="3" max="4" width="8.42578125" style="36" customWidth="1"/>
    <col min="5" max="5" width="9.140625" style="36" customWidth="1"/>
    <col min="6" max="6" width="8.28515625" style="36" customWidth="1"/>
    <col min="7" max="7" width="9.28515625" style="36" bestFit="1" customWidth="1"/>
    <col min="8" max="8" width="9.7109375" style="36" bestFit="1" customWidth="1"/>
    <col min="9" max="10" width="9.140625" style="36" customWidth="1"/>
    <col min="11" max="13" width="9.7109375" style="36" bestFit="1" customWidth="1"/>
    <col min="14" max="14" width="9.140625" style="36" customWidth="1"/>
    <col min="15" max="15" width="9.7109375" style="36" customWidth="1"/>
    <col min="16" max="16" width="3.7109375" style="36" customWidth="1"/>
    <col min="17" max="18" width="9.140625" style="36" customWidth="1"/>
    <col min="19" max="19" width="1.7109375" style="36" customWidth="1"/>
    <col min="20" max="20" width="23.5703125" style="82" hidden="1"/>
    <col min="21" max="16384" width="9.140625" style="36" hidden="1"/>
  </cols>
  <sheetData>
    <row r="1" spans="1:20" ht="6" customHeight="1" x14ac:dyDescent="0.25"/>
    <row r="2" spans="1:20" ht="13.5" thickBot="1" x14ac:dyDescent="0.3">
      <c r="B2" s="110" t="s">
        <v>174</v>
      </c>
    </row>
    <row r="3" spans="1:20" ht="17.25" thickTop="1" thickBot="1" x14ac:dyDescent="0.3">
      <c r="B3" s="146" t="s">
        <v>130</v>
      </c>
      <c r="C3" s="147"/>
      <c r="D3" s="147"/>
      <c r="E3" s="148"/>
      <c r="F3" s="83" t="str">
        <f>IF(OR(B3="tady vyber jméno",B3="rekord"),"-",VALUE(LEFT(RIGHT(B3,LEN(B3)-SEARCH("(",B3)),LEN(RIGHT(B3,LEN(B3)-SEARCH("(",B3)))-1)))</f>
        <v>-</v>
      </c>
      <c r="G3" s="83"/>
      <c r="H3" s="72" t="s">
        <v>128</v>
      </c>
      <c r="I3" s="85" t="str">
        <f>IF(ISERROR(VLOOKUP(F3,splits!C:F,4,0)),"-",VLOOKUP(F3,splits!C:F,4,0))</f>
        <v>-</v>
      </c>
      <c r="J3" s="51" t="s">
        <v>119</v>
      </c>
      <c r="K3" s="50" t="str">
        <f>IF(ISERROR(VLOOKUP(F3,splits!C:H,3,0)),"-",IF(VLOOKUP(F3,splits!C:H,3,0)=0,"-",VLOOKUP(F3,splits!C:H,3,0)))</f>
        <v>-</v>
      </c>
      <c r="L3" s="52"/>
      <c r="M3" s="52"/>
      <c r="N3" s="52"/>
      <c r="O3" s="53" t="str">
        <f>IF(ISERROR(VLOOKUP(F3,splits!C:H,6,0)),"-",IF(VLOOKUP(F3,splits!C:H,6,0)=0,"-",VLOOKUP(F3,splits!C:H,6,0)))</f>
        <v>-</v>
      </c>
      <c r="Q3" s="159" t="s">
        <v>151</v>
      </c>
      <c r="R3" s="159"/>
      <c r="T3" s="81"/>
    </row>
    <row r="4" spans="1:20" s="73" customFormat="1" ht="16.5" thickTop="1" x14ac:dyDescent="0.25">
      <c r="B4" s="145" t="s">
        <v>127</v>
      </c>
      <c r="C4" s="145"/>
      <c r="D4" s="78" t="str">
        <f>IF(F3="-","-",CONCATENATE(SUMIF(splits!C:C,F3,splits!B:B),".  celkově"))</f>
        <v>-</v>
      </c>
      <c r="F4" s="76"/>
      <c r="G4" s="74"/>
      <c r="H4" s="150" t="str">
        <f>CONCATENATE((SUMIF(splits!C:C,F3,splits!G:G)),".  z  ",COUNTIF(splits!F:F,I3),"  v kategorii ",I3)</f>
        <v>0.  z  0  v kategorii -</v>
      </c>
      <c r="I4" s="150"/>
      <c r="J4" s="150"/>
      <c r="N4" s="109" t="s">
        <v>129</v>
      </c>
      <c r="O4" s="75">
        <f>SUMIF(splits!C:C,F3,splits!I:I)</f>
        <v>0</v>
      </c>
      <c r="T4" s="81" t="s">
        <v>130</v>
      </c>
    </row>
    <row r="5" spans="1:20" x14ac:dyDescent="0.25">
      <c r="L5" s="38"/>
      <c r="T5" s="82" t="s">
        <v>464</v>
      </c>
    </row>
    <row r="6" spans="1:20" s="37" customFormat="1" x14ac:dyDescent="0.25">
      <c r="B6" s="54" t="s">
        <v>134</v>
      </c>
      <c r="C6" s="111" t="s">
        <v>479</v>
      </c>
      <c r="D6" s="36"/>
      <c r="E6" s="89"/>
      <c r="F6" s="89"/>
      <c r="G6" s="89"/>
      <c r="H6" s="89"/>
      <c r="I6" s="89"/>
      <c r="J6" s="89"/>
      <c r="K6" s="89"/>
      <c r="L6" s="89"/>
      <c r="M6" s="89"/>
      <c r="N6" s="89"/>
      <c r="O6" s="55" t="s">
        <v>138</v>
      </c>
      <c r="P6" s="36"/>
      <c r="Q6" s="36"/>
      <c r="R6" s="36"/>
      <c r="S6" s="36"/>
      <c r="T6" s="82" t="s">
        <v>413</v>
      </c>
    </row>
    <row r="7" spans="1:20" s="37" customFormat="1" ht="12.75" customHeight="1" x14ac:dyDescent="0.25">
      <c r="B7" s="98" t="s">
        <v>120</v>
      </c>
      <c r="C7" s="84" t="s">
        <v>40</v>
      </c>
      <c r="D7" s="80"/>
      <c r="E7" s="168" t="s">
        <v>327</v>
      </c>
      <c r="F7" s="168" t="s">
        <v>328</v>
      </c>
      <c r="G7" s="168" t="s">
        <v>329</v>
      </c>
      <c r="H7" s="168" t="s">
        <v>330</v>
      </c>
      <c r="I7" s="168" t="s">
        <v>331</v>
      </c>
      <c r="J7" s="168" t="s">
        <v>332</v>
      </c>
      <c r="K7" s="168" t="s">
        <v>333</v>
      </c>
      <c r="L7" s="168" t="s">
        <v>334</v>
      </c>
      <c r="M7" s="168" t="s">
        <v>335</v>
      </c>
      <c r="N7" s="168" t="s">
        <v>336</v>
      </c>
      <c r="O7" s="168" t="s">
        <v>337</v>
      </c>
      <c r="P7" s="36"/>
      <c r="Q7" s="36"/>
      <c r="R7" s="36"/>
      <c r="S7" s="36"/>
      <c r="T7" s="86" t="s">
        <v>410</v>
      </c>
    </row>
    <row r="8" spans="1:20" s="37" customFormat="1" x14ac:dyDescent="0.25">
      <c r="B8" s="42" t="str">
        <f>IF($F$3="-","-",IF(VLOOKUP($F$3,splits!C:G,5,0)="DNF","-",(IF(B9=1,0,B9-1))))</f>
        <v>-</v>
      </c>
      <c r="C8" s="41" t="str">
        <f>IF(ISERROR(VLOOKUP(B8,splits!B:D,3,0)),"-",VLOOKUP(B8,splits!B:D,3,0))</f>
        <v>-</v>
      </c>
      <c r="D8" s="36"/>
      <c r="E8" s="90" t="str">
        <f>IF(SUMIF(splits!$B:$B,$B8,splits!J:J)-E9&gt;0,TEXT(SUMIF(splits!$B:$B,$B8,splits!J:J)-E9,"+ mm:ss"),TEXT(ABS(SUMIF(splits!$B:$B,$B8,splits!J:J)-E9),"- mm:ss"))</f>
        <v>- 00:00</v>
      </c>
      <c r="F8" s="90" t="str">
        <f>IF(SUMIF(splits!$B:$B,$B8,splits!K:K)-F9&gt;0,TEXT(SUMIF(splits!$B:$B,$B8,splits!K:K)-F9,"+ mm:ss"),TEXT(ABS(SUMIF(splits!$B:$B,$B8,splits!K:K)-F9),"- mm:ss"))</f>
        <v>- 00:00</v>
      </c>
      <c r="G8" s="90" t="str">
        <f>IF(SUMIF(splits!$B:$B,$B8,splits!L:L)-G9&gt;0,TEXT(SUMIF(splits!$B:$B,$B8,splits!L:L)-G9,"+ mm:ss"),TEXT(ABS(SUMIF(splits!$B:$B,$B8,splits!L:L)-G9),"- mm:ss"))</f>
        <v>- 00:00</v>
      </c>
      <c r="H8" s="90" t="str">
        <f>IF(SUMIF(splits!$B:$B,$B8,splits!M:M)-H9&gt;0,TEXT(SUMIF(splits!$B:$B,$B8,splits!M:M)-H9,"+ mm:ss"),TEXT(ABS(SUMIF(splits!$B:$B,$B8,splits!M:M)-H9),"- mm:ss"))</f>
        <v>- 00:00</v>
      </c>
      <c r="I8" s="90" t="str">
        <f>IF(SUMIF(splits!$B:$B,$B8,splits!N:N)-I9&gt;0,TEXT(SUMIF(splits!$B:$B,$B8,splits!N:N)-I9,"+ mm:ss"),TEXT(ABS(SUMIF(splits!$B:$B,$B8,splits!N:N)-I9),"- mm:ss"))</f>
        <v>- 00:00</v>
      </c>
      <c r="J8" s="90" t="str">
        <f>IF(SUMIF(splits!$B:$B,$B8,splits!O:O)-J9&gt;0,TEXT(SUMIF(splits!$B:$B,$B8,splits!O:O)-J9,"+ mm:ss"),TEXT(ABS(SUMIF(splits!$B:$B,$B8,splits!O:O)-J9),"- mm:ss"))</f>
        <v>- 00:00</v>
      </c>
      <c r="K8" s="90" t="str">
        <f>IF(SUMIF(splits!$B:$B,$B8,splits!P:P)-K9&gt;0,TEXT(SUMIF(splits!$B:$B,$B8,splits!P:P)-K9,"+ mm:ss"),TEXT(ABS(SUMIF(splits!$B:$B,$B8,splits!P:P)-K9),"- mm:ss"))</f>
        <v>- 00:00</v>
      </c>
      <c r="L8" s="90" t="str">
        <f>IF(SUMIF(splits!$B:$B,$B8,splits!Q:Q)-L9&gt;0,TEXT(SUMIF(splits!$B:$B,$B8,splits!Q:Q)-L9,"+ mm:ss"),TEXT(ABS(SUMIF(splits!$B:$B,$B8,splits!Q:Q)-L9),"- mm:ss"))</f>
        <v>- 00:00</v>
      </c>
      <c r="M8" s="90" t="str">
        <f>IF(SUMIF(splits!$B:$B,$B8,splits!R:R)-M9&gt;0,TEXT(SUMIF(splits!$B:$B,$B8,splits!R:R)-M9,"+ mm:ss"),TEXT(ABS(SUMIF(splits!$B:$B,$B8,splits!R:R)-M9),"- mm:ss"))</f>
        <v>- 00:00</v>
      </c>
      <c r="N8" s="90" t="str">
        <f>IF(SUMIF(splits!$B:$B,$B8,splits!S:S)-N9&gt;0,TEXT(SUMIF(splits!$B:$B,$B8,splits!S:S)-N9,"+ mm:ss"),TEXT(ABS(SUMIF(splits!$B:$B,$B8,splits!S:S)-N9),"- mm:ss"))</f>
        <v>- 00:00</v>
      </c>
      <c r="O8" s="90" t="str">
        <f>IF(SUMIF(splits!$B:$B,$B8,splits!T:T)-O9&gt;0,TEXT(SUMIF(splits!$B:$B,$B8,splits!T:T)-O9,"+ mm:ss"),TEXT(ABS(SUMIF(splits!$B:$B,$B8,splits!T:T)-O9),"- mm:ss"))</f>
        <v>- 00:00</v>
      </c>
      <c r="P8" s="36"/>
      <c r="Q8" s="36"/>
      <c r="R8" s="36"/>
      <c r="S8" s="36"/>
      <c r="T8" s="82" t="s">
        <v>426</v>
      </c>
    </row>
    <row r="9" spans="1:20" s="37" customFormat="1" x14ac:dyDescent="0.25">
      <c r="B9" s="68" t="str">
        <f>IF($F$3="-","-",IF(VLOOKUP($F$3,splits!C:G,5,0)="DNF","-",SUMIF(splits!C:C,$F$3,splits!B:B)))</f>
        <v>-</v>
      </c>
      <c r="C9" s="69" t="str">
        <f>IF(ISERROR(VLOOKUP(B9,splits!B:D,3,0)),"-",VLOOKUP(B9,splits!B:D,3,0))</f>
        <v>-</v>
      </c>
      <c r="D9" s="91"/>
      <c r="E9" s="92">
        <f>SUMIF(splits!$B:$B,$B9,splits!J:J)</f>
        <v>0</v>
      </c>
      <c r="F9" s="92">
        <f>SUMIF(splits!$B:$B,$B9,splits!K:K)</f>
        <v>0</v>
      </c>
      <c r="G9" s="92">
        <f>SUMIF(splits!$B:$B,$B9,splits!L:L)</f>
        <v>0</v>
      </c>
      <c r="H9" s="92">
        <f>SUMIF(splits!$B:$B,$B9,splits!M:M)</f>
        <v>0</v>
      </c>
      <c r="I9" s="92">
        <f>SUMIF(splits!$B:$B,$B9,splits!N:N)</f>
        <v>0</v>
      </c>
      <c r="J9" s="92">
        <f>SUMIF(splits!$B:$B,$B9,splits!O:O)</f>
        <v>0</v>
      </c>
      <c r="K9" s="92">
        <f>SUMIF(splits!$B:$B,$B9,splits!P:P)</f>
        <v>0</v>
      </c>
      <c r="L9" s="92">
        <f>SUMIF(splits!$B:$B,$B9,splits!Q:Q)</f>
        <v>0</v>
      </c>
      <c r="M9" s="92">
        <f>SUMIF(splits!$B:$B,$B9,splits!R:R)</f>
        <v>0</v>
      </c>
      <c r="N9" s="92">
        <f>SUMIF(splits!$B:$B,$B9,splits!S:S)</f>
        <v>0</v>
      </c>
      <c r="O9" s="92">
        <f>SUMIF(splits!$B:$B,$B9,splits!T:T)</f>
        <v>0</v>
      </c>
      <c r="P9" s="36"/>
      <c r="Q9" s="49"/>
      <c r="R9" s="36"/>
      <c r="S9" s="36"/>
      <c r="T9" s="82" t="s">
        <v>396</v>
      </c>
    </row>
    <row r="10" spans="1:20" s="37" customFormat="1" x14ac:dyDescent="0.25">
      <c r="B10" s="42" t="str">
        <f>IF($F$3="-","-",IF(VLOOKUP($F$3,splits!C:G,5,0)="DNF","-",B9+1))</f>
        <v>-</v>
      </c>
      <c r="C10" s="41" t="str">
        <f>IF(ISERROR(VLOOKUP(B10,splits!B:D,3,0)),"-",VLOOKUP(B10,splits!B:D,3,0))</f>
        <v>-</v>
      </c>
      <c r="D10" s="36"/>
      <c r="E10" s="90" t="str">
        <f>IF(SUMIF(splits!$B:$B,$B10,splits!J:J)-E9&gt;0,TEXT(SUMIF(splits!$B:$B,$B10,splits!J:J)-E9,"+ mm:ss"),TEXT(ABS(SUMIF(splits!$B:$B,$B10,splits!J:J)-E9),"- mm:ss"))</f>
        <v>- 00:00</v>
      </c>
      <c r="F10" s="90" t="str">
        <f>IF(SUMIF(splits!$B:$B,$B10,splits!K:K)-F9&gt;0,TEXT(SUMIF(splits!$B:$B,$B10,splits!K:K)-F9,"+ mm:ss"),TEXT(ABS(SUMIF(splits!$B:$B,$B10,splits!K:K)-F9),"- mm:ss"))</f>
        <v>- 00:00</v>
      </c>
      <c r="G10" s="90" t="str">
        <f>IF(SUMIF(splits!$B:$B,$B10,splits!L:L)-G9&gt;0,TEXT(SUMIF(splits!$B:$B,$B10,splits!L:L)-G9,"+ mm:ss"),TEXT(ABS(SUMIF(splits!$B:$B,$B10,splits!L:L)-G9),"- mm:ss"))</f>
        <v>- 00:00</v>
      </c>
      <c r="H10" s="90" t="str">
        <f>IF(SUMIF(splits!$B:$B,$B10,splits!M:M)-H9&gt;0,TEXT(SUMIF(splits!$B:$B,$B10,splits!M:M)-H9,"+ mm:ss"),TEXT(ABS(SUMIF(splits!$B:$B,$B10,splits!M:M)-H9),"- mm:ss"))</f>
        <v>- 00:00</v>
      </c>
      <c r="I10" s="90" t="str">
        <f>IF(SUMIF(splits!$B:$B,$B10,splits!N:N)-I9&gt;0,TEXT(SUMIF(splits!$B:$B,$B10,splits!N:N)-I9,"+ mm:ss"),TEXT(ABS(SUMIF(splits!$B:$B,$B10,splits!N:N)-I9),"- mm:ss"))</f>
        <v>- 00:00</v>
      </c>
      <c r="J10" s="90" t="str">
        <f>IF(SUMIF(splits!$B:$B,$B10,splits!O:O)-J9&gt;0,TEXT(SUMIF(splits!$B:$B,$B10,splits!O:O)-J9,"+ mm:ss"),TEXT(ABS(SUMIF(splits!$B:$B,$B10,splits!O:O)-J9),"- mm:ss"))</f>
        <v>- 00:00</v>
      </c>
      <c r="K10" s="90" t="str">
        <f>IF(SUMIF(splits!$B:$B,$B10,splits!P:P)-K9&gt;0,TEXT(SUMIF(splits!$B:$B,$B10,splits!P:P)-K9,"+ mm:ss"),TEXT(ABS(SUMIF(splits!$B:$B,$B10,splits!P:P)-K9),"- mm:ss"))</f>
        <v>- 00:00</v>
      </c>
      <c r="L10" s="90" t="str">
        <f>IF(SUMIF(splits!$B:$B,$B10,splits!Q:Q)-L9&gt;0,TEXT(SUMIF(splits!$B:$B,$B10,splits!Q:Q)-L9,"+ mm:ss"),TEXT(ABS(SUMIF(splits!$B:$B,$B10,splits!Q:Q)-L9),"- mm:ss"))</f>
        <v>- 00:00</v>
      </c>
      <c r="M10" s="90" t="str">
        <f>IF(SUMIF(splits!$B:$B,$B10,splits!R:R)-M9&gt;0,TEXT(SUMIF(splits!$B:$B,$B10,splits!R:R)-M9,"+ mm:ss"),TEXT(ABS(SUMIF(splits!$B:$B,$B10,splits!R:R)-M9),"- mm:ss"))</f>
        <v>- 00:00</v>
      </c>
      <c r="N10" s="90" t="str">
        <f>IF(SUMIF(splits!$B:$B,$B10,splits!S:S)-N9&gt;0,TEXT(SUMIF(splits!$B:$B,$B10,splits!S:S)-N9,"+ mm:ss"),TEXT(ABS(SUMIF(splits!$B:$B,$B10,splits!S:S)-N9),"- mm:ss"))</f>
        <v>- 00:00</v>
      </c>
      <c r="O10" s="90" t="str">
        <f>IF(SUMIF(splits!$B:$B,$B10,splits!T:T)-O9&gt;0,TEXT(SUMIF(splits!$B:$B,$B10,splits!T:T)-O9,"+ mm:ss"),TEXT(ABS(SUMIF(splits!$B:$B,$B10,splits!T:T)-O9),"- mm:ss"))</f>
        <v>- 00:00</v>
      </c>
      <c r="P10" s="36"/>
      <c r="Q10" s="36"/>
      <c r="R10" s="36"/>
      <c r="S10" s="36"/>
      <c r="T10" s="82" t="s">
        <v>446</v>
      </c>
    </row>
    <row r="11" spans="1:20" s="61" customFormat="1" x14ac:dyDescent="0.25">
      <c r="A11" s="37"/>
      <c r="B11" s="38"/>
      <c r="C11" s="36"/>
      <c r="D11" s="36"/>
      <c r="E11" s="36"/>
      <c r="F11" s="36"/>
      <c r="G11" s="36"/>
      <c r="H11" s="36"/>
      <c r="I11" s="36"/>
      <c r="J11" s="36"/>
      <c r="K11" s="36"/>
      <c r="L11" s="38"/>
      <c r="M11" s="36"/>
      <c r="N11" s="36"/>
      <c r="O11" s="36"/>
      <c r="P11" s="36"/>
      <c r="Q11" s="36"/>
      <c r="R11" s="36"/>
      <c r="S11" s="36"/>
      <c r="T11" s="82" t="s">
        <v>363</v>
      </c>
    </row>
    <row r="12" spans="1:20" s="37" customFormat="1" x14ac:dyDescent="0.25">
      <c r="B12" s="54" t="s">
        <v>117</v>
      </c>
      <c r="C12" s="112" t="s">
        <v>480</v>
      </c>
      <c r="D12" s="39"/>
      <c r="E12" s="39"/>
      <c r="F12" s="39"/>
      <c r="O12" s="55" t="s">
        <v>139</v>
      </c>
      <c r="T12" s="82" t="s">
        <v>404</v>
      </c>
    </row>
    <row r="13" spans="1:20" s="37" customFormat="1" ht="12.75" customHeight="1" x14ac:dyDescent="0.25">
      <c r="B13" s="98" t="s">
        <v>120</v>
      </c>
      <c r="C13" s="99" t="s">
        <v>40</v>
      </c>
      <c r="D13" s="100"/>
      <c r="E13" s="101" t="s">
        <v>339</v>
      </c>
      <c r="F13" s="101" t="s">
        <v>340</v>
      </c>
      <c r="G13" s="101" t="s">
        <v>470</v>
      </c>
      <c r="H13" s="101" t="s">
        <v>471</v>
      </c>
      <c r="I13" s="101" t="s">
        <v>472</v>
      </c>
      <c r="J13" s="101" t="s">
        <v>473</v>
      </c>
      <c r="K13" s="101" t="s">
        <v>474</v>
      </c>
      <c r="L13" s="101" t="s">
        <v>475</v>
      </c>
      <c r="M13" s="101" t="s">
        <v>476</v>
      </c>
      <c r="N13" s="101" t="s">
        <v>477</v>
      </c>
      <c r="O13" s="101" t="s">
        <v>478</v>
      </c>
      <c r="Q13" s="149" t="s">
        <v>133</v>
      </c>
      <c r="R13" s="149"/>
      <c r="T13" s="82" t="s">
        <v>420</v>
      </c>
    </row>
    <row r="14" spans="1:20" s="37" customFormat="1" x14ac:dyDescent="0.25">
      <c r="B14" s="42" t="str">
        <f>IF($F$3="-","-",IF(VLOOKUP($F$3,splits!C:G,5,0)="DNF","-",(IF(B15=1,0,B15-1))))</f>
        <v>-</v>
      </c>
      <c r="C14" s="41" t="str">
        <f>IF(ISERROR(VLOOKUP(B14,splits!B:D,3,0)),"-",VLOOKUP(B14,splits!B:D,3,0))</f>
        <v>-</v>
      </c>
      <c r="D14" s="41"/>
      <c r="E14" s="90" t="str">
        <f>IF(SUMIF(splits!$B:$B,$B14,splits!AF:AF)-E15&gt;0,TEXT(SUMIF(splits!$B:$B,$B14,splits!AF:AF)-E15,"+ mm:ss"),TEXT(ABS(SUMIF(splits!$B:$B,$B14,splits!AF:AF)-E15),"- mm:ss"))</f>
        <v>- 00:00</v>
      </c>
      <c r="F14" s="90" t="str">
        <f>IF(SUMIF(splits!$B:$B,$B14,splits!AG:AG)-F15&gt;0,TEXT(SUMIF(splits!$B:$B,$B14,splits!AG:AG)-F15,"+ mm:ss"),TEXT(ABS(SUMIF(splits!$B:$B,$B14,splits!AG:AG)-F15),"- mm:ss"))</f>
        <v>- 00:00</v>
      </c>
      <c r="G14" s="90" t="str">
        <f>IF(SUMIF(splits!$B:$B,$B14,splits!AH:AH)-G15&gt;0,TEXT(SUMIF(splits!$B:$B,$B14,splits!AH:AH)-G15,"+ mm:ss"),TEXT(ABS(SUMIF(splits!$B:$B,$B14,splits!AH:AH)-G15),"- mm:ss"))</f>
        <v>- 00:00</v>
      </c>
      <c r="H14" s="90" t="str">
        <f>IF(SUMIF(splits!$B:$B,$B14,splits!AI:AI)-H15&gt;0,TEXT(SUMIF(splits!$B:$B,$B14,splits!AI:AI)-H15,"+ mm:ss"),TEXT(ABS(SUMIF(splits!$B:$B,$B14,splits!AI:AI)-H15),"- mm:ss"))</f>
        <v>- 00:00</v>
      </c>
      <c r="I14" s="90" t="str">
        <f>IF(SUMIF(splits!$B:$B,$B14,splits!AJ:AJ)-I15&gt;0,TEXT(SUMIF(splits!$B:$B,$B14,splits!AJ:AJ)-I15,"+ mm:ss"),TEXT(ABS(SUMIF(splits!$B:$B,$B14,splits!AJ:AJ)-I15),"- mm:ss"))</f>
        <v>- 00:00</v>
      </c>
      <c r="J14" s="90" t="str">
        <f>IF(SUMIF(splits!$B:$B,$B14,splits!AK:AK)-J15&gt;0,TEXT(SUMIF(splits!$B:$B,$B14,splits!AK:AK)-J15,"+ mm:ss"),TEXT(ABS(SUMIF(splits!$B:$B,$B14,splits!AK:AK)-J15),"- mm:ss"))</f>
        <v>- 00:00</v>
      </c>
      <c r="K14" s="90" t="str">
        <f>IF(SUMIF(splits!$B:$B,$B14,splits!AL:AL)-K15&gt;0,TEXT(SUMIF(splits!$B:$B,$B14,splits!AL:AL)-K15,"+ mm:ss"),TEXT(ABS(SUMIF(splits!$B:$B,$B14,splits!AL:AL)-K15),"- mm:ss"))</f>
        <v>- 00:00</v>
      </c>
      <c r="L14" s="90" t="str">
        <f>IF(SUMIF(splits!$B:$B,$B14,splits!AM:AM)-L15&gt;0,TEXT(SUMIF(splits!$B:$B,$B14,splits!AM:AM)-L15,"+ mm:ss"),TEXT(ABS(SUMIF(splits!$B:$B,$B14,splits!AM:AM)-L15),"- mm:ss"))</f>
        <v>- 00:00</v>
      </c>
      <c r="M14" s="90" t="str">
        <f>IF(SUMIF(splits!$B:$B,$B14,splits!AN:AN)-M15&gt;0,TEXT(SUMIF(splits!$B:$B,$B14,splits!AN:AN)-M15,"+ mm:ss"),TEXT(ABS(SUMIF(splits!$B:$B,$B14,splits!AN:AN)-M15),"- mm:ss"))</f>
        <v>- 00:00</v>
      </c>
      <c r="N14" s="90" t="str">
        <f>IF(SUMIF(splits!$B:$B,$B14,splits!AO:AO)-N15&gt;0,TEXT(SUMIF(splits!$B:$B,$B14,splits!AO:AO)-N15,"+ mm:ss"),TEXT(ABS(SUMIF(splits!$B:$B,$B14,splits!AO:AO)-N15),"- mm:ss"))</f>
        <v>- 00:00</v>
      </c>
      <c r="O14" s="90" t="str">
        <f>IF(SUMIF(splits!$B:$B,$B14,splits!AP:AP)-O15&gt;0,TEXT(SUMIF(splits!$B:$B,$B14,splits!AP:AP)-O15,"+ mm:ss"),TEXT(ABS(SUMIF(splits!$B:$B,$B14,splits!AP:AP)-O15),"- mm:ss"))</f>
        <v>- 00:00</v>
      </c>
      <c r="Q14" s="155"/>
      <c r="R14" s="156"/>
      <c r="T14" s="82" t="s">
        <v>399</v>
      </c>
    </row>
    <row r="15" spans="1:20" s="37" customFormat="1" x14ac:dyDescent="0.25">
      <c r="B15" s="68" t="str">
        <f>IF($F$3="-","-",IF(VLOOKUP($F$3,splits!C:G,5,0)="DNF","-",SUMIF(splits!C:C,$F$3,splits!B:B)))</f>
        <v>-</v>
      </c>
      <c r="C15" s="69" t="str">
        <f>IF(ISERROR(VLOOKUP(B15,splits!B:D,3,0)),"-",VLOOKUP(B15,splits!B:D,3,0))</f>
        <v>-</v>
      </c>
      <c r="D15" s="70"/>
      <c r="E15" s="93">
        <f>SUMIF(splits!$B:$B,$B15,splits!AF:AF)</f>
        <v>0</v>
      </c>
      <c r="F15" s="93">
        <f>SUMIF(splits!$B:$B,$B15,splits!AG:AG)</f>
        <v>0</v>
      </c>
      <c r="G15" s="93">
        <f>SUMIF(splits!$B:$B,$B15,splits!AH:AH)</f>
        <v>0</v>
      </c>
      <c r="H15" s="93">
        <f>SUMIF(splits!$B:$B,$B15,splits!AI:AI)</f>
        <v>0</v>
      </c>
      <c r="I15" s="93">
        <f>SUMIF(splits!$B:$B,$B15,splits!AJ:AJ)</f>
        <v>0</v>
      </c>
      <c r="J15" s="93">
        <f>SUMIF(splits!$B:$B,$B15,splits!AK:AK)</f>
        <v>0</v>
      </c>
      <c r="K15" s="93">
        <f>SUMIF(splits!$B:$B,$B15,splits!AL:AL)</f>
        <v>0</v>
      </c>
      <c r="L15" s="93">
        <f>SUMIF(splits!$B:$B,$B15,splits!AM:AM)</f>
        <v>0</v>
      </c>
      <c r="M15" s="93">
        <f>SUMIF(splits!$B:$B,$B15,splits!AN:AN)</f>
        <v>0</v>
      </c>
      <c r="N15" s="93">
        <f>SUMIF(splits!$B:$B,$B15,splits!AO:AO)</f>
        <v>0</v>
      </c>
      <c r="O15" s="93">
        <f>SUMIF(splits!$B:$B,$B15,splits!AP:AP)</f>
        <v>0</v>
      </c>
      <c r="Q15" s="155"/>
      <c r="R15" s="156"/>
      <c r="T15" s="82" t="s">
        <v>389</v>
      </c>
    </row>
    <row r="16" spans="1:20" s="37" customFormat="1" x14ac:dyDescent="0.25">
      <c r="A16" s="61"/>
      <c r="B16" s="42" t="str">
        <f>IF($F$3="-","-",IF(VLOOKUP($F$3,splits!C:G,5,0)="DNF","-",B15+1))</f>
        <v>-</v>
      </c>
      <c r="C16" s="41" t="str">
        <f>IF(ISERROR(VLOOKUP(B16,splits!B:D,3,0)),"-",VLOOKUP(B16,splits!B:D,3,0))</f>
        <v>-</v>
      </c>
      <c r="D16" s="40"/>
      <c r="E16" s="90" t="str">
        <f>IF(SUMIF(splits!$B:$B,$B16,splits!AF:AF)-E15&gt;0,TEXT(SUMIF(splits!$B:$B,$B16,splits!AF:AF)-E15,"+ mm:ss"),TEXT(ABS(SUMIF(splits!$B:$B,$B16,splits!AF:AF)-E15),"- mm:ss"))</f>
        <v>- 00:00</v>
      </c>
      <c r="F16" s="90" t="str">
        <f>IF(SUMIF(splits!$B:$B,$B16,splits!AG:AG)-F15&gt;0,TEXT(SUMIF(splits!$B:$B,$B16,splits!AG:AG)-F15,"+ mm:ss"),TEXT(ABS(SUMIF(splits!$B:$B,$B16,splits!AG:AG)-F15),"- mm:ss"))</f>
        <v>- 00:00</v>
      </c>
      <c r="G16" s="90" t="str">
        <f>IF(SUMIF(splits!$B:$B,$B16,splits!AH:AH)-G15&gt;0,TEXT(SUMIF(splits!$B:$B,$B16,splits!AH:AH)-G15,"+ mm:ss"),TEXT(ABS(SUMIF(splits!$B:$B,$B16,splits!AH:AH)-G15),"- mm:ss"))</f>
        <v>- 00:00</v>
      </c>
      <c r="H16" s="90" t="str">
        <f>IF(SUMIF(splits!$B:$B,$B16,splits!AI:AI)-H15&gt;0,TEXT(SUMIF(splits!$B:$B,$B16,splits!AI:AI)-H15,"+ mm:ss"),TEXT(ABS(SUMIF(splits!$B:$B,$B16,splits!AI:AI)-H15),"- mm:ss"))</f>
        <v>- 00:00</v>
      </c>
      <c r="I16" s="90" t="str">
        <f>IF(SUMIF(splits!$B:$B,$B16,splits!AJ:AJ)-I15&gt;0,TEXT(SUMIF(splits!$B:$B,$B16,splits!AJ:AJ)-I15,"+ mm:ss"),TEXT(ABS(SUMIF(splits!$B:$B,$B16,splits!AJ:AJ)-I15),"- mm:ss"))</f>
        <v>- 00:00</v>
      </c>
      <c r="J16" s="90" t="str">
        <f>IF(SUMIF(splits!$B:$B,$B16,splits!AK:AK)-J15&gt;0,TEXT(SUMIF(splits!$B:$B,$B16,splits!AK:AK)-J15,"+ mm:ss"),TEXT(ABS(SUMIF(splits!$B:$B,$B16,splits!AK:AK)-J15),"- mm:ss"))</f>
        <v>- 00:00</v>
      </c>
      <c r="K16" s="90" t="str">
        <f>IF(SUMIF(splits!$B:$B,$B16,splits!AL:AL)-K15&gt;0,TEXT(SUMIF(splits!$B:$B,$B16,splits!AL:AL)-K15,"+ mm:ss"),TEXT(ABS(SUMIF(splits!$B:$B,$B16,splits!AL:AL)-K15),"- mm:ss"))</f>
        <v>- 00:00</v>
      </c>
      <c r="L16" s="90" t="str">
        <f>IF(SUMIF(splits!$B:$B,$B16,splits!AM:AM)-L15&gt;0,TEXT(SUMIF(splits!$B:$B,$B16,splits!AM:AM)-L15,"+ mm:ss"),TEXT(ABS(SUMIF(splits!$B:$B,$B16,splits!AM:AM)-L15),"- mm:ss"))</f>
        <v>- 00:00</v>
      </c>
      <c r="M16" s="90" t="str">
        <f>IF(SUMIF(splits!$B:$B,$B16,splits!AN:AN)-M15&gt;0,TEXT(SUMIF(splits!$B:$B,$B16,splits!AN:AN)-M15,"+ mm:ss"),TEXT(ABS(SUMIF(splits!$B:$B,$B16,splits!AN:AN)-M15),"- mm:ss"))</f>
        <v>- 00:00</v>
      </c>
      <c r="N16" s="90" t="str">
        <f>IF(SUMIF(splits!$B:$B,$B16,splits!AO:AO)-N15&gt;0,TEXT(SUMIF(splits!$B:$B,$B16,splits!AO:AO)-N15,"+ mm:ss"),TEXT(ABS(SUMIF(splits!$B:$B,$B16,splits!AO:AO)-N15),"- mm:ss"))</f>
        <v>- 00:00</v>
      </c>
      <c r="O16" s="90" t="str">
        <f>IF(SUMIF(splits!$B:$B,$B16,splits!AP:AP)-O15&gt;0,TEXT(SUMIF(splits!$B:$B,$B16,splits!AP:AP)-O15,"+ mm:ss"),TEXT(ABS(SUMIF(splits!$B:$B,$B16,splits!AP:AP)-O15),"- mm:ss"))</f>
        <v>- 00:00</v>
      </c>
      <c r="Q16" s="157"/>
      <c r="R16" s="158"/>
      <c r="T16" s="82" t="s">
        <v>448</v>
      </c>
    </row>
    <row r="17" spans="1:20" s="61" customFormat="1" x14ac:dyDescent="0.25">
      <c r="A17" s="37"/>
      <c r="B17" s="62"/>
      <c r="D17" s="39"/>
      <c r="E17" s="67">
        <f>SUMIF(splits!$B:$B,$B14,splits!AF:AF)-E15</f>
        <v>0</v>
      </c>
      <c r="F17" s="67">
        <f>SUMIF(splits!$B:$B,$B14,splits!AG:AG)-F15</f>
        <v>0</v>
      </c>
      <c r="G17" s="67">
        <f>SUMIF(splits!$B:$B,$B14,splits!AH:AH)-G15</f>
        <v>0</v>
      </c>
      <c r="H17" s="67">
        <f>SUMIF(splits!$B:$B,$B14,splits!AI:AI)-H15</f>
        <v>0</v>
      </c>
      <c r="I17" s="67">
        <f>SUMIF(splits!$B:$B,$B14,splits!AJ:AJ)-I15</f>
        <v>0</v>
      </c>
      <c r="J17" s="67">
        <f>SUMIF(splits!$B:$B,$B14,splits!AK:AK)-J15</f>
        <v>0</v>
      </c>
      <c r="K17" s="67">
        <f>SUMIF(splits!$B:$B,$B14,splits!AL:AL)-K15</f>
        <v>0</v>
      </c>
      <c r="L17" s="67">
        <f>SUMIF(splits!$B:$B,$B14,splits!AM:AM)-L15</f>
        <v>0</v>
      </c>
      <c r="M17" s="67">
        <f>SUMIF(splits!$B:$B,$B14,splits!AN:AN)-M15</f>
        <v>0</v>
      </c>
      <c r="N17" s="67">
        <f>SUMIF(splits!$B:$B,$B14,splits!AO:AO)-N15</f>
        <v>0</v>
      </c>
      <c r="O17" s="67">
        <f>SUMIF(splits!$B:$B,$B14,splits!AP:AP)-O15</f>
        <v>0</v>
      </c>
      <c r="T17" s="82" t="s">
        <v>453</v>
      </c>
    </row>
    <row r="18" spans="1:20" s="37" customFormat="1" x14ac:dyDescent="0.25">
      <c r="A18" s="41"/>
      <c r="B18" s="54" t="s">
        <v>121</v>
      </c>
      <c r="C18" s="112" t="s">
        <v>481</v>
      </c>
      <c r="D18" s="39"/>
      <c r="E18" s="39"/>
      <c r="F18" s="39"/>
      <c r="O18" s="55" t="s">
        <v>140</v>
      </c>
      <c r="Q18" s="65"/>
      <c r="T18" s="82" t="s">
        <v>381</v>
      </c>
    </row>
    <row r="19" spans="1:20" s="41" customFormat="1" ht="15" customHeight="1" x14ac:dyDescent="0.25">
      <c r="B19" s="94" t="s">
        <v>120</v>
      </c>
      <c r="C19" s="95" t="s">
        <v>40</v>
      </c>
      <c r="D19" s="96"/>
      <c r="E19" s="94" t="s">
        <v>339</v>
      </c>
      <c r="F19" s="94" t="s">
        <v>340</v>
      </c>
      <c r="G19" s="94" t="s">
        <v>470</v>
      </c>
      <c r="H19" s="94" t="s">
        <v>471</v>
      </c>
      <c r="I19" s="94" t="s">
        <v>472</v>
      </c>
      <c r="J19" s="94" t="s">
        <v>473</v>
      </c>
      <c r="K19" s="94" t="s">
        <v>474</v>
      </c>
      <c r="L19" s="94" t="s">
        <v>475</v>
      </c>
      <c r="M19" s="94" t="s">
        <v>476</v>
      </c>
      <c r="N19" s="94" t="s">
        <v>477</v>
      </c>
      <c r="O19" s="94" t="s">
        <v>478</v>
      </c>
      <c r="P19" s="37"/>
      <c r="Q19" s="149" t="s">
        <v>125</v>
      </c>
      <c r="R19" s="149"/>
      <c r="S19" s="37"/>
      <c r="T19" s="82" t="s">
        <v>460</v>
      </c>
    </row>
    <row r="20" spans="1:20" s="41" customFormat="1" x14ac:dyDescent="0.25">
      <c r="B20" s="42" t="str">
        <f>IF($F$3="-","-",IF(VLOOKUP($F$3,splits!C:G,5,0)="DNF","-",(IF(B21=1,,B21-1))))</f>
        <v>-</v>
      </c>
      <c r="C20" s="41" t="str">
        <f>IF(ISERROR(VLOOKUP(B20,splits!B:D,3,0)),"-",VLOOKUP(B20,splits!B:D,3,0))</f>
        <v>-</v>
      </c>
      <c r="E20" s="42">
        <f>IF($B20="rekord","-",SUMIF(splits!$B:$B,$B20,splits!AQ:AQ))</f>
        <v>0</v>
      </c>
      <c r="F20" s="42">
        <f>IF($B20="rekord","-",SUMIF(splits!$B:$B,$B20,splits!AR:AR))</f>
        <v>0</v>
      </c>
      <c r="G20" s="42">
        <f>IF($B20="rekord","-",SUMIF(splits!$B:$B,$B20,splits!AS:AS))</f>
        <v>0</v>
      </c>
      <c r="H20" s="42">
        <f>IF($B20="rekord","-",SUMIF(splits!$B:$B,$B20,splits!AT:AT))</f>
        <v>0</v>
      </c>
      <c r="I20" s="42">
        <f>IF($B20="rekord","-",SUMIF(splits!$B:$B,$B20,splits!AU:AU))</f>
        <v>0</v>
      </c>
      <c r="J20" s="42">
        <f>IF($B20="rekord","-",SUMIF(splits!$B:$B,$B20,splits!AV:AV))</f>
        <v>0</v>
      </c>
      <c r="K20" s="42">
        <f>IF($B20="rekord","-",SUMIF(splits!$B:$B,$B20,splits!AW:AW))</f>
        <v>0</v>
      </c>
      <c r="L20" s="42">
        <f>IF($B20="rekord","-",SUMIF(splits!$B:$B,$B20,splits!AX:AX))</f>
        <v>0</v>
      </c>
      <c r="M20" s="42">
        <f>IF($B20="rekord","-",SUMIF(splits!$B:$B,$B20,splits!AY:AY))</f>
        <v>0</v>
      </c>
      <c r="N20" s="42">
        <f>IF($B20="rekord","-",SUMIF(splits!$B:$B,$B20,splits!AZ:AZ))</f>
        <v>0</v>
      </c>
      <c r="O20" s="42">
        <f>IF($B20="rekord","-",SUMIF(splits!$B:$B,$B20,splits!BA:BA))</f>
        <v>0</v>
      </c>
      <c r="P20" s="37"/>
      <c r="Q20" s="151"/>
      <c r="R20" s="152"/>
      <c r="S20" s="37"/>
      <c r="T20" s="82" t="s">
        <v>419</v>
      </c>
    </row>
    <row r="21" spans="1:20" s="41" customFormat="1" x14ac:dyDescent="0.25">
      <c r="B21" s="68" t="str">
        <f>IF($F$3="-","-",IF(VLOOKUP($F$3,splits!C:G,5,0)="DNF","-",SUMIF(splits!C:C,$F$3,splits!B:B)))</f>
        <v>-</v>
      </c>
      <c r="C21" s="69" t="str">
        <f>IF(ISERROR(VLOOKUP(B21,splits!B:D,3,0)),"-",VLOOKUP(B21,splits!B:D,3,0))</f>
        <v>-</v>
      </c>
      <c r="D21" s="70"/>
      <c r="E21" s="68">
        <f>SUMIF(splits!$B:$B,$B21,splits!AQ:AQ)</f>
        <v>0</v>
      </c>
      <c r="F21" s="68">
        <f>SUMIF(splits!$B:$B,$B21,splits!AR:AR)</f>
        <v>0</v>
      </c>
      <c r="G21" s="68">
        <f>SUMIF(splits!$B:$B,$B21,splits!AS:AS)</f>
        <v>0</v>
      </c>
      <c r="H21" s="68">
        <f>SUMIF(splits!$B:$B,$B21,splits!AT:AT)</f>
        <v>0</v>
      </c>
      <c r="I21" s="68">
        <f>SUMIF(splits!$B:$B,$B21,splits!AU:AU)</f>
        <v>0</v>
      </c>
      <c r="J21" s="68">
        <f>SUMIF(splits!$B:$B,$B21,splits!AV:AV)</f>
        <v>0</v>
      </c>
      <c r="K21" s="68">
        <f>SUMIF(splits!$B:$B,$B21,splits!AW:AW)</f>
        <v>0</v>
      </c>
      <c r="L21" s="68">
        <f>SUMIF(splits!$B:$B,$B21,splits!AX:AX)</f>
        <v>0</v>
      </c>
      <c r="M21" s="68">
        <f>SUMIF(splits!$B:$B,$B21,splits!AY:AY)</f>
        <v>0</v>
      </c>
      <c r="N21" s="68">
        <f>SUMIF(splits!$B:$B,$B21,splits!AZ:AZ)</f>
        <v>0</v>
      </c>
      <c r="O21" s="68">
        <f>SUMIF(splits!$B:$B,$B21,splits!BA:BA)</f>
        <v>0</v>
      </c>
      <c r="P21" s="37"/>
      <c r="Q21" s="151"/>
      <c r="R21" s="152"/>
      <c r="S21" s="37"/>
      <c r="T21" s="82" t="s">
        <v>414</v>
      </c>
    </row>
    <row r="22" spans="1:20" s="41" customFormat="1" x14ac:dyDescent="0.25">
      <c r="A22" s="61"/>
      <c r="B22" s="42" t="str">
        <f>IF($F$3="-","-",IF(VLOOKUP($F$3,splits!C:G,5,0)="DNF","-",B21+1))</f>
        <v>-</v>
      </c>
      <c r="C22" s="41" t="str">
        <f>IF(ISERROR(VLOOKUP(B22,splits!B:D,3,0)),"-",VLOOKUP(B22,splits!B:D,3,0))</f>
        <v>-</v>
      </c>
      <c r="D22" s="40"/>
      <c r="E22" s="42">
        <f>SUMIF(splits!$B:$B,$B22,splits!AQ:AQ)</f>
        <v>0</v>
      </c>
      <c r="F22" s="42">
        <f>SUMIF(splits!$B:$B,$B22,splits!AR:AR)</f>
        <v>0</v>
      </c>
      <c r="G22" s="42">
        <f>SUMIF(splits!$B:$B,$B22,splits!AS:AS)</f>
        <v>0</v>
      </c>
      <c r="H22" s="42">
        <f>SUMIF(splits!$B:$B,$B22,splits!AT:AT)</f>
        <v>0</v>
      </c>
      <c r="I22" s="42">
        <f>SUMIF(splits!$B:$B,$B22,splits!AU:AU)</f>
        <v>0</v>
      </c>
      <c r="J22" s="42">
        <f>SUMIF(splits!$B:$B,$B22,splits!AV:AV)</f>
        <v>0</v>
      </c>
      <c r="K22" s="42">
        <f>SUMIF(splits!$B:$B,$B22,splits!AW:AW)</f>
        <v>0</v>
      </c>
      <c r="L22" s="42">
        <f>SUMIF(splits!$B:$B,$B22,splits!AX:AX)</f>
        <v>0</v>
      </c>
      <c r="M22" s="42">
        <f>SUMIF(splits!$B:$B,$B22,splits!AY:AY)</f>
        <v>0</v>
      </c>
      <c r="N22" s="42">
        <f>SUMIF(splits!$B:$B,$B22,splits!AZ:AZ)</f>
        <v>0</v>
      </c>
      <c r="O22" s="42">
        <f>SUMIF(splits!$B:$B,$B22,splits!BA:BA)</f>
        <v>0</v>
      </c>
      <c r="P22" s="37"/>
      <c r="Q22" s="153"/>
      <c r="R22" s="154"/>
      <c r="S22" s="37"/>
      <c r="T22" s="82" t="s">
        <v>467</v>
      </c>
    </row>
    <row r="23" spans="1:20" s="61" customFormat="1" x14ac:dyDescent="0.25">
      <c r="A23" s="37"/>
      <c r="B23" s="39"/>
      <c r="C23" s="39"/>
      <c r="D23" s="39"/>
      <c r="E23" s="62">
        <f>-E21</f>
        <v>0</v>
      </c>
      <c r="F23" s="62">
        <f t="shared" ref="F23:O23" si="0">-F21</f>
        <v>0</v>
      </c>
      <c r="G23" s="62">
        <f t="shared" si="0"/>
        <v>0</v>
      </c>
      <c r="H23" s="62">
        <f t="shared" si="0"/>
        <v>0</v>
      </c>
      <c r="I23" s="62">
        <f t="shared" si="0"/>
        <v>0</v>
      </c>
      <c r="J23" s="62">
        <f t="shared" si="0"/>
        <v>0</v>
      </c>
      <c r="K23" s="62">
        <f t="shared" si="0"/>
        <v>0</v>
      </c>
      <c r="L23" s="62">
        <f t="shared" si="0"/>
        <v>0</v>
      </c>
      <c r="M23" s="62">
        <f t="shared" si="0"/>
        <v>0</v>
      </c>
      <c r="N23" s="62">
        <f t="shared" si="0"/>
        <v>0</v>
      </c>
      <c r="O23" s="62">
        <f t="shared" si="0"/>
        <v>0</v>
      </c>
      <c r="Q23" s="63"/>
      <c r="R23" s="63"/>
      <c r="T23" s="82" t="s">
        <v>463</v>
      </c>
    </row>
    <row r="24" spans="1:20" s="37" customFormat="1" x14ac:dyDescent="0.25">
      <c r="A24" s="36"/>
      <c r="B24" s="54" t="s">
        <v>124</v>
      </c>
      <c r="C24" s="113" t="s">
        <v>482</v>
      </c>
      <c r="D24" s="39"/>
      <c r="O24" s="55" t="s">
        <v>141</v>
      </c>
      <c r="Q24" s="64"/>
      <c r="R24" s="64"/>
      <c r="T24" s="82" t="s">
        <v>447</v>
      </c>
    </row>
    <row r="25" spans="1:20" x14ac:dyDescent="0.25">
      <c r="B25" s="94" t="s">
        <v>120</v>
      </c>
      <c r="C25" s="95" t="s">
        <v>40</v>
      </c>
      <c r="D25" s="96"/>
      <c r="E25" s="97" t="s">
        <v>327</v>
      </c>
      <c r="F25" s="97" t="s">
        <v>328</v>
      </c>
      <c r="G25" s="97" t="s">
        <v>329</v>
      </c>
      <c r="H25" s="97" t="s">
        <v>330</v>
      </c>
      <c r="I25" s="97" t="s">
        <v>331</v>
      </c>
      <c r="J25" s="97" t="s">
        <v>332</v>
      </c>
      <c r="K25" s="97" t="s">
        <v>333</v>
      </c>
      <c r="L25" s="97" t="s">
        <v>334</v>
      </c>
      <c r="M25" s="97" t="s">
        <v>335</v>
      </c>
      <c r="N25" s="97" t="s">
        <v>336</v>
      </c>
      <c r="O25" s="97" t="s">
        <v>337</v>
      </c>
      <c r="P25" s="41"/>
      <c r="Q25" s="149" t="s">
        <v>126</v>
      </c>
      <c r="R25" s="149"/>
      <c r="S25" s="41"/>
      <c r="T25" s="82" t="s">
        <v>422</v>
      </c>
    </row>
    <row r="26" spans="1:20" x14ac:dyDescent="0.25">
      <c r="B26" s="42" t="str">
        <f>IF($F$3="-","-",IF(VLOOKUP($F$3,splits!C:G,5,0)="DNF","-",(IF(B27=1,0,B27-1))))</f>
        <v>-</v>
      </c>
      <c r="C26" s="41" t="str">
        <f>IF(ISERROR(VLOOKUP(B26,splits!B:D,3,0)),"-",VLOOKUP(B26,splits!B:D,3,0))</f>
        <v>-</v>
      </c>
      <c r="D26" s="41"/>
      <c r="E26" s="43">
        <f>SUMIF(splits!$B:$B,$B26,splits!J:J)/3.942</f>
        <v>0</v>
      </c>
      <c r="F26" s="43">
        <f>SUMIF(splits!$B:$B,$B26,splits!K:K)/3.942</f>
        <v>0</v>
      </c>
      <c r="G26" s="43">
        <f>SUMIF(splits!$B:$B,$B26,splits!L:L)/3.942</f>
        <v>0</v>
      </c>
      <c r="H26" s="43">
        <f>SUMIF(splits!$B:$B,$B26,splits!M:M)/3.942</f>
        <v>0</v>
      </c>
      <c r="I26" s="43">
        <f>SUMIF(splits!$B:$B,$B26,splits!N:N)/3.942</f>
        <v>0</v>
      </c>
      <c r="J26" s="43">
        <f>SUMIF(splits!$B:$B,$B26,splits!O:O)/3.942</f>
        <v>0</v>
      </c>
      <c r="K26" s="43">
        <f>SUMIF(splits!$B:$B,$B26,splits!P:P)/3.942</f>
        <v>0</v>
      </c>
      <c r="L26" s="43">
        <f>SUMIF(splits!$B:$B,$B26,splits!Q:Q)/3.942</f>
        <v>0</v>
      </c>
      <c r="M26" s="43">
        <f>SUMIF(splits!$B:$B,$B26,splits!R:R)/3.942</f>
        <v>0</v>
      </c>
      <c r="N26" s="43">
        <f>SUMIF(splits!$B:$B,$B26,splits!S:S)/3.942</f>
        <v>0</v>
      </c>
      <c r="O26" s="43">
        <f>SUMIF(splits!$B:$B,$B26,splits!T:T)/4*6/3.942</f>
        <v>0</v>
      </c>
      <c r="P26" s="41"/>
      <c r="Q26" s="151"/>
      <c r="R26" s="152"/>
      <c r="S26" s="41"/>
      <c r="T26" s="82" t="s">
        <v>432</v>
      </c>
    </row>
    <row r="27" spans="1:20" s="37" customFormat="1" x14ac:dyDescent="0.25">
      <c r="A27" s="36"/>
      <c r="B27" s="68" t="str">
        <f>IF($F$3="-","-",IF(VLOOKUP($F$3,splits!C:G,5,0)="DNF","-",SUMIF(splits!C:C,$F$3,splits!B:B)))</f>
        <v>-</v>
      </c>
      <c r="C27" s="69" t="str">
        <f>IF(ISERROR(VLOOKUP(B27,splits!B:D,3,0)),"-",VLOOKUP(B27,splits!B:D,3,0))</f>
        <v>-</v>
      </c>
      <c r="D27" s="70"/>
      <c r="E27" s="71">
        <f>SUMIF(splits!$B:$B,$B27,splits!J:J)/3.942</f>
        <v>0</v>
      </c>
      <c r="F27" s="71">
        <f>SUMIF(splits!$B:$B,$B27,splits!K:K)/3.942</f>
        <v>0</v>
      </c>
      <c r="G27" s="71">
        <f>SUMIF(splits!$B:$B,$B27,splits!L:L)/3.942</f>
        <v>0</v>
      </c>
      <c r="H27" s="71">
        <f>SUMIF(splits!$B:$B,$B27,splits!M:M)/3.942</f>
        <v>0</v>
      </c>
      <c r="I27" s="71">
        <f>SUMIF(splits!$B:$B,$B27,splits!N:N)/3.942</f>
        <v>0</v>
      </c>
      <c r="J27" s="71">
        <f>SUMIF(splits!$B:$B,$B27,splits!O:O)/3.942</f>
        <v>0</v>
      </c>
      <c r="K27" s="71">
        <f>SUMIF(splits!$B:$B,$B27,splits!P:P)/3.942</f>
        <v>0</v>
      </c>
      <c r="L27" s="71">
        <f>SUMIF(splits!$B:$B,$B27,splits!Q:Q)/3.942</f>
        <v>0</v>
      </c>
      <c r="M27" s="71">
        <f>SUMIF(splits!$B:$B,$B27,splits!R:R)/3.942</f>
        <v>0</v>
      </c>
      <c r="N27" s="71">
        <f>SUMIF(splits!$B:$B,$B27,splits!S:S)/3.942</f>
        <v>0</v>
      </c>
      <c r="O27" s="71">
        <f>SUMIF(splits!$B:$B,$B27,splits!T:T)/4*6/3.942</f>
        <v>0</v>
      </c>
      <c r="P27" s="41"/>
      <c r="Q27" s="151"/>
      <c r="R27" s="152"/>
      <c r="S27" s="41"/>
      <c r="T27" s="82" t="s">
        <v>370</v>
      </c>
    </row>
    <row r="28" spans="1:20" s="37" customFormat="1" ht="12.75" customHeight="1" x14ac:dyDescent="0.25">
      <c r="A28" s="36"/>
      <c r="B28" s="42" t="str">
        <f>IF($F$3="-","-",IF(VLOOKUP($F$3,splits!C:G,5,0)="DNF","-",B27+1))</f>
        <v>-</v>
      </c>
      <c r="C28" s="41" t="str">
        <f>IF(ISERROR(VLOOKUP(B28,splits!B:D,3,0)),"-",VLOOKUP(B28,splits!B:D,3,0))</f>
        <v>-</v>
      </c>
      <c r="D28" s="40"/>
      <c r="E28" s="43">
        <f>SUMIF(splits!$B:$B,$B28,splits!J:J)/3.942</f>
        <v>0</v>
      </c>
      <c r="F28" s="43">
        <f>SUMIF(splits!$B:$B,$B28,splits!K:K)/3.942</f>
        <v>0</v>
      </c>
      <c r="G28" s="43">
        <f>SUMIF(splits!$B:$B,$B28,splits!L:L)/3.942</f>
        <v>0</v>
      </c>
      <c r="H28" s="43">
        <f>SUMIF(splits!$B:$B,$B28,splits!M:M)/3.942</f>
        <v>0</v>
      </c>
      <c r="I28" s="43">
        <f>SUMIF(splits!$B:$B,$B28,splits!N:N)/3.942</f>
        <v>0</v>
      </c>
      <c r="J28" s="43">
        <f>SUMIF(splits!$B:$B,$B28,splits!O:O)/3.942</f>
        <v>0</v>
      </c>
      <c r="K28" s="43">
        <f>SUMIF(splits!$B:$B,$B28,splits!P:P)/3.942</f>
        <v>0</v>
      </c>
      <c r="L28" s="43">
        <f>SUMIF(splits!$B:$B,$B28,splits!Q:Q)/3.942</f>
        <v>0</v>
      </c>
      <c r="M28" s="43">
        <f>SUMIF(splits!$B:$B,$B28,splits!R:R)/3.942</f>
        <v>0</v>
      </c>
      <c r="N28" s="43">
        <f>SUMIF(splits!$B:$B,$B28,splits!S:S)/3.942</f>
        <v>0</v>
      </c>
      <c r="O28" s="43">
        <f>SUMIF(splits!$B:$B,$B28,splits!T:T)/4*6/3.942</f>
        <v>0</v>
      </c>
      <c r="P28" s="41"/>
      <c r="Q28" s="153"/>
      <c r="R28" s="154"/>
      <c r="S28" s="41"/>
      <c r="T28" s="82" t="s">
        <v>371</v>
      </c>
    </row>
    <row r="29" spans="1:20" s="37" customFormat="1" ht="6" customHeight="1" x14ac:dyDescent="0.25">
      <c r="A29" s="36"/>
      <c r="B29" s="60" t="s">
        <v>122</v>
      </c>
      <c r="C29" s="61"/>
      <c r="D29" s="39"/>
      <c r="E29" s="67">
        <f>IF(E27=0,0,E27-$O$15/42.195)</f>
        <v>0</v>
      </c>
      <c r="F29" s="67">
        <f t="shared" ref="F29:O29" si="1">IF(F27=0,0,F27-$O$15/42.195)</f>
        <v>0</v>
      </c>
      <c r="G29" s="67">
        <f t="shared" si="1"/>
        <v>0</v>
      </c>
      <c r="H29" s="67">
        <f t="shared" si="1"/>
        <v>0</v>
      </c>
      <c r="I29" s="67">
        <f t="shared" si="1"/>
        <v>0</v>
      </c>
      <c r="J29" s="67">
        <f t="shared" si="1"/>
        <v>0</v>
      </c>
      <c r="K29" s="67">
        <f t="shared" si="1"/>
        <v>0</v>
      </c>
      <c r="L29" s="67">
        <f t="shared" si="1"/>
        <v>0</v>
      </c>
      <c r="M29" s="67">
        <f t="shared" si="1"/>
        <v>0</v>
      </c>
      <c r="N29" s="67">
        <f t="shared" si="1"/>
        <v>0</v>
      </c>
      <c r="O29" s="67">
        <f t="shared" si="1"/>
        <v>0</v>
      </c>
      <c r="P29" s="61"/>
      <c r="Q29" s="61"/>
      <c r="R29" s="61"/>
      <c r="S29" s="61"/>
      <c r="T29" s="82" t="s">
        <v>393</v>
      </c>
    </row>
    <row r="30" spans="1:20" s="37" customFormat="1" ht="6" customHeight="1" x14ac:dyDescent="0.25">
      <c r="A30" s="36"/>
      <c r="B30" s="60"/>
      <c r="C30" s="61"/>
      <c r="D30" s="39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1"/>
      <c r="Q30" s="61"/>
      <c r="R30" s="61"/>
      <c r="S30" s="61"/>
      <c r="T30" s="82" t="s">
        <v>384</v>
      </c>
    </row>
    <row r="31" spans="1:20" s="37" customFormat="1" ht="16.5" thickBot="1" x14ac:dyDescent="0.3">
      <c r="A31" s="36"/>
      <c r="B31" s="145" t="s">
        <v>137</v>
      </c>
      <c r="C31" s="145"/>
      <c r="D31" s="36"/>
      <c r="E31" s="36"/>
      <c r="F31" s="36"/>
      <c r="G31" s="36"/>
      <c r="H31" s="36"/>
      <c r="I31" s="36"/>
      <c r="J31" s="36"/>
      <c r="K31" s="36"/>
      <c r="L31" s="118" t="s">
        <v>143</v>
      </c>
      <c r="Q31" s="116"/>
      <c r="R31" s="117" t="str">
        <f>IF($F$3="-","-",IF(VLOOKUP($F$3,splits!C:G,5,0)="DNF","-",SUMIF(splits!C:C,$F$3,splits!B:B)))</f>
        <v>-</v>
      </c>
      <c r="S31" s="79">
        <f>IF(ISERROR(RANK(R31,$R$31:$R$33,1)),0,RANK(R31,$R$31:$R$33,1))</f>
        <v>0</v>
      </c>
      <c r="T31" s="82" t="s">
        <v>368</v>
      </c>
    </row>
    <row r="32" spans="1:20" s="61" customFormat="1" ht="13.5" thickBot="1" x14ac:dyDescent="0.3">
      <c r="A32" s="36"/>
      <c r="B32" s="114" t="s">
        <v>153</v>
      </c>
      <c r="C32" s="36"/>
      <c r="D32" s="36"/>
      <c r="E32" s="36"/>
      <c r="F32" s="36"/>
      <c r="G32" s="36"/>
      <c r="H32" s="36"/>
      <c r="I32" s="36"/>
      <c r="L32" s="118" t="s">
        <v>131</v>
      </c>
      <c r="M32" s="142" t="s">
        <v>130</v>
      </c>
      <c r="N32" s="143"/>
      <c r="O32" s="144"/>
      <c r="P32" s="36"/>
      <c r="Q32" s="117" t="str">
        <f>IF(ISBLANK(M32),"-",IF(OR(M32="tady vyber jméno",M32="rekord"),"-",VALUE(LEFT(RIGHT(M32,LEN(M32)-SEARCH("(",M32)),LEN(RIGHT(M32,LEN(M32)-SEARCH("(",M32)))-1))))</f>
        <v>-</v>
      </c>
      <c r="R32" s="116" t="str">
        <f>IF($Q$32="-","-",IF(VLOOKUP($Q$32,splits!C:G,5,0)="DNF","-",SUMIF(splits!C:C,$Q$32,splits!B:B)))</f>
        <v>-</v>
      </c>
      <c r="S32" s="79">
        <f>IF(ISERROR(RANK(R32,$R$31:$R$33,1)),0,RANK(R32,$R$31:$R$33,1))</f>
        <v>0</v>
      </c>
      <c r="T32" s="82" t="s">
        <v>451</v>
      </c>
    </row>
    <row r="33" spans="1:20" s="37" customFormat="1" ht="13.5" thickBot="1" x14ac:dyDescent="0.3">
      <c r="A33" s="36"/>
      <c r="B33" s="114" t="s">
        <v>145</v>
      </c>
      <c r="C33" s="36"/>
      <c r="D33" s="36"/>
      <c r="E33" s="36"/>
      <c r="F33" s="36"/>
      <c r="G33" s="36"/>
      <c r="H33" s="36"/>
      <c r="I33" s="36"/>
      <c r="L33" s="118" t="s">
        <v>132</v>
      </c>
      <c r="M33" s="142" t="s">
        <v>130</v>
      </c>
      <c r="N33" s="143"/>
      <c r="O33" s="144"/>
      <c r="Q33" s="117" t="str">
        <f>IF(ISBLANK(M33),"-",IF(OR(M33="tady vyber jméno",M33="rekord"),"-",VALUE(LEFT(RIGHT(M33,LEN(M33)-SEARCH("(",M33)),LEN(RIGHT(M33,LEN(M33)-SEARCH("(",M33)))-1))))</f>
        <v>-</v>
      </c>
      <c r="R33" s="116" t="str">
        <f>IF($Q$33="-","-",IF(VLOOKUP($Q$33,splits!C:G,5,0)="DNF","-",SUMIF(splits!C:C,$Q$33,splits!B:B)))</f>
        <v>-</v>
      </c>
      <c r="S33" s="79">
        <f>IF(ISERROR(RANK(R33,$R$31:$R$33,1)),0,RANK(R33,$R$31:$R$33,1))</f>
        <v>0</v>
      </c>
      <c r="T33" s="82" t="s">
        <v>436</v>
      </c>
    </row>
    <row r="34" spans="1:20" s="37" customFormat="1" ht="12.75" customHeight="1" x14ac:dyDescent="0.25">
      <c r="A34" s="36"/>
      <c r="B34" s="119" t="s">
        <v>142</v>
      </c>
      <c r="H34" s="36"/>
      <c r="I34" s="36"/>
      <c r="T34" s="82" t="s">
        <v>395</v>
      </c>
    </row>
    <row r="35" spans="1:20" s="37" customFormat="1" ht="6" customHeight="1" x14ac:dyDescent="0.25">
      <c r="A35" s="36"/>
      <c r="S35" s="36"/>
      <c r="T35" s="82" t="s">
        <v>444</v>
      </c>
    </row>
    <row r="36" spans="1:20" s="37" customFormat="1" x14ac:dyDescent="0.25">
      <c r="A36" s="36"/>
      <c r="B36" s="54" t="s">
        <v>117</v>
      </c>
      <c r="D36" s="39"/>
      <c r="E36" s="39"/>
      <c r="F36" s="39"/>
      <c r="O36" s="55" t="s">
        <v>144</v>
      </c>
      <c r="S36" s="36"/>
      <c r="T36" s="82" t="s">
        <v>397</v>
      </c>
    </row>
    <row r="37" spans="1:20" s="37" customFormat="1" x14ac:dyDescent="0.25">
      <c r="A37" s="36"/>
      <c r="B37" s="57" t="s">
        <v>120</v>
      </c>
      <c r="C37" s="58" t="s">
        <v>40</v>
      </c>
      <c r="D37" s="59"/>
      <c r="E37" s="105">
        <v>4</v>
      </c>
      <c r="F37" s="105">
        <v>8</v>
      </c>
      <c r="G37" s="105">
        <v>12</v>
      </c>
      <c r="H37" s="105">
        <v>16</v>
      </c>
      <c r="I37" s="105">
        <v>20</v>
      </c>
      <c r="J37" s="105">
        <v>24</v>
      </c>
      <c r="K37" s="105">
        <v>28</v>
      </c>
      <c r="L37" s="105">
        <v>32</v>
      </c>
      <c r="M37" s="105">
        <v>36</v>
      </c>
      <c r="N37" s="105">
        <v>40</v>
      </c>
      <c r="O37" s="105">
        <v>42</v>
      </c>
      <c r="P37" s="36"/>
      <c r="Q37" s="105"/>
      <c r="R37" s="105"/>
      <c r="S37" s="36"/>
      <c r="T37" s="82" t="s">
        <v>449</v>
      </c>
    </row>
    <row r="38" spans="1:20" s="61" customFormat="1" x14ac:dyDescent="0.25">
      <c r="A38" s="36"/>
      <c r="B38" s="102" t="str">
        <f>IF(MAX(S31:S33)=0,"-",SUMIF(S$31:S$33,1,R$31:R$33)/COUNTIF(S$31:S$33,1))</f>
        <v>-</v>
      </c>
      <c r="C38" s="41" t="str">
        <f>IF(ISERROR(VLOOKUP(B38,splits!B:D,3,0)),"-",VLOOKUP(B38,splits!B:D,3,0))</f>
        <v>-</v>
      </c>
      <c r="D38" s="41"/>
      <c r="E38" s="104">
        <f>SUMIF(splits!$B:$B,$B38,splits!AF:AF)</f>
        <v>0</v>
      </c>
      <c r="F38" s="104">
        <f>SUMIF(splits!$B:$B,$B38,splits!AG:AG)</f>
        <v>0</v>
      </c>
      <c r="G38" s="104">
        <f>SUMIF(splits!$B:$B,$B38,splits!AH:AH)</f>
        <v>0</v>
      </c>
      <c r="H38" s="104">
        <f>SUMIF(splits!$B:$B,$B38,splits!AI:AI)</f>
        <v>0</v>
      </c>
      <c r="I38" s="104">
        <f>SUMIF(splits!$B:$B,$B38,splits!AJ:AJ)</f>
        <v>0</v>
      </c>
      <c r="J38" s="104">
        <f>SUMIF(splits!$B:$B,$B38,splits!AK:AK)</f>
        <v>0</v>
      </c>
      <c r="K38" s="104">
        <f>SUMIF(splits!$B:$B,$B38,splits!AL:AL)</f>
        <v>0</v>
      </c>
      <c r="L38" s="104">
        <f>SUMIF(splits!$B:$B,$B38,splits!AM:AM)</f>
        <v>0</v>
      </c>
      <c r="M38" s="104">
        <f>SUMIF(splits!$B:$B,$B38,splits!AN:AN)</f>
        <v>0</v>
      </c>
      <c r="N38" s="104">
        <f>SUMIF(splits!$B:$B,$B38,splits!AO:AO)</f>
        <v>0</v>
      </c>
      <c r="O38" s="104">
        <f>SUMIF(splits!$B:$B,$B38,splits!AP:AP)</f>
        <v>0</v>
      </c>
      <c r="P38" s="36"/>
      <c r="Q38" s="36"/>
      <c r="R38" s="36"/>
      <c r="S38" s="36"/>
      <c r="T38" s="82" t="s">
        <v>441</v>
      </c>
    </row>
    <row r="39" spans="1:20" s="37" customFormat="1" x14ac:dyDescent="0.25">
      <c r="A39" s="36"/>
      <c r="B39" s="103" t="str">
        <f>IF(MAX(S31:S33)&lt;=1,"-",SUMIF(S$31:S$33,2,R$31:R$33)/COUNTIF(S$31:S$33,2))</f>
        <v>-</v>
      </c>
      <c r="C39" s="66" t="str">
        <f>IF(ISERROR(VLOOKUP(B39,splits!B:D,3,0)),"-",VLOOKUP(B39,splits!B:D,3,0))</f>
        <v>-</v>
      </c>
      <c r="D39" s="88"/>
      <c r="E39" s="115">
        <f>IF($B39="-",0,IF(SUMIF(splits!$B:$B,$B39,splits!AF:AF)-E$38&gt;=0,TEXT(SUMIF(splits!$B:$B,$B39,splits!AF:AF)-E$38,"+mm:ss"),TEXT(ABS(SUMIF(splits!$B:$B,$B39,splits!AF:AF)-E$38),"-mm:ss")))</f>
        <v>0</v>
      </c>
      <c r="F39" s="115">
        <f>IF($B39="-",0,IF(SUMIF(splits!$B:$B,$B39,splits!AG:AG)-F$38&gt;=0,TEXT(SUMIF(splits!$B:$B,$B39,splits!AG:AG)-F$38,"+mm:ss"),TEXT(ABS(SUMIF(splits!$B:$B,$B39,splits!AG:AG)-F$38),"-mm:ss")))</f>
        <v>0</v>
      </c>
      <c r="G39" s="115">
        <f>IF($B39="-",0,IF(SUMIF(splits!$B:$B,$B39,splits!AH:AH)-G$38&gt;=0,TEXT(SUMIF(splits!$B:$B,$B39,splits!AH:AH)-G$38,"+mm:ss"),TEXT(ABS(SUMIF(splits!$B:$B,$B39,splits!AH:AH)-G$38),"-mm:ss")))</f>
        <v>0</v>
      </c>
      <c r="H39" s="115">
        <f>IF($B39="-",0,IF(SUMIF(splits!$B:$B,$B39,splits!AI:AI)-H$38&gt;=0,TEXT(SUMIF(splits!$B:$B,$B39,splits!AI:AI)-H$38,"+mm:ss"),TEXT(ABS(SUMIF(splits!$B:$B,$B39,splits!AI:AI)-H$38),"-mm:ss")))</f>
        <v>0</v>
      </c>
      <c r="I39" s="115">
        <f>IF($B39="-",0,IF(SUMIF(splits!$B:$B,$B39,splits!AJ:AJ)-I$38&gt;=0,TEXT(SUMIF(splits!$B:$B,$B39,splits!AJ:AJ)-I$38,"+mm:ss"),TEXT(ABS(SUMIF(splits!$B:$B,$B39,splits!AJ:AJ)-I$38),"-mm:ss")))</f>
        <v>0</v>
      </c>
      <c r="J39" s="115">
        <f>IF($B39="-",0,IF(SUMIF(splits!$B:$B,$B39,splits!AK:AK)-J$38&gt;=0,TEXT(SUMIF(splits!$B:$B,$B39,splits!AK:AK)-J$38,"+mm:ss"),TEXT(ABS(SUMIF(splits!$B:$B,$B39,splits!AK:AK)-J$38),"-mm:ss")))</f>
        <v>0</v>
      </c>
      <c r="K39" s="115">
        <f>IF($B39="-",0,IF(SUMIF(splits!$B:$B,$B39,splits!AL:AL)-K$38&gt;=0,TEXT(SUMIF(splits!$B:$B,$B39,splits!AL:AL)-K$38,"+mm:ss"),TEXT(ABS(SUMIF(splits!$B:$B,$B39,splits!AL:AL)-K$38),"-mm:ss")))</f>
        <v>0</v>
      </c>
      <c r="L39" s="115">
        <f>IF($B39="-",0,IF(SUMIF(splits!$B:$B,$B39,splits!AM:AM)-L$38&gt;=0,TEXT(SUMIF(splits!$B:$B,$B39,splits!AM:AM)-L$38,"+mm:ss"),TEXT(ABS(SUMIF(splits!$B:$B,$B39,splits!AM:AM)-L$38),"-mm:ss")))</f>
        <v>0</v>
      </c>
      <c r="M39" s="115">
        <f>IF($B39="-",0,IF(SUMIF(splits!$B:$B,$B39,splits!AN:AN)-M$38&gt;=0,TEXT(SUMIF(splits!$B:$B,$B39,splits!AN:AN)-M$38,"+mm:ss"),TEXT(ABS(SUMIF(splits!$B:$B,$B39,splits!AN:AN)-M$38),"-mm:ss")))</f>
        <v>0</v>
      </c>
      <c r="N39" s="115">
        <f>IF($B39="-",0,IF(SUMIF(splits!$B:$B,$B39,splits!AO:AO)-N$38&gt;=0,TEXT(SUMIF(splits!$B:$B,$B39,splits!AO:AO)-N$38,"+mm:ss"),TEXT(ABS(SUMIF(splits!$B:$B,$B39,splits!AO:AO)-N$38),"-mm:ss")))</f>
        <v>0</v>
      </c>
      <c r="O39" s="115">
        <f>IF($B39="-",0,IF(SUMIF(splits!$B:$B,$B39,splits!AP:AP)-O$38&gt;=0,TEXT(SUMIF(splits!$B:$B,$B39,splits!AP:AP)-O$38,"+mm:ss"),TEXT(ABS(SUMIF(splits!$B:$B,$B39,splits!AP:AP)-O$38),"-mm:ss")))</f>
        <v>0</v>
      </c>
      <c r="P39" s="36"/>
      <c r="Q39" s="36"/>
      <c r="R39" s="36"/>
      <c r="S39" s="36"/>
      <c r="T39" s="82" t="s">
        <v>376</v>
      </c>
    </row>
    <row r="40" spans="1:20" s="41" customFormat="1" ht="15" customHeight="1" x14ac:dyDescent="0.25">
      <c r="A40" s="36"/>
      <c r="B40" s="102" t="str">
        <f>IF(MAX(S31:S33)&lt;=2,"-",SUMIF(S$31:S$33,3,R$31:R$33)/COUNTIF(S$31:S$33,3))</f>
        <v>-</v>
      </c>
      <c r="C40" s="41" t="str">
        <f>IF(ISERROR(VLOOKUP(B40,splits!B:D,3,0)),"-",VLOOKUP(B40,splits!B:D,3,0))</f>
        <v>-</v>
      </c>
      <c r="D40" s="40"/>
      <c r="E40" s="115">
        <f>IF($B40="-",0,IF(SUMIF(splits!$B:$B,$B40,splits!AF:AF)-E$38&gt;=0,TEXT(SUMIF(splits!$B:$B,$B40,splits!AF:AF)-E$38,"+mm:ss"),TEXT(ABS(SUMIF(splits!$B:$B,$B40,splits!AF:AF)-E$38),"-mm:ss")))</f>
        <v>0</v>
      </c>
      <c r="F40" s="115">
        <f>IF($B40="-",0,IF(SUMIF(splits!$B:$B,$B40,splits!AG:AG)-F$38&gt;=0,TEXT(SUMIF(splits!$B:$B,$B40,splits!AG:AG)-F$38,"+mm:ss"),TEXT(ABS(SUMIF(splits!$B:$B,$B40,splits!AG:AG)-F$38),"-mm:ss")))</f>
        <v>0</v>
      </c>
      <c r="G40" s="115">
        <f>IF($B40="-",0,IF(SUMIF(splits!$B:$B,$B40,splits!AH:AH)-G$38&gt;=0,TEXT(SUMIF(splits!$B:$B,$B40,splits!AH:AH)-G$38,"+mm:ss"),TEXT(ABS(SUMIF(splits!$B:$B,$B40,splits!AH:AH)-G$38),"-mm:ss")))</f>
        <v>0</v>
      </c>
      <c r="H40" s="115">
        <f>IF($B40="-",0,IF(SUMIF(splits!$B:$B,$B40,splits!AI:AI)-H$38&gt;=0,TEXT(SUMIF(splits!$B:$B,$B40,splits!AI:AI)-H$38,"+mm:ss"),TEXT(ABS(SUMIF(splits!$B:$B,$B40,splits!AI:AI)-H$38),"-mm:ss")))</f>
        <v>0</v>
      </c>
      <c r="I40" s="115">
        <f>IF($B40="-",0,IF(SUMIF(splits!$B:$B,$B40,splits!AJ:AJ)-I$38&gt;=0,TEXT(SUMIF(splits!$B:$B,$B40,splits!AJ:AJ)-I$38,"+mm:ss"),TEXT(ABS(SUMIF(splits!$B:$B,$B40,splits!AJ:AJ)-I$38),"-mm:ss")))</f>
        <v>0</v>
      </c>
      <c r="J40" s="115">
        <f>IF($B40="-",0,IF(SUMIF(splits!$B:$B,$B40,splits!AK:AK)-J$38&gt;=0,TEXT(SUMIF(splits!$B:$B,$B40,splits!AK:AK)-J$38,"+mm:ss"),TEXT(ABS(SUMIF(splits!$B:$B,$B40,splits!AK:AK)-J$38),"-mm:ss")))</f>
        <v>0</v>
      </c>
      <c r="K40" s="115">
        <f>IF($B40="-",0,IF(SUMIF(splits!$B:$B,$B40,splits!AL:AL)-K$38&gt;=0,TEXT(SUMIF(splits!$B:$B,$B40,splits!AL:AL)-K$38,"+mm:ss"),TEXT(ABS(SUMIF(splits!$B:$B,$B40,splits!AL:AL)-K$38),"-mm:ss")))</f>
        <v>0</v>
      </c>
      <c r="L40" s="115">
        <f>IF($B40="-",0,IF(SUMIF(splits!$B:$B,$B40,splits!AM:AM)-L$38&gt;=0,TEXT(SUMIF(splits!$B:$B,$B40,splits!AM:AM)-L$38,"+mm:ss"),TEXT(ABS(SUMIF(splits!$B:$B,$B40,splits!AM:AM)-L$38),"-mm:ss")))</f>
        <v>0</v>
      </c>
      <c r="M40" s="115">
        <f>IF($B40="-",0,IF(SUMIF(splits!$B:$B,$B40,splits!AN:AN)-M$38&gt;=0,TEXT(SUMIF(splits!$B:$B,$B40,splits!AN:AN)-M$38,"+mm:ss"),TEXT(ABS(SUMIF(splits!$B:$B,$B40,splits!AN:AN)-M$38),"-mm:ss")))</f>
        <v>0</v>
      </c>
      <c r="N40" s="115">
        <f>IF($B40="-",0,IF(SUMIF(splits!$B:$B,$B40,splits!AO:AO)-N$38&gt;=0,TEXT(SUMIF(splits!$B:$B,$B40,splits!AO:AO)-N$38,"+mm:ss"),TEXT(ABS(SUMIF(splits!$B:$B,$B40,splits!AO:AO)-N$38),"-mm:ss")))</f>
        <v>0</v>
      </c>
      <c r="O40" s="115">
        <f>IF($B40="-",0,IF(SUMIF(splits!$B:$B,$B40,splits!AP:AP)-O$38&gt;=0,TEXT(SUMIF(splits!$B:$B,$B40,splits!AP:AP)-O$38,"+mm:ss"),TEXT(ABS(SUMIF(splits!$B:$B,$B40,splits!AP:AP)-O$38),"-mm:ss")))</f>
        <v>0</v>
      </c>
      <c r="P40" s="36"/>
      <c r="Q40" s="36"/>
      <c r="R40" s="36"/>
      <c r="S40" s="36"/>
      <c r="T40" s="82" t="s">
        <v>454</v>
      </c>
    </row>
    <row r="41" spans="1:20" s="41" customFormat="1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6"/>
      <c r="Q41" s="36"/>
      <c r="R41" s="36"/>
      <c r="S41" s="36"/>
      <c r="T41" s="82" t="s">
        <v>438</v>
      </c>
    </row>
    <row r="42" spans="1:20" s="41" customFormat="1" x14ac:dyDescent="0.25">
      <c r="A42" s="36"/>
      <c r="B42" s="38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82" t="s">
        <v>385</v>
      </c>
    </row>
    <row r="43" spans="1:20" s="41" customFormat="1" x14ac:dyDescent="0.25">
      <c r="A43" s="36"/>
      <c r="B43" s="107" t="s">
        <v>136</v>
      </c>
      <c r="C43" s="107"/>
      <c r="D43" s="107"/>
      <c r="E43" s="36"/>
      <c r="F43" s="36"/>
      <c r="G43" s="36"/>
      <c r="H43" s="36"/>
      <c r="I43" s="61"/>
      <c r="J43" s="36"/>
      <c r="K43" s="36"/>
      <c r="L43" s="36"/>
      <c r="M43" s="54"/>
      <c r="N43" s="54"/>
      <c r="O43" s="108" t="s">
        <v>135</v>
      </c>
      <c r="P43" s="36"/>
      <c r="Q43" s="36"/>
      <c r="R43" s="36"/>
      <c r="S43" s="36"/>
      <c r="T43" s="82" t="s">
        <v>405</v>
      </c>
    </row>
    <row r="44" spans="1:20" s="61" customFormat="1" x14ac:dyDescent="0.25">
      <c r="A44" s="36"/>
      <c r="B44" s="38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82" t="s">
        <v>402</v>
      </c>
    </row>
    <row r="45" spans="1:20" x14ac:dyDescent="0.25">
      <c r="T45" s="82" t="s">
        <v>369</v>
      </c>
    </row>
    <row r="46" spans="1:20" x14ac:dyDescent="0.25">
      <c r="T46" s="82" t="s">
        <v>468</v>
      </c>
    </row>
    <row r="47" spans="1:20" x14ac:dyDescent="0.25">
      <c r="T47" s="82" t="s">
        <v>367</v>
      </c>
    </row>
    <row r="48" spans="1:20" x14ac:dyDescent="0.25">
      <c r="T48" s="82" t="s">
        <v>435</v>
      </c>
    </row>
    <row r="49" spans="2:20" x14ac:dyDescent="0.25">
      <c r="T49" s="82" t="s">
        <v>442</v>
      </c>
    </row>
    <row r="50" spans="2:20" x14ac:dyDescent="0.25">
      <c r="T50" s="82" t="s">
        <v>407</v>
      </c>
    </row>
    <row r="51" spans="2:20" x14ac:dyDescent="0.25">
      <c r="T51" s="82" t="s">
        <v>434</v>
      </c>
    </row>
    <row r="52" spans="2:20" x14ac:dyDescent="0.25">
      <c r="T52" s="82" t="s">
        <v>379</v>
      </c>
    </row>
    <row r="53" spans="2:20" x14ac:dyDescent="0.25">
      <c r="T53" s="82" t="s">
        <v>210</v>
      </c>
    </row>
    <row r="54" spans="2:20" x14ac:dyDescent="0.25">
      <c r="T54" s="82" t="s">
        <v>388</v>
      </c>
    </row>
    <row r="55" spans="2:20" x14ac:dyDescent="0.25">
      <c r="T55" s="82" t="s">
        <v>382</v>
      </c>
    </row>
    <row r="56" spans="2:20" x14ac:dyDescent="0.25">
      <c r="T56" s="82" t="s">
        <v>466</v>
      </c>
    </row>
    <row r="57" spans="2:20" x14ac:dyDescent="0.25">
      <c r="T57" s="82" t="s">
        <v>430</v>
      </c>
    </row>
    <row r="58" spans="2:20" hidden="1" x14ac:dyDescent="0.25">
      <c r="T58" s="82" t="s">
        <v>415</v>
      </c>
    </row>
    <row r="59" spans="2:20" hidden="1" x14ac:dyDescent="0.25">
      <c r="B59" s="42" t="str">
        <f>B38</f>
        <v>-</v>
      </c>
      <c r="C59" s="41" t="str">
        <f>IF(ISERROR(VLOOKUP(B59,splits!B:D,3,0)),"-",VLOOKUP(B59,splits!B:D,3,0))</f>
        <v>-</v>
      </c>
      <c r="D59" s="41"/>
      <c r="E59" s="77">
        <f>SUMIF(splits!$B:$B,$B59,splits!AQ:AQ)</f>
        <v>0</v>
      </c>
      <c r="F59" s="77">
        <f>SUMIF(splits!$B:$B,$B59,splits!AR:AR)</f>
        <v>0</v>
      </c>
      <c r="G59" s="77">
        <f>SUMIF(splits!$B:$B,$B59,splits!AS:AS)</f>
        <v>0</v>
      </c>
      <c r="H59" s="77">
        <f>SUMIF(splits!$B:$B,$B59,splits!AT:AT)</f>
        <v>0</v>
      </c>
      <c r="I59" s="77">
        <f>SUMIF(splits!$B:$B,$B59,splits!AU:AU)</f>
        <v>0</v>
      </c>
      <c r="J59" s="77">
        <f>SUMIF(splits!$B:$B,$B59,splits!AV:AV)</f>
        <v>0</v>
      </c>
      <c r="K59" s="77">
        <f>SUMIF(splits!$B:$B,$B59,splits!AW:AW)</f>
        <v>0</v>
      </c>
      <c r="L59" s="77">
        <f>SUMIF(splits!$B:$B,$B59,splits!AX:AX)</f>
        <v>0</v>
      </c>
      <c r="M59" s="77">
        <f>SUMIF(splits!$B:$B,$B59,splits!AY:AY)</f>
        <v>0</v>
      </c>
      <c r="N59" s="77">
        <f>SUMIF(splits!$B:$B,$B59,splits!AZ:AZ)</f>
        <v>0</v>
      </c>
      <c r="O59" s="77">
        <f>SUMIF(splits!$B:$B,$B59,splits!BA:BA)</f>
        <v>0</v>
      </c>
      <c r="T59" s="82" t="s">
        <v>387</v>
      </c>
    </row>
    <row r="60" spans="2:20" hidden="1" x14ac:dyDescent="0.25">
      <c r="B60" s="87" t="str">
        <f>B39</f>
        <v>-</v>
      </c>
      <c r="C60" s="66" t="str">
        <f>IF(ISERROR(VLOOKUP(B60,splits!B:D,3,0)),"-",VLOOKUP(B60,splits!B:D,3,0))</f>
        <v>-</v>
      </c>
      <c r="D60" s="88"/>
      <c r="E60" s="77">
        <f>SUMIF(splits!$B:$B,$B60,splits!AQ:AQ)</f>
        <v>0</v>
      </c>
      <c r="F60" s="77">
        <f>SUMIF(splits!$B:$B,$B60,splits!AR:AR)</f>
        <v>0</v>
      </c>
      <c r="G60" s="77">
        <f>SUMIF(splits!$B:$B,$B60,splits!AS:AS)</f>
        <v>0</v>
      </c>
      <c r="H60" s="77">
        <f>SUMIF(splits!$B:$B,$B60,splits!AT:AT)</f>
        <v>0</v>
      </c>
      <c r="I60" s="77">
        <f>SUMIF(splits!$B:$B,$B60,splits!AU:AU)</f>
        <v>0</v>
      </c>
      <c r="J60" s="77">
        <f>SUMIF(splits!$B:$B,$B60,splits!AV:AV)</f>
        <v>0</v>
      </c>
      <c r="K60" s="77">
        <f>SUMIF(splits!$B:$B,$B60,splits!AW:AW)</f>
        <v>0</v>
      </c>
      <c r="L60" s="77">
        <f>SUMIF(splits!$B:$B,$B60,splits!AX:AX)</f>
        <v>0</v>
      </c>
      <c r="M60" s="77">
        <f>SUMIF(splits!$B:$B,$B60,splits!AY:AY)</f>
        <v>0</v>
      </c>
      <c r="N60" s="77">
        <f>SUMIF(splits!$B:$B,$B60,splits!AZ:AZ)</f>
        <v>0</v>
      </c>
      <c r="O60" s="77">
        <f>SUMIF(splits!$B:$B,$B60,splits!BA:BA)</f>
        <v>0</v>
      </c>
      <c r="T60" s="82" t="s">
        <v>465</v>
      </c>
    </row>
    <row r="61" spans="2:20" hidden="1" x14ac:dyDescent="0.25">
      <c r="B61" s="42" t="str">
        <f>B40</f>
        <v>-</v>
      </c>
      <c r="C61" s="41" t="str">
        <f>IF(ISERROR(VLOOKUP(B61,splits!B:D,3,0)),"-",VLOOKUP(B61,splits!B:D,3,0))</f>
        <v>-</v>
      </c>
      <c r="D61" s="40"/>
      <c r="E61" s="77">
        <f>SUMIF(splits!$B:$B,$B61,splits!AQ:AQ)</f>
        <v>0</v>
      </c>
      <c r="F61" s="77">
        <f>SUMIF(splits!$B:$B,$B61,splits!AR:AR)</f>
        <v>0</v>
      </c>
      <c r="G61" s="77">
        <f>SUMIF(splits!$B:$B,$B61,splits!AS:AS)</f>
        <v>0</v>
      </c>
      <c r="H61" s="77">
        <f>SUMIF(splits!$B:$B,$B61,splits!AT:AT)</f>
        <v>0</v>
      </c>
      <c r="I61" s="77">
        <f>SUMIF(splits!$B:$B,$B61,splits!AU:AU)</f>
        <v>0</v>
      </c>
      <c r="J61" s="77">
        <f>SUMIF(splits!$B:$B,$B61,splits!AV:AV)</f>
        <v>0</v>
      </c>
      <c r="K61" s="77">
        <f>SUMIF(splits!$B:$B,$B61,splits!AW:AW)</f>
        <v>0</v>
      </c>
      <c r="L61" s="77">
        <f>SUMIF(splits!$B:$B,$B61,splits!AX:AX)</f>
        <v>0</v>
      </c>
      <c r="M61" s="77">
        <f>SUMIF(splits!$B:$B,$B61,splits!AY:AY)</f>
        <v>0</v>
      </c>
      <c r="N61" s="77">
        <f>SUMIF(splits!$B:$B,$B61,splits!AZ:AZ)</f>
        <v>0</v>
      </c>
      <c r="O61" s="77">
        <f>SUMIF(splits!$B:$B,$B61,splits!BA:BA)</f>
        <v>0</v>
      </c>
      <c r="T61" s="82" t="s">
        <v>462</v>
      </c>
    </row>
    <row r="62" spans="2:20" hidden="1" x14ac:dyDescent="0.25">
      <c r="T62" s="82" t="s">
        <v>459</v>
      </c>
    </row>
    <row r="63" spans="2:20" hidden="1" x14ac:dyDescent="0.25">
      <c r="B63" s="42" t="str">
        <f t="shared" ref="B63:C65" si="2">B38</f>
        <v>-</v>
      </c>
      <c r="C63" s="41" t="str">
        <f t="shared" si="2"/>
        <v>-</v>
      </c>
      <c r="E63" s="106">
        <f>SUMIF(splits!$B:$B,$B63,splits!J:J)/3.942</f>
        <v>0</v>
      </c>
      <c r="F63" s="106">
        <f>SUMIF(splits!$B:$B,$B63,splits!K:K)/3.942</f>
        <v>0</v>
      </c>
      <c r="G63" s="106">
        <f>SUMIF(splits!$B:$B,$B63,splits!L:L)/3.942</f>
        <v>0</v>
      </c>
      <c r="H63" s="106">
        <f>SUMIF(splits!$B:$B,$B63,splits!M:M)/3.942</f>
        <v>0</v>
      </c>
      <c r="I63" s="106">
        <f>SUMIF(splits!$B:$B,$B63,splits!N:N)/3.942</f>
        <v>0</v>
      </c>
      <c r="J63" s="106">
        <f>SUMIF(splits!$B:$B,$B63,splits!O:O)/3.942</f>
        <v>0</v>
      </c>
      <c r="K63" s="106">
        <f>SUMIF(splits!$B:$B,$B63,splits!P:P)/3.942</f>
        <v>0</v>
      </c>
      <c r="L63" s="106">
        <f>SUMIF(splits!$B:$B,$B63,splits!Q:Q)/3.942</f>
        <v>0</v>
      </c>
      <c r="M63" s="106">
        <f>SUMIF(splits!$B:$B,$B63,splits!R:R)/3.942</f>
        <v>0</v>
      </c>
      <c r="N63" s="106">
        <f>SUMIF(splits!$B:$B,$B63,splits!S:S)/3.942</f>
        <v>0</v>
      </c>
      <c r="O63" s="106">
        <f>SUMIF(splits!$B:$B,$B63,splits!T:T)/4*6/3.942</f>
        <v>0</v>
      </c>
      <c r="T63" s="82" t="s">
        <v>364</v>
      </c>
    </row>
    <row r="64" spans="2:20" hidden="1" x14ac:dyDescent="0.25">
      <c r="B64" s="42" t="str">
        <f t="shared" si="2"/>
        <v>-</v>
      </c>
      <c r="C64" s="41" t="str">
        <f t="shared" si="2"/>
        <v>-</v>
      </c>
      <c r="E64" s="106">
        <f>SUMIF(splits!$B:$B,$B64,splits!J:J)/3.942</f>
        <v>0</v>
      </c>
      <c r="F64" s="106">
        <f>SUMIF(splits!$B:$B,$B64,splits!K:K)/3.942</f>
        <v>0</v>
      </c>
      <c r="G64" s="106">
        <f>SUMIF(splits!$B:$B,$B64,splits!L:L)/3.942</f>
        <v>0</v>
      </c>
      <c r="H64" s="106">
        <f>SUMIF(splits!$B:$B,$B64,splits!M:M)/3.942</f>
        <v>0</v>
      </c>
      <c r="I64" s="106">
        <f>SUMIF(splits!$B:$B,$B64,splits!N:N)/3.942</f>
        <v>0</v>
      </c>
      <c r="J64" s="106">
        <f>SUMIF(splits!$B:$B,$B64,splits!O:O)/3.942</f>
        <v>0</v>
      </c>
      <c r="K64" s="106">
        <f>SUMIF(splits!$B:$B,$B64,splits!P:P)/3.942</f>
        <v>0</v>
      </c>
      <c r="L64" s="106">
        <f>SUMIF(splits!$B:$B,$B64,splits!Q:Q)/3.942</f>
        <v>0</v>
      </c>
      <c r="M64" s="106">
        <f>SUMIF(splits!$B:$B,$B64,splits!R:R)/3.942</f>
        <v>0</v>
      </c>
      <c r="N64" s="106">
        <f>SUMIF(splits!$B:$B,$B64,splits!S:S)/3.942</f>
        <v>0</v>
      </c>
      <c r="O64" s="106">
        <f>SUMIF(splits!$B:$B,$B64,splits!T:T)/4*6/3.942</f>
        <v>0</v>
      </c>
      <c r="T64" s="82" t="s">
        <v>443</v>
      </c>
    </row>
    <row r="65" spans="2:20" hidden="1" x14ac:dyDescent="0.25">
      <c r="B65" s="42" t="str">
        <f t="shared" si="2"/>
        <v>-</v>
      </c>
      <c r="C65" s="41" t="str">
        <f t="shared" si="2"/>
        <v>-</v>
      </c>
      <c r="E65" s="106">
        <f>SUMIF(splits!$B:$B,$B65,splits!J:J)/3.942</f>
        <v>0</v>
      </c>
      <c r="F65" s="106">
        <f>SUMIF(splits!$B:$B,$B65,splits!K:K)/3.942</f>
        <v>0</v>
      </c>
      <c r="G65" s="106">
        <f>SUMIF(splits!$B:$B,$B65,splits!L:L)/3.942</f>
        <v>0</v>
      </c>
      <c r="H65" s="106">
        <f>SUMIF(splits!$B:$B,$B65,splits!M:M)/3.942</f>
        <v>0</v>
      </c>
      <c r="I65" s="106">
        <f>SUMIF(splits!$B:$B,$B65,splits!N:N)/3.942</f>
        <v>0</v>
      </c>
      <c r="J65" s="106">
        <f>SUMIF(splits!$B:$B,$B65,splits!O:O)/3.942</f>
        <v>0</v>
      </c>
      <c r="K65" s="106">
        <f>SUMIF(splits!$B:$B,$B65,splits!P:P)/3.942</f>
        <v>0</v>
      </c>
      <c r="L65" s="106">
        <f>SUMIF(splits!$B:$B,$B65,splits!Q:Q)/3.942</f>
        <v>0</v>
      </c>
      <c r="M65" s="106">
        <f>SUMIF(splits!$B:$B,$B65,splits!R:R)/3.942</f>
        <v>0</v>
      </c>
      <c r="N65" s="106">
        <f>SUMIF(splits!$B:$B,$B65,splits!S:S)/3.942</f>
        <v>0</v>
      </c>
      <c r="O65" s="106">
        <f>SUMIF(splits!$B:$B,$B65,splits!T:T)/4*6/3.942</f>
        <v>0</v>
      </c>
      <c r="T65" s="82" t="s">
        <v>406</v>
      </c>
    </row>
    <row r="66" spans="2:20" hidden="1" x14ac:dyDescent="0.25">
      <c r="T66" s="82" t="s">
        <v>433</v>
      </c>
    </row>
    <row r="67" spans="2:20" hidden="1" x14ac:dyDescent="0.25">
      <c r="T67" s="82" t="s">
        <v>440</v>
      </c>
    </row>
    <row r="68" spans="2:20" hidden="1" x14ac:dyDescent="0.25">
      <c r="T68" s="82" t="s">
        <v>428</v>
      </c>
    </row>
    <row r="69" spans="2:20" hidden="1" x14ac:dyDescent="0.25">
      <c r="T69" s="82" t="s">
        <v>416</v>
      </c>
    </row>
    <row r="70" spans="2:20" hidden="1" x14ac:dyDescent="0.25">
      <c r="T70" s="82" t="s">
        <v>408</v>
      </c>
    </row>
    <row r="71" spans="2:20" hidden="1" x14ac:dyDescent="0.25">
      <c r="T71" s="82" t="s">
        <v>365</v>
      </c>
    </row>
    <row r="72" spans="2:20" hidden="1" x14ac:dyDescent="0.25">
      <c r="T72" s="82" t="s">
        <v>409</v>
      </c>
    </row>
    <row r="73" spans="2:20" hidden="1" x14ac:dyDescent="0.25">
      <c r="T73" s="82" t="s">
        <v>439</v>
      </c>
    </row>
    <row r="74" spans="2:20" hidden="1" x14ac:dyDescent="0.25">
      <c r="T74" s="82" t="s">
        <v>398</v>
      </c>
    </row>
    <row r="75" spans="2:20" hidden="1" x14ac:dyDescent="0.25">
      <c r="T75" s="82" t="s">
        <v>377</v>
      </c>
    </row>
    <row r="76" spans="2:20" hidden="1" x14ac:dyDescent="0.25">
      <c r="T76" s="82" t="s">
        <v>400</v>
      </c>
    </row>
    <row r="77" spans="2:20" hidden="1" x14ac:dyDescent="0.25">
      <c r="T77" s="82" t="s">
        <v>394</v>
      </c>
    </row>
    <row r="78" spans="2:20" hidden="1" x14ac:dyDescent="0.25">
      <c r="T78" s="82" t="s">
        <v>411</v>
      </c>
    </row>
    <row r="79" spans="2:20" hidden="1" x14ac:dyDescent="0.25">
      <c r="T79" s="82" t="s">
        <v>391</v>
      </c>
    </row>
    <row r="80" spans="2:20" hidden="1" x14ac:dyDescent="0.25">
      <c r="T80" s="82" t="s">
        <v>425</v>
      </c>
    </row>
    <row r="81" spans="20:20" hidden="1" x14ac:dyDescent="0.25">
      <c r="T81" s="82" t="s">
        <v>374</v>
      </c>
    </row>
    <row r="82" spans="20:20" hidden="1" x14ac:dyDescent="0.25">
      <c r="T82" s="82" t="s">
        <v>392</v>
      </c>
    </row>
    <row r="83" spans="20:20" hidden="1" x14ac:dyDescent="0.25">
      <c r="T83" s="82" t="s">
        <v>458</v>
      </c>
    </row>
    <row r="84" spans="20:20" hidden="1" x14ac:dyDescent="0.25">
      <c r="T84" s="82" t="s">
        <v>457</v>
      </c>
    </row>
    <row r="85" spans="20:20" hidden="1" x14ac:dyDescent="0.25">
      <c r="T85" s="82" t="s">
        <v>417</v>
      </c>
    </row>
    <row r="86" spans="20:20" hidden="1" x14ac:dyDescent="0.25">
      <c r="T86" s="82" t="s">
        <v>431</v>
      </c>
    </row>
    <row r="87" spans="20:20" hidden="1" x14ac:dyDescent="0.25">
      <c r="T87" s="82" t="s">
        <v>378</v>
      </c>
    </row>
    <row r="88" spans="20:20" hidden="1" x14ac:dyDescent="0.25">
      <c r="T88" s="82" t="s">
        <v>455</v>
      </c>
    </row>
    <row r="89" spans="20:20" hidden="1" x14ac:dyDescent="0.25">
      <c r="T89" s="82" t="s">
        <v>418</v>
      </c>
    </row>
    <row r="90" spans="20:20" hidden="1" x14ac:dyDescent="0.25">
      <c r="T90" s="82" t="s">
        <v>412</v>
      </c>
    </row>
    <row r="91" spans="20:20" hidden="1" x14ac:dyDescent="0.25">
      <c r="T91" s="82" t="s">
        <v>421</v>
      </c>
    </row>
    <row r="92" spans="20:20" hidden="1" x14ac:dyDescent="0.25">
      <c r="T92" s="82" t="s">
        <v>380</v>
      </c>
    </row>
    <row r="93" spans="20:20" hidden="1" x14ac:dyDescent="0.25">
      <c r="T93" s="82" t="s">
        <v>445</v>
      </c>
    </row>
    <row r="94" spans="20:20" hidden="1" x14ac:dyDescent="0.25">
      <c r="T94" s="82" t="s">
        <v>390</v>
      </c>
    </row>
    <row r="95" spans="20:20" hidden="1" x14ac:dyDescent="0.25">
      <c r="T95" s="82" t="s">
        <v>375</v>
      </c>
    </row>
    <row r="96" spans="20:20" hidden="1" x14ac:dyDescent="0.25">
      <c r="T96" s="82" t="s">
        <v>386</v>
      </c>
    </row>
    <row r="97" spans="20:20" hidden="1" x14ac:dyDescent="0.25">
      <c r="T97" s="82" t="s">
        <v>403</v>
      </c>
    </row>
    <row r="98" spans="20:20" hidden="1" x14ac:dyDescent="0.25">
      <c r="T98" s="82" t="s">
        <v>427</v>
      </c>
    </row>
    <row r="99" spans="20:20" hidden="1" x14ac:dyDescent="0.25">
      <c r="T99" s="82" t="s">
        <v>424</v>
      </c>
    </row>
    <row r="100" spans="20:20" hidden="1" x14ac:dyDescent="0.25">
      <c r="T100" s="82" t="s">
        <v>383</v>
      </c>
    </row>
    <row r="101" spans="20:20" hidden="1" x14ac:dyDescent="0.25">
      <c r="T101" s="82" t="s">
        <v>401</v>
      </c>
    </row>
    <row r="102" spans="20:20" hidden="1" x14ac:dyDescent="0.25">
      <c r="T102" s="82" t="s">
        <v>429</v>
      </c>
    </row>
    <row r="103" spans="20:20" hidden="1" x14ac:dyDescent="0.25">
      <c r="T103" s="82" t="s">
        <v>373</v>
      </c>
    </row>
    <row r="104" spans="20:20" hidden="1" x14ac:dyDescent="0.25">
      <c r="T104" s="82" t="s">
        <v>437</v>
      </c>
    </row>
    <row r="105" spans="20:20" hidden="1" x14ac:dyDescent="0.25">
      <c r="T105" s="82" t="s">
        <v>372</v>
      </c>
    </row>
    <row r="106" spans="20:20" hidden="1" x14ac:dyDescent="0.25">
      <c r="T106" s="82" t="s">
        <v>211</v>
      </c>
    </row>
    <row r="107" spans="20:20" hidden="1" x14ac:dyDescent="0.25">
      <c r="T107" s="82" t="s">
        <v>366</v>
      </c>
    </row>
    <row r="108" spans="20:20" hidden="1" x14ac:dyDescent="0.25">
      <c r="T108" s="82" t="s">
        <v>450</v>
      </c>
    </row>
    <row r="109" spans="20:20" hidden="1" x14ac:dyDescent="0.25">
      <c r="T109" s="82" t="s">
        <v>456</v>
      </c>
    </row>
    <row r="110" spans="20:20" hidden="1" x14ac:dyDescent="0.25">
      <c r="T110" s="82" t="s">
        <v>452</v>
      </c>
    </row>
    <row r="111" spans="20:20" hidden="1" x14ac:dyDescent="0.25">
      <c r="T111" s="82" t="s">
        <v>423</v>
      </c>
    </row>
    <row r="112" spans="20:20" hidden="1" x14ac:dyDescent="0.25">
      <c r="T112" s="82" t="s">
        <v>461</v>
      </c>
    </row>
    <row r="113" spans="20:20" hidden="1" x14ac:dyDescent="0.25">
      <c r="T113" s="82" t="s">
        <v>483</v>
      </c>
    </row>
  </sheetData>
  <sheetProtection password="C7B2" sheet="1" objects="1" scenarios="1"/>
  <sortState ref="T5:T117">
    <sortCondition ref="T5:T117"/>
  </sortState>
  <mergeCells count="13">
    <mergeCell ref="M33:O33"/>
    <mergeCell ref="M32:O32"/>
    <mergeCell ref="B31:C31"/>
    <mergeCell ref="B3:E3"/>
    <mergeCell ref="Q13:R13"/>
    <mergeCell ref="H4:J4"/>
    <mergeCell ref="B4:C4"/>
    <mergeCell ref="Q26:R28"/>
    <mergeCell ref="Q20:R22"/>
    <mergeCell ref="Q19:R19"/>
    <mergeCell ref="Q25:R25"/>
    <mergeCell ref="Q14:R16"/>
    <mergeCell ref="Q3:R3"/>
  </mergeCells>
  <conditionalFormatting sqref="B3:E3">
    <cfRule type="cellIs" dxfId="16" priority="13" operator="equal">
      <formula>"tady vyber jméno"</formula>
    </cfRule>
  </conditionalFormatting>
  <conditionalFormatting sqref="E14:O14">
    <cfRule type="expression" dxfId="15" priority="11">
      <formula>LEFT(E14,1)="+"</formula>
    </cfRule>
    <cfRule type="expression" dxfId="14" priority="12">
      <formula>LEFT(E14,1)="-"</formula>
    </cfRule>
  </conditionalFormatting>
  <conditionalFormatting sqref="E16:O16">
    <cfRule type="expression" dxfId="13" priority="9">
      <formula>LEFT(E16,1)="+"</formula>
    </cfRule>
    <cfRule type="expression" dxfId="12" priority="10">
      <formula>LEFT(E16,1)="-"</formula>
    </cfRule>
  </conditionalFormatting>
  <conditionalFormatting sqref="E8:O8">
    <cfRule type="expression" dxfId="11" priority="7">
      <formula>LEFT(E8,1)="+"</formula>
    </cfRule>
    <cfRule type="expression" dxfId="10" priority="8">
      <formula>LEFT(E8,1)="-"</formula>
    </cfRule>
  </conditionalFormatting>
  <conditionalFormatting sqref="E10:O10">
    <cfRule type="expression" dxfId="9" priority="5">
      <formula>LEFT(E10,1)="+"</formula>
    </cfRule>
    <cfRule type="expression" dxfId="8" priority="6">
      <formula>LEFT(E10,1)="-"</formula>
    </cfRule>
  </conditionalFormatting>
  <conditionalFormatting sqref="E39:O40">
    <cfRule type="cellIs" dxfId="7" priority="1" operator="equal">
      <formula>0</formula>
    </cfRule>
    <cfRule type="expression" dxfId="6" priority="2">
      <formula>LEFT(E39,1)="+"</formula>
    </cfRule>
    <cfRule type="expression" dxfId="5" priority="3">
      <formula>LEFT(E39,1)="-"</formula>
    </cfRule>
  </conditionalFormatting>
  <conditionalFormatting sqref="B38:O40">
    <cfRule type="expression" dxfId="4" priority="4">
      <formula>$B38=$B$9</formula>
    </cfRule>
  </conditionalFormatting>
  <conditionalFormatting sqref="E20:O22">
    <cfRule type="expression" dxfId="3" priority="18">
      <formula>E$21&lt;E20</formula>
    </cfRule>
    <cfRule type="expression" dxfId="2" priority="19">
      <formula>E$21&gt;E20</formula>
    </cfRule>
  </conditionalFormatting>
  <conditionalFormatting sqref="E26:O28">
    <cfRule type="expression" dxfId="1" priority="20">
      <formula>E$27&lt;E26</formula>
    </cfRule>
    <cfRule type="expression" dxfId="0" priority="21">
      <formula>E$27&gt;E26</formula>
    </cfRule>
  </conditionalFormatting>
  <dataValidations count="3">
    <dataValidation type="list" allowBlank="1" showErrorMessage="1" errorTitle="Neplatná hodnota" error="vyber z seznamu jméno závodníka" sqref="B3:E3">
      <formula1>$T$4:$T$112</formula1>
    </dataValidation>
    <dataValidation type="list" allowBlank="1" showInputMessage="1" showErrorMessage="1" sqref="M32:O32">
      <formula1>$T$4:$T$113</formula1>
    </dataValidation>
    <dataValidation type="list" showInputMessage="1" showErrorMessage="1" sqref="M33:O33">
      <formula1>$T$4:$T$113</formula1>
    </dataValidation>
  </dataValidations>
  <hyperlinks>
    <hyperlink ref="Q3" location="index!A1" display="zpět na OBSAH"/>
  </hyperlinks>
  <pageMargins left="0" right="0" top="0" bottom="0" header="0.31496062992125984" footer="0.31496062992125984"/>
  <pageSetup paperSize="9" scale="81" orientation="landscape" verticalDpi="0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negative="1">
          <x14:colorSeries theme="6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/>
          <x14:sparklines>
            <x14:sparkline>
              <xm:f>rozbor!E17:O17</xm:f>
              <xm:sqref>Q14</xm:sqref>
            </x14:sparkline>
          </x14:sparklines>
        </x14:sparklineGroup>
        <x14:sparklineGroup lineWeight="2.25" displayEmptyCellsAs="gap" high="1" low="1">
          <x14:colorSeries theme="0" tint="-0.249977111117893"/>
          <x14:colorNegative theme="0" tint="-0.499984740745262"/>
          <x14:colorAxis rgb="FF000000"/>
          <x14:colorMarkers theme="4" tint="0.79998168889431442"/>
          <x14:colorFirst theme="4" tint="-0.249977111117893"/>
          <x14:colorLast theme="1" tint="0.499984740745262"/>
          <x14:colorHigh theme="6" tint="-0.249977111117893"/>
          <x14:colorLow rgb="FFC00000"/>
          <x14:sparklines>
            <x14:sparkline>
              <xm:f>rozbor!E23:O23</xm:f>
              <xm:sqref>Q20</xm:sqref>
            </x14:sparkline>
          </x14:sparklines>
        </x14:sparklineGroup>
        <x14:sparklineGroup lineWeight="2.25" type="column" displayEmptyCellsAs="gap" negative="1">
          <x14:colorSeries theme="5"/>
          <x14:colorNegative theme="6"/>
          <x14:colorAxis rgb="FF000000"/>
          <x14:colorMarkers theme="0" tint="-0.249977111117893"/>
          <x14:colorFirst theme="1" tint="0.499984740745262"/>
          <x14:colorLast theme="1" tint="0.499984740745262"/>
          <x14:colorHigh theme="0" tint="-0.249977111117893"/>
          <x14:colorLow theme="0" tint="-0.249977111117893"/>
          <x14:sparklines>
            <x14:sparkline>
              <xm:f>rozbor!E29:O29</xm:f>
              <xm:sqref>Q26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3</vt:i4>
      </vt:variant>
    </vt:vector>
  </HeadingPairs>
  <TitlesOfParts>
    <vt:vector size="9" baseType="lpstr">
      <vt:lpstr>index</vt:lpstr>
      <vt:lpstr>laps_times</vt:lpstr>
      <vt:lpstr>intermediates</vt:lpstr>
      <vt:lpstr>rankings</vt:lpstr>
      <vt:lpstr>splits</vt:lpstr>
      <vt:lpstr>rozbor</vt:lpstr>
      <vt:lpstr>intermediates!Názvy_tisku</vt:lpstr>
      <vt:lpstr>laps_times!Názvy_tisku</vt:lpstr>
      <vt:lpstr>rankings!Názvy_tisku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BMM 2014</dc:title>
  <dc:creator>Jihočeský Klub Maratonců</dc:creator>
  <cp:lastModifiedBy>fuchance</cp:lastModifiedBy>
  <cp:lastPrinted>2017-02-03T19:33:46Z</cp:lastPrinted>
  <dcterms:created xsi:type="dcterms:W3CDTF">2014-01-29T15:00:18Z</dcterms:created>
  <dcterms:modified xsi:type="dcterms:W3CDTF">2017-02-03T19:45:31Z</dcterms:modified>
</cp:coreProperties>
</file>